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1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2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4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/Users/tjkneafsey/Documents/Geothermal/AOPFractureClosing2013/geochemistryfilesforfracturesustainabilityproject/"/>
    </mc:Choice>
  </mc:AlternateContent>
  <xr:revisionPtr revIDLastSave="0" documentId="13_ncr:1_{8D79F05B-7D0A-DF4E-AA7F-5AD6FFE1C7D1}" xr6:coauthVersionLast="45" xr6:coauthVersionMax="45" xr10:uidLastSave="{00000000-0000-0000-0000-000000000000}"/>
  <bookViews>
    <workbookView xWindow="580" yWindow="460" windowWidth="34300" windowHeight="20660" tabRatio="781" xr2:uid="{00000000-000D-0000-FFFF-FFFF00000000}"/>
  </bookViews>
  <sheets>
    <sheet name="Descriptions" sheetId="25" r:id="rId1"/>
    <sheet name="Stripa cations" sheetId="8" r:id="rId2"/>
    <sheet name="Stripa Si" sheetId="12" r:id="rId3"/>
    <sheet name="Stripa Anions" sheetId="1" r:id="rId4"/>
    <sheet name="Stripa mass balance" sheetId="17" r:id="rId5"/>
    <sheet name="MM Black Cations" sheetId="7" r:id="rId6"/>
    <sheet name="MM Black Si" sheetId="13" r:id="rId7"/>
    <sheet name="MM Black Anions" sheetId="6" r:id="rId8"/>
    <sheet name="MM Black mass balance" sheetId="18" r:id="rId9"/>
    <sheet name="MD White cations" sheetId="2" r:id="rId10"/>
    <sheet name="MD White Si" sheetId="14" r:id="rId11"/>
    <sheet name="MD White Anions" sheetId="5" r:id="rId12"/>
    <sheet name="MD White Mass Balance" sheetId="19" r:id="rId13"/>
    <sheet name="AT Grey Cations" sheetId="3" r:id="rId14"/>
    <sheet name="AT Grey Si" sheetId="15" r:id="rId15"/>
    <sheet name="AT Grey Anions" sheetId="4" r:id="rId16"/>
    <sheet name="AT Grey Mass Balance" sheetId="20" r:id="rId17"/>
    <sheet name="Blank Cations" sheetId="10" r:id="rId18"/>
    <sheet name="Blank Si" sheetId="16" r:id="rId19"/>
    <sheet name="Blank Anions" sheetId="9" r:id="rId20"/>
    <sheet name="Blank mass balance" sheetId="21" r:id="rId21"/>
    <sheet name="table" sheetId="22" r:id="rId22"/>
    <sheet name="Silica - all samples" sheetId="24" r:id="rId23"/>
    <sheet name="read me" sheetId="11" r:id="rId24"/>
    <sheet name="composition table" sheetId="23" r:id="rId25"/>
  </sheets>
  <externalReferences>
    <externalReference r:id="rId2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" i="2" l="1"/>
  <c r="H18" i="16" l="1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H4" i="16"/>
  <c r="H3" i="16"/>
  <c r="E42" i="13" l="1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H87" i="15"/>
  <c r="H86" i="15"/>
  <c r="H85" i="15"/>
  <c r="H84" i="15"/>
  <c r="H83" i="15"/>
  <c r="H82" i="15"/>
  <c r="H81" i="15"/>
  <c r="H80" i="15"/>
  <c r="H79" i="15"/>
  <c r="H78" i="15"/>
  <c r="H77" i="15"/>
  <c r="H76" i="15"/>
  <c r="H75" i="15"/>
  <c r="H74" i="15"/>
  <c r="H73" i="15"/>
  <c r="H72" i="15"/>
  <c r="H71" i="15"/>
  <c r="H70" i="15"/>
  <c r="H69" i="15"/>
  <c r="H68" i="15"/>
  <c r="H67" i="15"/>
  <c r="H66" i="15"/>
  <c r="H65" i="15"/>
  <c r="H64" i="15"/>
  <c r="H63" i="15"/>
  <c r="H62" i="15"/>
  <c r="H61" i="15"/>
  <c r="H60" i="15"/>
  <c r="H59" i="15"/>
  <c r="H58" i="15"/>
  <c r="H57" i="15"/>
  <c r="H56" i="15"/>
  <c r="H55" i="15"/>
  <c r="H54" i="15"/>
  <c r="H53" i="15"/>
  <c r="H52" i="15"/>
  <c r="H51" i="15"/>
  <c r="H50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H4" i="15"/>
  <c r="D21" i="16"/>
  <c r="V44" i="5" l="1"/>
  <c r="U44" i="5"/>
  <c r="S44" i="5"/>
  <c r="T44" i="5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R47" i="2"/>
  <c r="Q47" i="2"/>
  <c r="P47" i="2"/>
  <c r="R46" i="2"/>
  <c r="Q46" i="2"/>
  <c r="P46" i="2"/>
  <c r="R45" i="2"/>
  <c r="Q45" i="2"/>
  <c r="P45" i="2"/>
  <c r="R44" i="2"/>
  <c r="Q44" i="2"/>
  <c r="P44" i="2"/>
  <c r="R43" i="2"/>
  <c r="Q43" i="2"/>
  <c r="P43" i="2"/>
  <c r="R42" i="2"/>
  <c r="Q42" i="2"/>
  <c r="P42" i="2"/>
  <c r="R41" i="2"/>
  <c r="Q41" i="2"/>
  <c r="P41" i="2"/>
  <c r="R40" i="2"/>
  <c r="Q40" i="2"/>
  <c r="P40" i="2"/>
  <c r="R39" i="2"/>
  <c r="Q39" i="2"/>
  <c r="P39" i="2"/>
  <c r="R38" i="2"/>
  <c r="Q38" i="2"/>
  <c r="P38" i="2"/>
  <c r="R37" i="2"/>
  <c r="Q37" i="2"/>
  <c r="P37" i="2"/>
  <c r="R36" i="2"/>
  <c r="Q36" i="2"/>
  <c r="P36" i="2"/>
  <c r="R35" i="2"/>
  <c r="Q35" i="2"/>
  <c r="P35" i="2"/>
  <c r="R34" i="2"/>
  <c r="Q34" i="2"/>
  <c r="P34" i="2"/>
  <c r="R33" i="2"/>
  <c r="Q33" i="2"/>
  <c r="P33" i="2"/>
  <c r="R32" i="2"/>
  <c r="Q32" i="2"/>
  <c r="P32" i="2"/>
  <c r="R31" i="2"/>
  <c r="Q31" i="2"/>
  <c r="P31" i="2"/>
  <c r="R30" i="2"/>
  <c r="Q30" i="2"/>
  <c r="P30" i="2"/>
  <c r="R29" i="2"/>
  <c r="Q29" i="2"/>
  <c r="P29" i="2"/>
  <c r="R28" i="2"/>
  <c r="Q28" i="2"/>
  <c r="P28" i="2"/>
  <c r="R27" i="2"/>
  <c r="Q27" i="2"/>
  <c r="P27" i="2"/>
  <c r="R26" i="2"/>
  <c r="Q26" i="2"/>
  <c r="P26" i="2"/>
  <c r="R25" i="2"/>
  <c r="Q25" i="2"/>
  <c r="P25" i="2"/>
  <c r="R24" i="2"/>
  <c r="Q24" i="2"/>
  <c r="P24" i="2"/>
  <c r="R23" i="2"/>
  <c r="Q23" i="2"/>
  <c r="P23" i="2"/>
  <c r="R22" i="2"/>
  <c r="Q22" i="2"/>
  <c r="P22" i="2"/>
  <c r="R21" i="2"/>
  <c r="Q21" i="2"/>
  <c r="P21" i="2"/>
  <c r="R20" i="2"/>
  <c r="Q20" i="2"/>
  <c r="P20" i="2"/>
  <c r="R19" i="2"/>
  <c r="Q19" i="2"/>
  <c r="P19" i="2"/>
  <c r="R18" i="2"/>
  <c r="Q18" i="2"/>
  <c r="P18" i="2"/>
  <c r="R17" i="2"/>
  <c r="Q17" i="2"/>
  <c r="P17" i="2"/>
  <c r="R16" i="2"/>
  <c r="Q16" i="2"/>
  <c r="P16" i="2"/>
  <c r="R15" i="2"/>
  <c r="Q15" i="2"/>
  <c r="P15" i="2"/>
  <c r="R14" i="2"/>
  <c r="Q14" i="2"/>
  <c r="P14" i="2"/>
  <c r="R13" i="2"/>
  <c r="Q13" i="2"/>
  <c r="P13" i="2"/>
  <c r="R12" i="2"/>
  <c r="Q12" i="2"/>
  <c r="P12" i="2"/>
  <c r="R11" i="2"/>
  <c r="Q11" i="2"/>
  <c r="P11" i="2"/>
  <c r="R10" i="2"/>
  <c r="Q10" i="2"/>
  <c r="P10" i="2"/>
  <c r="R9" i="2"/>
  <c r="Q9" i="2"/>
  <c r="P9" i="2"/>
  <c r="R8" i="2"/>
  <c r="Q8" i="2"/>
  <c r="P8" i="2"/>
  <c r="R7" i="2"/>
  <c r="Q7" i="2"/>
  <c r="P7" i="2"/>
  <c r="R6" i="2"/>
  <c r="Q6" i="2"/>
  <c r="P6" i="2"/>
  <c r="R5" i="2"/>
  <c r="Q5" i="2"/>
  <c r="P5" i="2"/>
  <c r="R4" i="2"/>
  <c r="Q4" i="2"/>
  <c r="P4" i="2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D16" i="23" l="1"/>
  <c r="E16" i="23"/>
  <c r="H16" i="23"/>
  <c r="I16" i="23"/>
  <c r="L16" i="23"/>
  <c r="M16" i="23"/>
  <c r="E22" i="23"/>
  <c r="C23" i="23"/>
  <c r="E17" i="23"/>
  <c r="I17" i="23"/>
  <c r="M17" i="23"/>
  <c r="H88" i="4"/>
  <c r="G88" i="4"/>
  <c r="F88" i="4"/>
  <c r="D25" i="23" s="1"/>
  <c r="E88" i="4"/>
  <c r="C25" i="23" s="1"/>
  <c r="D88" i="4"/>
  <c r="E25" i="23"/>
  <c r="F25" i="23"/>
  <c r="B25" i="23"/>
  <c r="E44" i="6"/>
  <c r="F44" i="6"/>
  <c r="D23" i="23" s="1"/>
  <c r="G44" i="6"/>
  <c r="E23" i="23" s="1"/>
  <c r="H44" i="6"/>
  <c r="F23" i="23" s="1"/>
  <c r="D44" i="6"/>
  <c r="B23" i="23" s="1"/>
  <c r="E99" i="1"/>
  <c r="C22" i="23" s="1"/>
  <c r="F99" i="1"/>
  <c r="D22" i="23" s="1"/>
  <c r="G99" i="1"/>
  <c r="H99" i="1"/>
  <c r="F22" i="23" s="1"/>
  <c r="E43" i="7"/>
  <c r="C17" i="23" s="1"/>
  <c r="F43" i="7"/>
  <c r="D17" i="23" s="1"/>
  <c r="G43" i="7"/>
  <c r="H43" i="7"/>
  <c r="F17" i="23" s="1"/>
  <c r="I43" i="7"/>
  <c r="G17" i="23" s="1"/>
  <c r="J43" i="7"/>
  <c r="H17" i="23" s="1"/>
  <c r="K43" i="7"/>
  <c r="L43" i="7"/>
  <c r="J17" i="23" s="1"/>
  <c r="M43" i="7"/>
  <c r="K17" i="23" s="1"/>
  <c r="N43" i="7"/>
  <c r="L17" i="23" s="1"/>
  <c r="O43" i="7"/>
  <c r="D43" i="7"/>
  <c r="B17" i="23" s="1"/>
  <c r="D99" i="1"/>
  <c r="B22" i="23" s="1"/>
  <c r="E99" i="8"/>
  <c r="C16" i="23" s="1"/>
  <c r="F99" i="8"/>
  <c r="G99" i="8"/>
  <c r="H99" i="8"/>
  <c r="F16" i="23" s="1"/>
  <c r="I99" i="8"/>
  <c r="G16" i="23" s="1"/>
  <c r="J99" i="8"/>
  <c r="K99" i="8"/>
  <c r="L99" i="8"/>
  <c r="J16" i="23" s="1"/>
  <c r="M99" i="8"/>
  <c r="K16" i="23" s="1"/>
  <c r="N99" i="8"/>
  <c r="O99" i="8"/>
  <c r="D99" i="8"/>
  <c r="B16" i="23" s="1"/>
  <c r="E89" i="3"/>
  <c r="F89" i="3"/>
  <c r="G89" i="3"/>
  <c r="H89" i="3"/>
  <c r="I89" i="3"/>
  <c r="J89" i="3"/>
  <c r="K89" i="3"/>
  <c r="L89" i="3"/>
  <c r="M89" i="3"/>
  <c r="N89" i="3"/>
  <c r="O89" i="3"/>
  <c r="D89" i="3"/>
  <c r="E88" i="3"/>
  <c r="C19" i="23" s="1"/>
  <c r="F88" i="3"/>
  <c r="D19" i="23" s="1"/>
  <c r="G88" i="3"/>
  <c r="E19" i="23" s="1"/>
  <c r="H88" i="3"/>
  <c r="F19" i="23" s="1"/>
  <c r="I88" i="3"/>
  <c r="G19" i="23" s="1"/>
  <c r="J88" i="3"/>
  <c r="H19" i="23" s="1"/>
  <c r="K88" i="3"/>
  <c r="I19" i="23" s="1"/>
  <c r="L88" i="3"/>
  <c r="J19" i="23" s="1"/>
  <c r="M88" i="3"/>
  <c r="K19" i="23" s="1"/>
  <c r="N88" i="3"/>
  <c r="L19" i="23" s="1"/>
  <c r="O88" i="3"/>
  <c r="M19" i="23" s="1"/>
  <c r="D88" i="3"/>
  <c r="B19" i="23" s="1"/>
  <c r="C39" i="23"/>
  <c r="B39" i="23"/>
  <c r="E20" i="9"/>
  <c r="F20" i="9"/>
  <c r="D39" i="23" s="1"/>
  <c r="G20" i="9"/>
  <c r="E39" i="23" s="1"/>
  <c r="H20" i="9"/>
  <c r="F39" i="23" s="1"/>
  <c r="D20" i="9"/>
  <c r="D20" i="16"/>
  <c r="H39" i="23" s="1"/>
  <c r="F38" i="23"/>
  <c r="E38" i="23"/>
  <c r="D38" i="23"/>
  <c r="C38" i="23"/>
  <c r="B38" i="23"/>
  <c r="F37" i="23"/>
  <c r="E37" i="23"/>
  <c r="D37" i="23"/>
  <c r="C37" i="23"/>
  <c r="B37" i="23"/>
  <c r="F36" i="23"/>
  <c r="E36" i="23"/>
  <c r="D36" i="23"/>
  <c r="C36" i="23"/>
  <c r="B36" i="23"/>
  <c r="F35" i="23"/>
  <c r="E35" i="23"/>
  <c r="D35" i="23"/>
  <c r="C35" i="23"/>
  <c r="B35" i="23"/>
  <c r="M32" i="23"/>
  <c r="L32" i="23"/>
  <c r="K32" i="23"/>
  <c r="J32" i="23"/>
  <c r="I32" i="23"/>
  <c r="H32" i="23"/>
  <c r="G32" i="23"/>
  <c r="F32" i="23"/>
  <c r="E32" i="23"/>
  <c r="D32" i="23"/>
  <c r="C32" i="23"/>
  <c r="B32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E21" i="10"/>
  <c r="C33" i="23" s="1"/>
  <c r="F21" i="10"/>
  <c r="D33" i="23" s="1"/>
  <c r="G21" i="10"/>
  <c r="E33" i="23" s="1"/>
  <c r="H21" i="10"/>
  <c r="F33" i="23" s="1"/>
  <c r="I21" i="10"/>
  <c r="G33" i="23" s="1"/>
  <c r="J21" i="10"/>
  <c r="H33" i="23" s="1"/>
  <c r="K21" i="10"/>
  <c r="I33" i="23" s="1"/>
  <c r="L21" i="10"/>
  <c r="J33" i="23" s="1"/>
  <c r="M21" i="10"/>
  <c r="K33" i="23" s="1"/>
  <c r="N21" i="10"/>
  <c r="L33" i="23" s="1"/>
  <c r="O21" i="10"/>
  <c r="M33" i="23" s="1"/>
  <c r="D21" i="10"/>
  <c r="B33" i="23" s="1"/>
  <c r="F26" i="23"/>
  <c r="H19" i="9"/>
  <c r="G19" i="9"/>
  <c r="E26" i="23" s="1"/>
  <c r="F19" i="9"/>
  <c r="D26" i="23" s="1"/>
  <c r="E19" i="9"/>
  <c r="C26" i="23" s="1"/>
  <c r="D19" i="9"/>
  <c r="B26" i="23" s="1"/>
  <c r="G20" i="23"/>
  <c r="K20" i="23"/>
  <c r="D20" i="10"/>
  <c r="E20" i="10"/>
  <c r="C20" i="23" s="1"/>
  <c r="F20" i="10"/>
  <c r="D20" i="23" s="1"/>
  <c r="G20" i="10"/>
  <c r="E20" i="23" s="1"/>
  <c r="H20" i="10"/>
  <c r="F20" i="23" s="1"/>
  <c r="I20" i="10"/>
  <c r="J20" i="10"/>
  <c r="H20" i="23" s="1"/>
  <c r="K20" i="10"/>
  <c r="I20" i="23" s="1"/>
  <c r="L20" i="10"/>
  <c r="J20" i="23" s="1"/>
  <c r="M20" i="10"/>
  <c r="N20" i="10"/>
  <c r="L20" i="23" s="1"/>
  <c r="O20" i="10"/>
  <c r="M20" i="23" s="1"/>
  <c r="B20" i="23"/>
  <c r="AN5" i="20"/>
  <c r="E48" i="5"/>
  <c r="C24" i="23" s="1"/>
  <c r="F48" i="5"/>
  <c r="D24" i="23" s="1"/>
  <c r="G48" i="5"/>
  <c r="E24" i="23" s="1"/>
  <c r="H48" i="5"/>
  <c r="F24" i="23" s="1"/>
  <c r="D48" i="5"/>
  <c r="B24" i="23" s="1"/>
  <c r="E48" i="2"/>
  <c r="C18" i="23" s="1"/>
  <c r="F48" i="2"/>
  <c r="D18" i="23" s="1"/>
  <c r="G48" i="2"/>
  <c r="E18" i="23" s="1"/>
  <c r="H48" i="2"/>
  <c r="F18" i="23" s="1"/>
  <c r="I48" i="2"/>
  <c r="G18" i="23" s="1"/>
  <c r="J48" i="2"/>
  <c r="H18" i="23" s="1"/>
  <c r="K48" i="2"/>
  <c r="I18" i="23" s="1"/>
  <c r="L48" i="2"/>
  <c r="J18" i="23" s="1"/>
  <c r="M48" i="2"/>
  <c r="K18" i="23" s="1"/>
  <c r="N48" i="2"/>
  <c r="L18" i="23" s="1"/>
  <c r="O48" i="2"/>
  <c r="M18" i="23" s="1"/>
  <c r="D48" i="2"/>
  <c r="B18" i="23" s="1"/>
  <c r="K1" i="24" l="1"/>
  <c r="B1" i="24"/>
  <c r="C1" i="24"/>
  <c r="D1" i="24"/>
  <c r="E1" i="24"/>
  <c r="H1" i="24"/>
  <c r="I1" i="24"/>
  <c r="J1" i="24"/>
  <c r="L1" i="24"/>
  <c r="N1" i="24"/>
  <c r="O1" i="24"/>
  <c r="P1" i="24"/>
  <c r="Q1" i="24"/>
  <c r="S1" i="24"/>
  <c r="T1" i="24"/>
  <c r="U1" i="24"/>
  <c r="V1" i="24"/>
  <c r="X1" i="24"/>
  <c r="Y1" i="24"/>
  <c r="Z1" i="24"/>
  <c r="AA1" i="24"/>
  <c r="AB1" i="24"/>
  <c r="B2" i="24"/>
  <c r="C2" i="24"/>
  <c r="D2" i="24"/>
  <c r="E2" i="24"/>
  <c r="G2" i="24"/>
  <c r="H2" i="24"/>
  <c r="I2" i="24"/>
  <c r="J2" i="24"/>
  <c r="K2" i="24"/>
  <c r="L2" i="24"/>
  <c r="M2" i="24"/>
  <c r="N2" i="24"/>
  <c r="O2" i="24"/>
  <c r="P2" i="24"/>
  <c r="Q2" i="24"/>
  <c r="R2" i="24"/>
  <c r="S2" i="24"/>
  <c r="T2" i="24"/>
  <c r="U2" i="24"/>
  <c r="V2" i="24"/>
  <c r="W2" i="24"/>
  <c r="X2" i="24"/>
  <c r="Y2" i="24"/>
  <c r="Z2" i="24"/>
  <c r="AA2" i="24"/>
  <c r="AB2" i="24"/>
  <c r="B3" i="24"/>
  <c r="G3" i="24"/>
  <c r="H3" i="24"/>
  <c r="L3" i="24"/>
  <c r="M3" i="24"/>
  <c r="R3" i="24"/>
  <c r="S3" i="24"/>
  <c r="W3" i="24"/>
  <c r="X3" i="24"/>
  <c r="B4" i="24"/>
  <c r="H4" i="24"/>
  <c r="L4" i="24"/>
  <c r="M4" i="24"/>
  <c r="R4" i="24"/>
  <c r="S4" i="24"/>
  <c r="W4" i="24"/>
  <c r="X4" i="24"/>
  <c r="B5" i="24"/>
  <c r="H5" i="24"/>
  <c r="L5" i="24"/>
  <c r="M5" i="24"/>
  <c r="S5" i="24"/>
  <c r="W5" i="24"/>
  <c r="X5" i="24"/>
  <c r="B6" i="24"/>
  <c r="H6" i="24"/>
  <c r="L6" i="24"/>
  <c r="M6" i="24"/>
  <c r="S6" i="24"/>
  <c r="W6" i="24"/>
  <c r="X6" i="24"/>
  <c r="B7" i="24"/>
  <c r="H7" i="24"/>
  <c r="L7" i="24"/>
  <c r="M7" i="24"/>
  <c r="S7" i="24"/>
  <c r="W7" i="24"/>
  <c r="X7" i="24"/>
  <c r="B8" i="24"/>
  <c r="H8" i="24"/>
  <c r="L8" i="24"/>
  <c r="M8" i="24"/>
  <c r="S8" i="24"/>
  <c r="W8" i="24"/>
  <c r="X8" i="24"/>
  <c r="B9" i="24"/>
  <c r="H9" i="24"/>
  <c r="L9" i="24"/>
  <c r="M9" i="24"/>
  <c r="S9" i="24"/>
  <c r="W9" i="24"/>
  <c r="X9" i="24"/>
  <c r="B10" i="24"/>
  <c r="H10" i="24"/>
  <c r="L10" i="24"/>
  <c r="M10" i="24"/>
  <c r="S10" i="24"/>
  <c r="W10" i="24"/>
  <c r="X10" i="24"/>
  <c r="B11" i="24"/>
  <c r="H11" i="24"/>
  <c r="L11" i="24"/>
  <c r="M11" i="24"/>
  <c r="R11" i="24"/>
  <c r="S11" i="24"/>
  <c r="W11" i="24"/>
  <c r="X11" i="24"/>
  <c r="B12" i="24"/>
  <c r="H12" i="24"/>
  <c r="L12" i="24"/>
  <c r="M12" i="24"/>
  <c r="R12" i="24"/>
  <c r="S12" i="24"/>
  <c r="W12" i="24"/>
  <c r="X12" i="24"/>
  <c r="B13" i="24"/>
  <c r="H13" i="24"/>
  <c r="L13" i="24"/>
  <c r="M13" i="24"/>
  <c r="S13" i="24"/>
  <c r="W13" i="24"/>
  <c r="X13" i="24"/>
  <c r="B14" i="24"/>
  <c r="H14" i="24"/>
  <c r="L14" i="24"/>
  <c r="M14" i="24"/>
  <c r="S14" i="24"/>
  <c r="W14" i="24"/>
  <c r="X14" i="24"/>
  <c r="B15" i="24"/>
  <c r="H15" i="24"/>
  <c r="L15" i="24"/>
  <c r="M15" i="24"/>
  <c r="S15" i="24"/>
  <c r="W15" i="24"/>
  <c r="X15" i="24"/>
  <c r="B16" i="24"/>
  <c r="H16" i="24"/>
  <c r="L16" i="24"/>
  <c r="M16" i="24"/>
  <c r="S16" i="24"/>
  <c r="W16" i="24"/>
  <c r="X16" i="24"/>
  <c r="B17" i="24"/>
  <c r="H17" i="24"/>
  <c r="L17" i="24"/>
  <c r="M17" i="24"/>
  <c r="S17" i="24"/>
  <c r="W17" i="24"/>
  <c r="X17" i="24"/>
  <c r="B18" i="24"/>
  <c r="H18" i="24"/>
  <c r="L18" i="24"/>
  <c r="M18" i="24"/>
  <c r="S18" i="24"/>
  <c r="W18" i="24"/>
  <c r="X18" i="24"/>
  <c r="H19" i="24"/>
  <c r="L19" i="24"/>
  <c r="M19" i="24"/>
  <c r="R19" i="24"/>
  <c r="S19" i="24"/>
  <c r="W19" i="24"/>
  <c r="X19" i="24"/>
  <c r="B20" i="24"/>
  <c r="C20" i="24"/>
  <c r="D20" i="24"/>
  <c r="E20" i="24"/>
  <c r="H20" i="24"/>
  <c r="L20" i="24"/>
  <c r="M20" i="24"/>
  <c r="R20" i="24"/>
  <c r="S20" i="24"/>
  <c r="W20" i="24"/>
  <c r="X20" i="24"/>
  <c r="B21" i="24"/>
  <c r="C21" i="24"/>
  <c r="D21" i="24"/>
  <c r="E21" i="24"/>
  <c r="H21" i="24"/>
  <c r="L21" i="24"/>
  <c r="M21" i="24"/>
  <c r="S21" i="24"/>
  <c r="W21" i="24"/>
  <c r="X21" i="24"/>
  <c r="H22" i="24"/>
  <c r="L22" i="24"/>
  <c r="M22" i="24"/>
  <c r="S22" i="24"/>
  <c r="W22" i="24"/>
  <c r="X22" i="24"/>
  <c r="H23" i="24"/>
  <c r="L23" i="24"/>
  <c r="M23" i="24"/>
  <c r="S23" i="24"/>
  <c r="W23" i="24"/>
  <c r="X23" i="24"/>
  <c r="H24" i="24"/>
  <c r="L24" i="24"/>
  <c r="M24" i="24"/>
  <c r="S24" i="24"/>
  <c r="W24" i="24"/>
  <c r="X24" i="24"/>
  <c r="H25" i="24"/>
  <c r="L25" i="24"/>
  <c r="M25" i="24"/>
  <c r="S25" i="24"/>
  <c r="W25" i="24"/>
  <c r="X25" i="24"/>
  <c r="H26" i="24"/>
  <c r="L26" i="24"/>
  <c r="M26" i="24"/>
  <c r="S26" i="24"/>
  <c r="W26" i="24"/>
  <c r="X26" i="24"/>
  <c r="H27" i="24"/>
  <c r="L27" i="24"/>
  <c r="M27" i="24"/>
  <c r="S27" i="24"/>
  <c r="W27" i="24"/>
  <c r="X27" i="24"/>
  <c r="H28" i="24"/>
  <c r="L28" i="24"/>
  <c r="M28" i="24"/>
  <c r="S28" i="24"/>
  <c r="W28" i="24"/>
  <c r="X28" i="24"/>
  <c r="H29" i="24"/>
  <c r="L29" i="24"/>
  <c r="M29" i="24"/>
  <c r="S29" i="24"/>
  <c r="W29" i="24"/>
  <c r="X29" i="24"/>
  <c r="H30" i="24"/>
  <c r="L30" i="24"/>
  <c r="M30" i="24"/>
  <c r="S30" i="24"/>
  <c r="W30" i="24"/>
  <c r="X30" i="24"/>
  <c r="H31" i="24"/>
  <c r="L31" i="24"/>
  <c r="M31" i="24"/>
  <c r="S31" i="24"/>
  <c r="W31" i="24"/>
  <c r="X31" i="24"/>
  <c r="H32" i="24"/>
  <c r="L32" i="24"/>
  <c r="M32" i="24"/>
  <c r="S32" i="24"/>
  <c r="W32" i="24"/>
  <c r="X32" i="24"/>
  <c r="H33" i="24"/>
  <c r="L33" i="24"/>
  <c r="M33" i="24"/>
  <c r="S33" i="24"/>
  <c r="W33" i="24"/>
  <c r="X33" i="24"/>
  <c r="H34" i="24"/>
  <c r="L34" i="24"/>
  <c r="M34" i="24"/>
  <c r="S34" i="24"/>
  <c r="W34" i="24"/>
  <c r="X34" i="24"/>
  <c r="H35" i="24"/>
  <c r="L35" i="24"/>
  <c r="M35" i="24"/>
  <c r="S35" i="24"/>
  <c r="W35" i="24"/>
  <c r="X35" i="24"/>
  <c r="H36" i="24"/>
  <c r="L36" i="24"/>
  <c r="M36" i="24"/>
  <c r="S36" i="24"/>
  <c r="W36" i="24"/>
  <c r="X36" i="24"/>
  <c r="H37" i="24"/>
  <c r="L37" i="24"/>
  <c r="M37" i="24"/>
  <c r="S37" i="24"/>
  <c r="W37" i="24"/>
  <c r="X37" i="24"/>
  <c r="H38" i="24"/>
  <c r="L38" i="24"/>
  <c r="M38" i="24"/>
  <c r="S38" i="24"/>
  <c r="W38" i="24"/>
  <c r="X38" i="24"/>
  <c r="H39" i="24"/>
  <c r="L39" i="24"/>
  <c r="M39" i="24"/>
  <c r="S39" i="24"/>
  <c r="W39" i="24"/>
  <c r="X39" i="24"/>
  <c r="H40" i="24"/>
  <c r="L40" i="24"/>
  <c r="M40" i="24"/>
  <c r="S40" i="24"/>
  <c r="W40" i="24"/>
  <c r="X40" i="24"/>
  <c r="H41" i="24"/>
  <c r="L41" i="24"/>
  <c r="M41" i="24"/>
  <c r="S41" i="24"/>
  <c r="W41" i="24"/>
  <c r="X41" i="24"/>
  <c r="H42" i="24"/>
  <c r="L42" i="24"/>
  <c r="M42" i="24"/>
  <c r="S42" i="24"/>
  <c r="W42" i="24"/>
  <c r="X42" i="24"/>
  <c r="H43" i="24"/>
  <c r="L43" i="24"/>
  <c r="M43" i="24"/>
  <c r="W43" i="24"/>
  <c r="X43" i="24"/>
  <c r="H44" i="24"/>
  <c r="L44" i="24"/>
  <c r="M44" i="24"/>
  <c r="W44" i="24"/>
  <c r="X44" i="24"/>
  <c r="H45" i="24"/>
  <c r="L45" i="24"/>
  <c r="M45" i="24"/>
  <c r="W45" i="24"/>
  <c r="X45" i="24"/>
  <c r="H46" i="24"/>
  <c r="L46" i="24"/>
  <c r="M46" i="24"/>
  <c r="W46" i="24"/>
  <c r="X46" i="24"/>
  <c r="H47" i="24"/>
  <c r="W47" i="24"/>
  <c r="X47" i="24"/>
  <c r="H48" i="24"/>
  <c r="W48" i="24"/>
  <c r="X48" i="24"/>
  <c r="H49" i="24"/>
  <c r="W49" i="24"/>
  <c r="X49" i="24"/>
  <c r="H50" i="24"/>
  <c r="W50" i="24"/>
  <c r="X50" i="24"/>
  <c r="H51" i="24"/>
  <c r="W51" i="24"/>
  <c r="X51" i="24"/>
  <c r="H52" i="24"/>
  <c r="W52" i="24"/>
  <c r="X52" i="24"/>
  <c r="H53" i="24"/>
  <c r="W53" i="24"/>
  <c r="X53" i="24"/>
  <c r="H54" i="24"/>
  <c r="W54" i="24"/>
  <c r="X54" i="24"/>
  <c r="H55" i="24"/>
  <c r="W55" i="24"/>
  <c r="X55" i="24"/>
  <c r="H56" i="24"/>
  <c r="W56" i="24"/>
  <c r="X56" i="24"/>
  <c r="H57" i="24"/>
  <c r="W57" i="24"/>
  <c r="X57" i="24"/>
  <c r="H58" i="24"/>
  <c r="W58" i="24"/>
  <c r="X58" i="24"/>
  <c r="H59" i="24"/>
  <c r="W59" i="24"/>
  <c r="X59" i="24"/>
  <c r="H60" i="24"/>
  <c r="W60" i="24"/>
  <c r="X60" i="24"/>
  <c r="H61" i="24"/>
  <c r="W61" i="24"/>
  <c r="X61" i="24"/>
  <c r="H62" i="24"/>
  <c r="W62" i="24"/>
  <c r="X62" i="24"/>
  <c r="H63" i="24"/>
  <c r="W63" i="24"/>
  <c r="X63" i="24"/>
  <c r="H64" i="24"/>
  <c r="W64" i="24"/>
  <c r="X64" i="24"/>
  <c r="H65" i="24"/>
  <c r="W65" i="24"/>
  <c r="X65" i="24"/>
  <c r="H66" i="24"/>
  <c r="W66" i="24"/>
  <c r="X66" i="24"/>
  <c r="H67" i="24"/>
  <c r="W67" i="24"/>
  <c r="X67" i="24"/>
  <c r="H68" i="24"/>
  <c r="W68" i="24"/>
  <c r="X68" i="24"/>
  <c r="H69" i="24"/>
  <c r="W69" i="24"/>
  <c r="X69" i="24"/>
  <c r="H70" i="24"/>
  <c r="W70" i="24"/>
  <c r="X70" i="24"/>
  <c r="H71" i="24"/>
  <c r="W71" i="24"/>
  <c r="X71" i="24"/>
  <c r="H72" i="24"/>
  <c r="W72" i="24"/>
  <c r="X72" i="24"/>
  <c r="H73" i="24"/>
  <c r="W73" i="24"/>
  <c r="X73" i="24"/>
  <c r="H74" i="24"/>
  <c r="W74" i="24"/>
  <c r="X74" i="24"/>
  <c r="H75" i="24"/>
  <c r="W75" i="24"/>
  <c r="X75" i="24"/>
  <c r="H76" i="24"/>
  <c r="W76" i="24"/>
  <c r="X76" i="24"/>
  <c r="H77" i="24"/>
  <c r="W77" i="24"/>
  <c r="X77" i="24"/>
  <c r="H78" i="24"/>
  <c r="W78" i="24"/>
  <c r="X78" i="24"/>
  <c r="H79" i="24"/>
  <c r="W79" i="24"/>
  <c r="X79" i="24"/>
  <c r="H80" i="24"/>
  <c r="W80" i="24"/>
  <c r="X80" i="24"/>
  <c r="H81" i="24"/>
  <c r="W81" i="24"/>
  <c r="X81" i="24"/>
  <c r="H82" i="24"/>
  <c r="W82" i="24"/>
  <c r="X82" i="24"/>
  <c r="H83" i="24"/>
  <c r="W83" i="24"/>
  <c r="X83" i="24"/>
  <c r="H84" i="24"/>
  <c r="W84" i="24"/>
  <c r="X84" i="24"/>
  <c r="H85" i="24"/>
  <c r="W85" i="24"/>
  <c r="X85" i="24"/>
  <c r="H86" i="24"/>
  <c r="W86" i="24"/>
  <c r="X86" i="24"/>
  <c r="G87" i="24"/>
  <c r="W87" i="24"/>
  <c r="X87" i="24"/>
  <c r="W88" i="24"/>
  <c r="X88" i="24"/>
  <c r="W89" i="24"/>
  <c r="X89" i="24"/>
  <c r="W90" i="24"/>
  <c r="X90" i="24"/>
  <c r="W91" i="24"/>
  <c r="X91" i="24"/>
  <c r="W92" i="24"/>
  <c r="X92" i="24"/>
  <c r="W93" i="24"/>
  <c r="X93" i="24"/>
  <c r="W94" i="24"/>
  <c r="X94" i="24"/>
  <c r="W95" i="24"/>
  <c r="X95" i="24"/>
  <c r="W96" i="24"/>
  <c r="X96" i="24"/>
  <c r="W97" i="24"/>
  <c r="X97" i="24"/>
  <c r="W98" i="24"/>
  <c r="X98" i="24"/>
  <c r="A2" i="24"/>
  <c r="A3" i="24"/>
  <c r="A19" i="24"/>
  <c r="A20" i="24"/>
  <c r="A21" i="24"/>
  <c r="J4" i="9" l="1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3" i="9"/>
  <c r="P4" i="10"/>
  <c r="I3" i="1"/>
  <c r="I4" i="6"/>
  <c r="I4" i="5"/>
  <c r="I4" i="4"/>
  <c r="O3" i="9"/>
  <c r="K4" i="9"/>
  <c r="L4" i="9"/>
  <c r="M4" i="9"/>
  <c r="N4" i="9"/>
  <c r="K5" i="9"/>
  <c r="L5" i="9"/>
  <c r="M5" i="9"/>
  <c r="N5" i="9"/>
  <c r="K6" i="9"/>
  <c r="L6" i="9"/>
  <c r="M6" i="9"/>
  <c r="N6" i="9"/>
  <c r="K7" i="9"/>
  <c r="L7" i="9"/>
  <c r="M7" i="9"/>
  <c r="N7" i="9"/>
  <c r="K8" i="9"/>
  <c r="L8" i="9"/>
  <c r="M8" i="9"/>
  <c r="N8" i="9"/>
  <c r="K9" i="9"/>
  <c r="L9" i="9"/>
  <c r="M9" i="9"/>
  <c r="N9" i="9"/>
  <c r="K10" i="9"/>
  <c r="L10" i="9"/>
  <c r="M10" i="9"/>
  <c r="N10" i="9"/>
  <c r="K11" i="9"/>
  <c r="L11" i="9"/>
  <c r="M11" i="9"/>
  <c r="N11" i="9"/>
  <c r="K12" i="9"/>
  <c r="L12" i="9"/>
  <c r="M12" i="9"/>
  <c r="N12" i="9"/>
  <c r="K13" i="9"/>
  <c r="L13" i="9"/>
  <c r="M13" i="9"/>
  <c r="N13" i="9"/>
  <c r="K14" i="9"/>
  <c r="L14" i="9"/>
  <c r="M14" i="9"/>
  <c r="N14" i="9"/>
  <c r="K15" i="9"/>
  <c r="L15" i="9"/>
  <c r="M15" i="9"/>
  <c r="N15" i="9"/>
  <c r="K16" i="9"/>
  <c r="L16" i="9"/>
  <c r="M16" i="9"/>
  <c r="N16" i="9"/>
  <c r="K17" i="9"/>
  <c r="L17" i="9"/>
  <c r="M17" i="9"/>
  <c r="N17" i="9"/>
  <c r="K18" i="9"/>
  <c r="L18" i="9"/>
  <c r="M18" i="9"/>
  <c r="N18" i="9"/>
  <c r="K3" i="9"/>
  <c r="L3" i="9"/>
  <c r="M3" i="9"/>
  <c r="N3" i="9"/>
  <c r="Y14" i="22"/>
  <c r="Y13" i="22"/>
  <c r="Y12" i="22"/>
  <c r="Y11" i="22"/>
  <c r="Y10" i="22"/>
  <c r="X14" i="22"/>
  <c r="W14" i="22"/>
  <c r="V14" i="22"/>
  <c r="R14" i="22"/>
  <c r="X13" i="22"/>
  <c r="W13" i="22"/>
  <c r="V13" i="22"/>
  <c r="R13" i="22"/>
  <c r="X12" i="22"/>
  <c r="W12" i="22"/>
  <c r="V12" i="22"/>
  <c r="R12" i="22"/>
  <c r="X11" i="22"/>
  <c r="W11" i="22"/>
  <c r="V11" i="22"/>
  <c r="R11" i="22"/>
  <c r="X10" i="22"/>
  <c r="W10" i="22"/>
  <c r="V10" i="22"/>
  <c r="R10" i="22"/>
  <c r="R6" i="22"/>
  <c r="X6" i="22" s="1"/>
  <c r="R5" i="22"/>
  <c r="W5" i="22" s="1"/>
  <c r="R4" i="22"/>
  <c r="V4" i="22" s="1"/>
  <c r="R3" i="22"/>
  <c r="Y3" i="22" s="1"/>
  <c r="R2" i="22"/>
  <c r="W2" i="22" s="1"/>
  <c r="Y3" i="9" l="1"/>
  <c r="T3" i="9"/>
  <c r="W4" i="22"/>
  <c r="Y4" i="22"/>
  <c r="X4" i="22"/>
  <c r="V2" i="22"/>
  <c r="X3" i="22"/>
  <c r="W6" i="22"/>
  <c r="W3" i="22"/>
  <c r="Y2" i="22"/>
  <c r="V5" i="22"/>
  <c r="X2" i="22"/>
  <c r="V6" i="22"/>
  <c r="Y5" i="22"/>
  <c r="X5" i="22"/>
  <c r="V3" i="22"/>
  <c r="Y6" i="22"/>
  <c r="C6" i="22"/>
  <c r="I6" i="22" s="1"/>
  <c r="C5" i="22"/>
  <c r="H5" i="22" s="1"/>
  <c r="C4" i="22"/>
  <c r="G4" i="22" s="1"/>
  <c r="C3" i="22"/>
  <c r="H3" i="22" s="1"/>
  <c r="C2" i="22"/>
  <c r="I2" i="22" s="1"/>
  <c r="D19" i="16"/>
  <c r="D88" i="15"/>
  <c r="D43" i="13"/>
  <c r="H23" i="23" s="1"/>
  <c r="N12" i="22"/>
  <c r="N13" i="22"/>
  <c r="N14" i="22"/>
  <c r="N15" i="22"/>
  <c r="N11" i="22"/>
  <c r="H2" i="21"/>
  <c r="AE4" i="9"/>
  <c r="G4" i="21" s="1"/>
  <c r="AE5" i="9"/>
  <c r="G5" i="21" s="1"/>
  <c r="AE6" i="9"/>
  <c r="AE7" i="9"/>
  <c r="G7" i="21" s="1"/>
  <c r="AE8" i="9"/>
  <c r="G8" i="21" s="1"/>
  <c r="AE9" i="9"/>
  <c r="G9" i="21" s="1"/>
  <c r="AE10" i="9"/>
  <c r="AE11" i="9"/>
  <c r="G11" i="21" s="1"/>
  <c r="AE12" i="9"/>
  <c r="G12" i="21" s="1"/>
  <c r="AE13" i="9"/>
  <c r="G13" i="21" s="1"/>
  <c r="AE14" i="9"/>
  <c r="AE15" i="9"/>
  <c r="G15" i="21" s="1"/>
  <c r="AE16" i="9"/>
  <c r="G16" i="21" s="1"/>
  <c r="AE17" i="9"/>
  <c r="G17" i="21" s="1"/>
  <c r="AE18" i="9"/>
  <c r="AE3" i="9"/>
  <c r="AC4" i="6"/>
  <c r="P4" i="21"/>
  <c r="Q4" i="21"/>
  <c r="P5" i="21"/>
  <c r="P6" i="21"/>
  <c r="P7" i="21"/>
  <c r="P8" i="21"/>
  <c r="Q8" i="21"/>
  <c r="P9" i="21"/>
  <c r="P10" i="21"/>
  <c r="P11" i="21"/>
  <c r="P12" i="21"/>
  <c r="Q12" i="21"/>
  <c r="P13" i="21"/>
  <c r="P14" i="21"/>
  <c r="P15" i="21"/>
  <c r="P16" i="21"/>
  <c r="Q16" i="21"/>
  <c r="P17" i="21"/>
  <c r="P18" i="21"/>
  <c r="P3" i="21"/>
  <c r="P2" i="21"/>
  <c r="Q2" i="21"/>
  <c r="R2" i="21"/>
  <c r="Q1" i="21"/>
  <c r="R1" i="21"/>
  <c r="F2" i="21"/>
  <c r="G2" i="21"/>
  <c r="I2" i="21"/>
  <c r="G6" i="21"/>
  <c r="G10" i="21"/>
  <c r="G14" i="21"/>
  <c r="G18" i="21"/>
  <c r="G1" i="21"/>
  <c r="H1" i="21"/>
  <c r="I1" i="21"/>
  <c r="F1" i="21"/>
  <c r="A2" i="21"/>
  <c r="B2" i="21"/>
  <c r="C2" i="21"/>
  <c r="D2" i="21"/>
  <c r="E2" i="21"/>
  <c r="A3" i="21"/>
  <c r="B3" i="21"/>
  <c r="B4" i="21"/>
  <c r="B11" i="21"/>
  <c r="B12" i="21"/>
  <c r="C1" i="21"/>
  <c r="D1" i="21"/>
  <c r="E1" i="21"/>
  <c r="B1" i="21"/>
  <c r="A1" i="21"/>
  <c r="Q5" i="20"/>
  <c r="Q6" i="20"/>
  <c r="R6" i="20"/>
  <c r="Q7" i="20"/>
  <c r="Q8" i="20"/>
  <c r="Q9" i="20"/>
  <c r="Q10" i="20"/>
  <c r="R10" i="20"/>
  <c r="Q11" i="20"/>
  <c r="Q12" i="20"/>
  <c r="Q13" i="20"/>
  <c r="Q14" i="20"/>
  <c r="R14" i="20"/>
  <c r="Q15" i="20"/>
  <c r="Q16" i="20"/>
  <c r="Q17" i="20"/>
  <c r="Q18" i="20"/>
  <c r="R18" i="20"/>
  <c r="Q19" i="20"/>
  <c r="Q20" i="20"/>
  <c r="Q21" i="20"/>
  <c r="Q22" i="20"/>
  <c r="R22" i="20"/>
  <c r="Q23" i="20"/>
  <c r="Q24" i="20"/>
  <c r="Q25" i="20"/>
  <c r="Q26" i="20"/>
  <c r="R26" i="20"/>
  <c r="Q27" i="20"/>
  <c r="Q28" i="20"/>
  <c r="Q29" i="20"/>
  <c r="Q30" i="20"/>
  <c r="R30" i="20"/>
  <c r="Q31" i="20"/>
  <c r="Q32" i="20"/>
  <c r="Q33" i="20"/>
  <c r="Q34" i="20"/>
  <c r="R34" i="20"/>
  <c r="Q35" i="20"/>
  <c r="Q36" i="20"/>
  <c r="Q37" i="20"/>
  <c r="Q38" i="20"/>
  <c r="R38" i="20"/>
  <c r="Q39" i="20"/>
  <c r="Q40" i="20"/>
  <c r="Q41" i="20"/>
  <c r="Q42" i="20"/>
  <c r="R42" i="20"/>
  <c r="Q43" i="20"/>
  <c r="Q44" i="20"/>
  <c r="Q45" i="20"/>
  <c r="Q46" i="20"/>
  <c r="R46" i="20"/>
  <c r="Q47" i="20"/>
  <c r="Q48" i="20"/>
  <c r="Q49" i="20"/>
  <c r="Q50" i="20"/>
  <c r="R50" i="20"/>
  <c r="Q51" i="20"/>
  <c r="Q52" i="20"/>
  <c r="Q53" i="20"/>
  <c r="Q54" i="20"/>
  <c r="R54" i="20"/>
  <c r="Q55" i="20"/>
  <c r="Q56" i="20"/>
  <c r="Q57" i="20"/>
  <c r="Q58" i="20"/>
  <c r="R58" i="20"/>
  <c r="Q59" i="20"/>
  <c r="Q60" i="20"/>
  <c r="Q61" i="20"/>
  <c r="Q62" i="20"/>
  <c r="R62" i="20"/>
  <c r="Q63" i="20"/>
  <c r="Q64" i="20"/>
  <c r="Q65" i="20"/>
  <c r="Q66" i="20"/>
  <c r="R66" i="20"/>
  <c r="Q67" i="20"/>
  <c r="Q68" i="20"/>
  <c r="Q69" i="20"/>
  <c r="Q70" i="20"/>
  <c r="R70" i="20"/>
  <c r="Q71" i="20"/>
  <c r="Q72" i="20"/>
  <c r="Q73" i="20"/>
  <c r="Q74" i="20"/>
  <c r="R74" i="20"/>
  <c r="Q75" i="20"/>
  <c r="Q76" i="20"/>
  <c r="Q77" i="20"/>
  <c r="R77" i="20"/>
  <c r="Q78" i="20"/>
  <c r="Q79" i="20"/>
  <c r="R79" i="20"/>
  <c r="Q80" i="20"/>
  <c r="Q81" i="20"/>
  <c r="R81" i="20"/>
  <c r="Q82" i="20"/>
  <c r="Q83" i="20"/>
  <c r="R83" i="20"/>
  <c r="Q84" i="20"/>
  <c r="Q85" i="20"/>
  <c r="R85" i="20"/>
  <c r="Q86" i="20"/>
  <c r="Q87" i="20"/>
  <c r="R87" i="20"/>
  <c r="Q4" i="20"/>
  <c r="Q3" i="20"/>
  <c r="R3" i="20"/>
  <c r="S3" i="20"/>
  <c r="R2" i="20"/>
  <c r="S2" i="20"/>
  <c r="F78" i="20"/>
  <c r="F75" i="20"/>
  <c r="F72" i="20"/>
  <c r="F69" i="20"/>
  <c r="F59" i="20"/>
  <c r="F58" i="20"/>
  <c r="F46" i="20"/>
  <c r="F43" i="20"/>
  <c r="F42" i="20"/>
  <c r="F30" i="20"/>
  <c r="F27" i="20"/>
  <c r="F26" i="20"/>
  <c r="F14" i="20"/>
  <c r="F11" i="20"/>
  <c r="F10" i="20"/>
  <c r="I3" i="20"/>
  <c r="H3" i="20"/>
  <c r="G3" i="20"/>
  <c r="F3" i="20"/>
  <c r="G2" i="20"/>
  <c r="H2" i="20"/>
  <c r="I2" i="20"/>
  <c r="F2" i="20"/>
  <c r="A3" i="20"/>
  <c r="B3" i="20"/>
  <c r="C3" i="20"/>
  <c r="D3" i="20"/>
  <c r="E3" i="20"/>
  <c r="A4" i="20"/>
  <c r="C2" i="20"/>
  <c r="D2" i="20"/>
  <c r="E2" i="20"/>
  <c r="B2" i="20"/>
  <c r="A2" i="20"/>
  <c r="Q45" i="19"/>
  <c r="P44" i="19"/>
  <c r="Q41" i="19"/>
  <c r="P40" i="19"/>
  <c r="Q37" i="19"/>
  <c r="P36" i="19"/>
  <c r="Q33" i="19"/>
  <c r="P32" i="19"/>
  <c r="Q29" i="19"/>
  <c r="P28" i="19"/>
  <c r="Q25" i="19"/>
  <c r="P24" i="19"/>
  <c r="Q21" i="19"/>
  <c r="P20" i="19"/>
  <c r="Q17" i="19"/>
  <c r="P16" i="19"/>
  <c r="Q13" i="19"/>
  <c r="P12" i="19"/>
  <c r="Q9" i="19"/>
  <c r="P8" i="19"/>
  <c r="Q5" i="19"/>
  <c r="P4" i="19"/>
  <c r="R3" i="19"/>
  <c r="Q3" i="19"/>
  <c r="P3" i="19"/>
  <c r="Q2" i="19"/>
  <c r="R2" i="19"/>
  <c r="P2" i="19"/>
  <c r="E47" i="14"/>
  <c r="N46" i="24" s="1"/>
  <c r="E46" i="14"/>
  <c r="N45" i="24" s="1"/>
  <c r="E45" i="14"/>
  <c r="N44" i="24" s="1"/>
  <c r="E44" i="14"/>
  <c r="N43" i="24" s="1"/>
  <c r="E43" i="14"/>
  <c r="N42" i="24" s="1"/>
  <c r="E42" i="14"/>
  <c r="N41" i="24" s="1"/>
  <c r="E41" i="14"/>
  <c r="N40" i="24" s="1"/>
  <c r="E40" i="14"/>
  <c r="N39" i="24" s="1"/>
  <c r="E39" i="14"/>
  <c r="N38" i="24" s="1"/>
  <c r="E38" i="14"/>
  <c r="N37" i="24" s="1"/>
  <c r="E37" i="14"/>
  <c r="N36" i="24" s="1"/>
  <c r="E36" i="14"/>
  <c r="N35" i="24" s="1"/>
  <c r="E35" i="14"/>
  <c r="N34" i="24" s="1"/>
  <c r="E34" i="14"/>
  <c r="N33" i="24" s="1"/>
  <c r="E33" i="14"/>
  <c r="N32" i="24" s="1"/>
  <c r="E32" i="14"/>
  <c r="N31" i="24" s="1"/>
  <c r="E31" i="14"/>
  <c r="N30" i="24" s="1"/>
  <c r="E30" i="14"/>
  <c r="N29" i="24" s="1"/>
  <c r="E29" i="14"/>
  <c r="N28" i="24" s="1"/>
  <c r="E28" i="14"/>
  <c r="N27" i="24" s="1"/>
  <c r="E27" i="14"/>
  <c r="N26" i="24" s="1"/>
  <c r="E26" i="14"/>
  <c r="N25" i="24" s="1"/>
  <c r="E25" i="14"/>
  <c r="N24" i="24" s="1"/>
  <c r="E24" i="14"/>
  <c r="N23" i="24" s="1"/>
  <c r="E23" i="14"/>
  <c r="N22" i="24" s="1"/>
  <c r="E22" i="14"/>
  <c r="N21" i="24" s="1"/>
  <c r="E21" i="14"/>
  <c r="N20" i="24" s="1"/>
  <c r="E20" i="14"/>
  <c r="N19" i="24" s="1"/>
  <c r="E19" i="14"/>
  <c r="N18" i="24" s="1"/>
  <c r="E18" i="14"/>
  <c r="N17" i="24" s="1"/>
  <c r="E17" i="14"/>
  <c r="N16" i="24" s="1"/>
  <c r="E16" i="14"/>
  <c r="N15" i="24" s="1"/>
  <c r="E15" i="14"/>
  <c r="N14" i="24" s="1"/>
  <c r="E14" i="14"/>
  <c r="N13" i="24" s="1"/>
  <c r="E13" i="14"/>
  <c r="N12" i="24" s="1"/>
  <c r="E12" i="14"/>
  <c r="N11" i="24" s="1"/>
  <c r="E11" i="14"/>
  <c r="N10" i="24" s="1"/>
  <c r="E10" i="14"/>
  <c r="N9" i="24" s="1"/>
  <c r="E9" i="14"/>
  <c r="N8" i="24" s="1"/>
  <c r="E8" i="14"/>
  <c r="N7" i="24" s="1"/>
  <c r="E7" i="14"/>
  <c r="N6" i="24" s="1"/>
  <c r="E6" i="14"/>
  <c r="N5" i="24" s="1"/>
  <c r="E5" i="14"/>
  <c r="N4" i="24" s="1"/>
  <c r="E4" i="14"/>
  <c r="N3" i="24" s="1"/>
  <c r="F3" i="19"/>
  <c r="G3" i="19"/>
  <c r="H3" i="19"/>
  <c r="I3" i="19"/>
  <c r="F7" i="19"/>
  <c r="F11" i="19"/>
  <c r="F15" i="19"/>
  <c r="F19" i="19"/>
  <c r="F22" i="19"/>
  <c r="F27" i="19"/>
  <c r="F30" i="19"/>
  <c r="F31" i="19"/>
  <c r="F34" i="19"/>
  <c r="F35" i="19"/>
  <c r="F37" i="19"/>
  <c r="F38" i="19"/>
  <c r="F41" i="19"/>
  <c r="F45" i="19"/>
  <c r="G2" i="19"/>
  <c r="H2" i="19"/>
  <c r="I2" i="19"/>
  <c r="F2" i="19"/>
  <c r="A46" i="19"/>
  <c r="A47" i="19"/>
  <c r="A3" i="19"/>
  <c r="B3" i="19"/>
  <c r="C3" i="19"/>
  <c r="D3" i="19"/>
  <c r="E3" i="19"/>
  <c r="A4" i="19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C2" i="19"/>
  <c r="D2" i="19"/>
  <c r="E2" i="19"/>
  <c r="B2" i="19"/>
  <c r="A2" i="19"/>
  <c r="P43" i="18"/>
  <c r="P42" i="18"/>
  <c r="P41" i="18"/>
  <c r="P40" i="18"/>
  <c r="P39" i="18"/>
  <c r="P38" i="18"/>
  <c r="P37" i="18"/>
  <c r="P36" i="18"/>
  <c r="P35" i="18"/>
  <c r="P34" i="18"/>
  <c r="P33" i="18"/>
  <c r="P32" i="18"/>
  <c r="P31" i="18"/>
  <c r="P30" i="18"/>
  <c r="P29" i="18"/>
  <c r="P28" i="18"/>
  <c r="P27" i="18"/>
  <c r="P26" i="18"/>
  <c r="P25" i="18"/>
  <c r="P24" i="18"/>
  <c r="P23" i="18"/>
  <c r="P22" i="18"/>
  <c r="P21" i="18"/>
  <c r="P20" i="18"/>
  <c r="P19" i="18"/>
  <c r="P18" i="18"/>
  <c r="P17" i="18"/>
  <c r="P16" i="18"/>
  <c r="P15" i="18"/>
  <c r="P14" i="18"/>
  <c r="P13" i="18"/>
  <c r="P12" i="18"/>
  <c r="P11" i="18"/>
  <c r="P10" i="18"/>
  <c r="P9" i="18"/>
  <c r="P8" i="18"/>
  <c r="P7" i="18"/>
  <c r="P6" i="18"/>
  <c r="P5" i="18"/>
  <c r="P4" i="18"/>
  <c r="P3" i="18"/>
  <c r="P2" i="18"/>
  <c r="Q3" i="18"/>
  <c r="R3" i="18"/>
  <c r="Q6" i="18"/>
  <c r="Q10" i="18"/>
  <c r="Q14" i="18"/>
  <c r="Q18" i="18"/>
  <c r="Q22" i="18"/>
  <c r="Q26" i="18"/>
  <c r="Q30" i="18"/>
  <c r="Q34" i="18"/>
  <c r="Q38" i="18"/>
  <c r="Q42" i="18"/>
  <c r="R2" i="18"/>
  <c r="Q2" i="18"/>
  <c r="F3" i="18"/>
  <c r="G3" i="18"/>
  <c r="H3" i="18"/>
  <c r="I3" i="18"/>
  <c r="F4" i="18"/>
  <c r="F16" i="18"/>
  <c r="F28" i="18"/>
  <c r="G2" i="18"/>
  <c r="H2" i="18"/>
  <c r="I2" i="18"/>
  <c r="F2" i="18"/>
  <c r="A3" i="18"/>
  <c r="B3" i="18"/>
  <c r="C3" i="18"/>
  <c r="D3" i="18"/>
  <c r="E3" i="18"/>
  <c r="A4" i="18"/>
  <c r="B4" i="18"/>
  <c r="A5" i="18"/>
  <c r="B8" i="18"/>
  <c r="A12" i="18"/>
  <c r="B12" i="18"/>
  <c r="A13" i="18"/>
  <c r="B16" i="18"/>
  <c r="A20" i="18"/>
  <c r="B20" i="18"/>
  <c r="A21" i="18"/>
  <c r="B24" i="18"/>
  <c r="B28" i="18"/>
  <c r="B32" i="18"/>
  <c r="B36" i="18"/>
  <c r="B40" i="18"/>
  <c r="C2" i="18"/>
  <c r="D2" i="18"/>
  <c r="E2" i="18"/>
  <c r="B2" i="18"/>
  <c r="A2" i="18"/>
  <c r="P5" i="17"/>
  <c r="P6" i="17"/>
  <c r="Q6" i="17"/>
  <c r="P9" i="17"/>
  <c r="P10" i="17"/>
  <c r="Q10" i="17"/>
  <c r="P13" i="17"/>
  <c r="P14" i="17"/>
  <c r="Q14" i="17"/>
  <c r="P17" i="17"/>
  <c r="P18" i="17"/>
  <c r="Q18" i="17"/>
  <c r="P21" i="17"/>
  <c r="P22" i="17"/>
  <c r="Q22" i="17"/>
  <c r="P25" i="17"/>
  <c r="P26" i="17"/>
  <c r="Q26" i="17"/>
  <c r="P29" i="17"/>
  <c r="P30" i="17"/>
  <c r="Q30" i="17"/>
  <c r="P33" i="17"/>
  <c r="P34" i="17"/>
  <c r="Q34" i="17"/>
  <c r="P37" i="17"/>
  <c r="P38" i="17"/>
  <c r="Q38" i="17"/>
  <c r="P41" i="17"/>
  <c r="P42" i="17"/>
  <c r="Q42" i="17"/>
  <c r="P45" i="17"/>
  <c r="P46" i="17"/>
  <c r="Q46" i="17"/>
  <c r="P49" i="17"/>
  <c r="P50" i="17"/>
  <c r="Q50" i="17"/>
  <c r="P53" i="17"/>
  <c r="P54" i="17"/>
  <c r="Q54" i="17"/>
  <c r="P57" i="17"/>
  <c r="P58" i="17"/>
  <c r="Q58" i="17"/>
  <c r="P61" i="17"/>
  <c r="P62" i="17"/>
  <c r="Q62" i="17"/>
  <c r="P65" i="17"/>
  <c r="P66" i="17"/>
  <c r="Q66" i="17"/>
  <c r="P69" i="17"/>
  <c r="P70" i="17"/>
  <c r="Q70" i="17"/>
  <c r="P73" i="17"/>
  <c r="P74" i="17"/>
  <c r="Q74" i="17"/>
  <c r="P77" i="17"/>
  <c r="P78" i="17"/>
  <c r="Q78" i="17"/>
  <c r="P81" i="17"/>
  <c r="P82" i="17"/>
  <c r="Q82" i="17"/>
  <c r="P85" i="17"/>
  <c r="P86" i="17"/>
  <c r="Q86" i="17"/>
  <c r="P89" i="17"/>
  <c r="P90" i="17"/>
  <c r="Q90" i="17"/>
  <c r="P93" i="17"/>
  <c r="P94" i="17"/>
  <c r="Q94" i="17"/>
  <c r="P97" i="17"/>
  <c r="P98" i="17"/>
  <c r="Q98" i="17"/>
  <c r="E4" i="12"/>
  <c r="Y4" i="24" s="1"/>
  <c r="F4" i="12"/>
  <c r="E5" i="12"/>
  <c r="Y5" i="24" s="1"/>
  <c r="F5" i="12"/>
  <c r="E6" i="12"/>
  <c r="Y6" i="24" s="1"/>
  <c r="F6" i="12"/>
  <c r="Q7" i="17" s="1"/>
  <c r="E7" i="12"/>
  <c r="Y7" i="24" s="1"/>
  <c r="F7" i="12"/>
  <c r="E8" i="12"/>
  <c r="Y8" i="24" s="1"/>
  <c r="F8" i="12"/>
  <c r="E9" i="12"/>
  <c r="Y9" i="24" s="1"/>
  <c r="F9" i="12"/>
  <c r="E10" i="12"/>
  <c r="Y10" i="24" s="1"/>
  <c r="F10" i="12"/>
  <c r="E11" i="12"/>
  <c r="Y11" i="24" s="1"/>
  <c r="F11" i="12"/>
  <c r="E12" i="12"/>
  <c r="Y12" i="24" s="1"/>
  <c r="F12" i="12"/>
  <c r="E13" i="12"/>
  <c r="Y13" i="24" s="1"/>
  <c r="F13" i="12"/>
  <c r="E14" i="12"/>
  <c r="Y14" i="24" s="1"/>
  <c r="F14" i="12"/>
  <c r="Q15" i="17" s="1"/>
  <c r="E15" i="12"/>
  <c r="Y15" i="24" s="1"/>
  <c r="F15" i="12"/>
  <c r="E16" i="12"/>
  <c r="Y16" i="24" s="1"/>
  <c r="F16" i="12"/>
  <c r="E17" i="12"/>
  <c r="Y17" i="24" s="1"/>
  <c r="F17" i="12"/>
  <c r="E18" i="12"/>
  <c r="Y18" i="24" s="1"/>
  <c r="F18" i="12"/>
  <c r="Q19" i="17" s="1"/>
  <c r="E19" i="12"/>
  <c r="Y19" i="24" s="1"/>
  <c r="F19" i="12"/>
  <c r="E20" i="12"/>
  <c r="Y20" i="24" s="1"/>
  <c r="F20" i="12"/>
  <c r="E21" i="12"/>
  <c r="Y21" i="24" s="1"/>
  <c r="F21" i="12"/>
  <c r="E22" i="12"/>
  <c r="Y22" i="24" s="1"/>
  <c r="F22" i="12"/>
  <c r="Q23" i="17" s="1"/>
  <c r="E23" i="12"/>
  <c r="Y23" i="24" s="1"/>
  <c r="F23" i="12"/>
  <c r="E24" i="12"/>
  <c r="Y24" i="24" s="1"/>
  <c r="F24" i="12"/>
  <c r="E25" i="12"/>
  <c r="Y25" i="24" s="1"/>
  <c r="F25" i="12"/>
  <c r="E26" i="12"/>
  <c r="Y26" i="24" s="1"/>
  <c r="F26" i="12"/>
  <c r="Q27" i="17" s="1"/>
  <c r="E27" i="12"/>
  <c r="Y27" i="24" s="1"/>
  <c r="F27" i="12"/>
  <c r="E28" i="12"/>
  <c r="Y28" i="24" s="1"/>
  <c r="F28" i="12"/>
  <c r="E29" i="12"/>
  <c r="Y29" i="24" s="1"/>
  <c r="F29" i="12"/>
  <c r="E30" i="12"/>
  <c r="Y30" i="24" s="1"/>
  <c r="F30" i="12"/>
  <c r="Q31" i="17" s="1"/>
  <c r="E31" i="12"/>
  <c r="Y31" i="24" s="1"/>
  <c r="F31" i="12"/>
  <c r="E32" i="12"/>
  <c r="Y32" i="24" s="1"/>
  <c r="F32" i="12"/>
  <c r="E33" i="12"/>
  <c r="Y33" i="24" s="1"/>
  <c r="F33" i="12"/>
  <c r="E34" i="12"/>
  <c r="Y34" i="24" s="1"/>
  <c r="F34" i="12"/>
  <c r="Q35" i="17" s="1"/>
  <c r="E35" i="12"/>
  <c r="Y35" i="24" s="1"/>
  <c r="F35" i="12"/>
  <c r="E36" i="12"/>
  <c r="Y36" i="24" s="1"/>
  <c r="F36" i="12"/>
  <c r="E37" i="12"/>
  <c r="Y37" i="24" s="1"/>
  <c r="F37" i="12"/>
  <c r="E38" i="12"/>
  <c r="Y38" i="24" s="1"/>
  <c r="F38" i="12"/>
  <c r="Q39" i="17" s="1"/>
  <c r="E39" i="12"/>
  <c r="Y39" i="24" s="1"/>
  <c r="F39" i="12"/>
  <c r="E40" i="12"/>
  <c r="Y40" i="24" s="1"/>
  <c r="F40" i="12"/>
  <c r="E41" i="12"/>
  <c r="Y41" i="24" s="1"/>
  <c r="F41" i="12"/>
  <c r="E42" i="12"/>
  <c r="Y42" i="24" s="1"/>
  <c r="F42" i="12"/>
  <c r="E43" i="12"/>
  <c r="Y43" i="24" s="1"/>
  <c r="F43" i="12"/>
  <c r="E44" i="12"/>
  <c r="Y44" i="24" s="1"/>
  <c r="F44" i="12"/>
  <c r="E45" i="12"/>
  <c r="Y45" i="24" s="1"/>
  <c r="F45" i="12"/>
  <c r="E46" i="12"/>
  <c r="Y46" i="24" s="1"/>
  <c r="F46" i="12"/>
  <c r="Q47" i="17" s="1"/>
  <c r="E47" i="12"/>
  <c r="Y47" i="24" s="1"/>
  <c r="F47" i="12"/>
  <c r="E48" i="12"/>
  <c r="Y48" i="24" s="1"/>
  <c r="F48" i="12"/>
  <c r="E49" i="12"/>
  <c r="Y49" i="24" s="1"/>
  <c r="F49" i="12"/>
  <c r="E50" i="12"/>
  <c r="Y50" i="24" s="1"/>
  <c r="F50" i="12"/>
  <c r="Q51" i="17" s="1"/>
  <c r="E51" i="12"/>
  <c r="Y51" i="24" s="1"/>
  <c r="F51" i="12"/>
  <c r="E52" i="12"/>
  <c r="Y52" i="24" s="1"/>
  <c r="F52" i="12"/>
  <c r="E53" i="12"/>
  <c r="Y53" i="24" s="1"/>
  <c r="F53" i="12"/>
  <c r="E54" i="12"/>
  <c r="Y54" i="24" s="1"/>
  <c r="F54" i="12"/>
  <c r="Q55" i="17" s="1"/>
  <c r="E55" i="12"/>
  <c r="Y55" i="24" s="1"/>
  <c r="F55" i="12"/>
  <c r="E56" i="12"/>
  <c r="Y56" i="24" s="1"/>
  <c r="F56" i="12"/>
  <c r="E57" i="12"/>
  <c r="Y57" i="24" s="1"/>
  <c r="F57" i="12"/>
  <c r="E58" i="12"/>
  <c r="Y58" i="24" s="1"/>
  <c r="F58" i="12"/>
  <c r="Q59" i="17" s="1"/>
  <c r="E59" i="12"/>
  <c r="Y59" i="24" s="1"/>
  <c r="F59" i="12"/>
  <c r="E60" i="12"/>
  <c r="Y60" i="24" s="1"/>
  <c r="F60" i="12"/>
  <c r="E61" i="12"/>
  <c r="Y61" i="24" s="1"/>
  <c r="F61" i="12"/>
  <c r="E62" i="12"/>
  <c r="Y62" i="24" s="1"/>
  <c r="F62" i="12"/>
  <c r="Q63" i="17" s="1"/>
  <c r="E63" i="12"/>
  <c r="Y63" i="24" s="1"/>
  <c r="F63" i="12"/>
  <c r="E64" i="12"/>
  <c r="Y64" i="24" s="1"/>
  <c r="F64" i="12"/>
  <c r="E65" i="12"/>
  <c r="Y65" i="24" s="1"/>
  <c r="F65" i="12"/>
  <c r="E66" i="12"/>
  <c r="Y66" i="24" s="1"/>
  <c r="F66" i="12"/>
  <c r="E67" i="12"/>
  <c r="Y67" i="24" s="1"/>
  <c r="F67" i="12"/>
  <c r="E68" i="12"/>
  <c r="Y68" i="24" s="1"/>
  <c r="F68" i="12"/>
  <c r="E69" i="12"/>
  <c r="Y69" i="24" s="1"/>
  <c r="F69" i="12"/>
  <c r="E70" i="12"/>
  <c r="Y70" i="24" s="1"/>
  <c r="F70" i="12"/>
  <c r="Q71" i="17" s="1"/>
  <c r="E71" i="12"/>
  <c r="Y71" i="24" s="1"/>
  <c r="F71" i="12"/>
  <c r="E72" i="12"/>
  <c r="Y72" i="24" s="1"/>
  <c r="F72" i="12"/>
  <c r="E73" i="12"/>
  <c r="Y73" i="24" s="1"/>
  <c r="F73" i="12"/>
  <c r="E74" i="12"/>
  <c r="Y74" i="24" s="1"/>
  <c r="F74" i="12"/>
  <c r="Q75" i="17" s="1"/>
  <c r="E75" i="12"/>
  <c r="Y75" i="24" s="1"/>
  <c r="F75" i="12"/>
  <c r="E76" i="12"/>
  <c r="Y76" i="24" s="1"/>
  <c r="F76" i="12"/>
  <c r="E77" i="12"/>
  <c r="Y77" i="24" s="1"/>
  <c r="F77" i="12"/>
  <c r="E78" i="12"/>
  <c r="Y78" i="24" s="1"/>
  <c r="F78" i="12"/>
  <c r="E79" i="12"/>
  <c r="Y79" i="24" s="1"/>
  <c r="F79" i="12"/>
  <c r="E80" i="12"/>
  <c r="Y80" i="24" s="1"/>
  <c r="F80" i="12"/>
  <c r="E81" i="12"/>
  <c r="Y81" i="24" s="1"/>
  <c r="F81" i="12"/>
  <c r="E82" i="12"/>
  <c r="Y82" i="24" s="1"/>
  <c r="F82" i="12"/>
  <c r="Q83" i="17" s="1"/>
  <c r="E83" i="12"/>
  <c r="Y83" i="24" s="1"/>
  <c r="F83" i="12"/>
  <c r="E84" i="12"/>
  <c r="Y84" i="24" s="1"/>
  <c r="F84" i="12"/>
  <c r="E85" i="12"/>
  <c r="Y85" i="24" s="1"/>
  <c r="F85" i="12"/>
  <c r="E86" i="12"/>
  <c r="Y86" i="24" s="1"/>
  <c r="F86" i="12"/>
  <c r="Q87" i="17" s="1"/>
  <c r="E87" i="12"/>
  <c r="Y87" i="24" s="1"/>
  <c r="F87" i="12"/>
  <c r="E88" i="12"/>
  <c r="Y88" i="24" s="1"/>
  <c r="F88" i="12"/>
  <c r="E89" i="12"/>
  <c r="Y89" i="24" s="1"/>
  <c r="F89" i="12"/>
  <c r="E90" i="12"/>
  <c r="Y90" i="24" s="1"/>
  <c r="F90" i="12"/>
  <c r="Q91" i="17" s="1"/>
  <c r="E91" i="12"/>
  <c r="Y91" i="24" s="1"/>
  <c r="F91" i="12"/>
  <c r="E92" i="12"/>
  <c r="Y92" i="24" s="1"/>
  <c r="F92" i="12"/>
  <c r="E93" i="12"/>
  <c r="Y93" i="24" s="1"/>
  <c r="F93" i="12"/>
  <c r="E94" i="12"/>
  <c r="Y94" i="24" s="1"/>
  <c r="F94" i="12"/>
  <c r="Q95" i="17" s="1"/>
  <c r="E95" i="12"/>
  <c r="Y95" i="24" s="1"/>
  <c r="F95" i="12"/>
  <c r="E96" i="12"/>
  <c r="Y96" i="24" s="1"/>
  <c r="F96" i="12"/>
  <c r="E97" i="12"/>
  <c r="Y97" i="24" s="1"/>
  <c r="F97" i="12"/>
  <c r="E98" i="12"/>
  <c r="Y98" i="24" s="1"/>
  <c r="F98" i="12"/>
  <c r="P3" i="17"/>
  <c r="P2" i="17"/>
  <c r="E3" i="12"/>
  <c r="Q2" i="17"/>
  <c r="R2" i="17"/>
  <c r="Q3" i="17"/>
  <c r="R3" i="17"/>
  <c r="AC3" i="1"/>
  <c r="AC100" i="1" s="1"/>
  <c r="A4" i="17"/>
  <c r="BL19" i="10"/>
  <c r="B18" i="21" s="1"/>
  <c r="BL18" i="10"/>
  <c r="B17" i="21" s="1"/>
  <c r="BL17" i="10"/>
  <c r="B16" i="21" s="1"/>
  <c r="BL16" i="10"/>
  <c r="B15" i="21" s="1"/>
  <c r="BL15" i="10"/>
  <c r="B14" i="21" s="1"/>
  <c r="BL14" i="10"/>
  <c r="B13" i="21" s="1"/>
  <c r="BL13" i="10"/>
  <c r="BL12" i="10"/>
  <c r="BL11" i="10"/>
  <c r="B10" i="21" s="1"/>
  <c r="BL10" i="10"/>
  <c r="B9" i="21" s="1"/>
  <c r="BL9" i="10"/>
  <c r="B8" i="21" s="1"/>
  <c r="BL8" i="10"/>
  <c r="B7" i="21" s="1"/>
  <c r="BL7" i="10"/>
  <c r="B6" i="21" s="1"/>
  <c r="BL6" i="10"/>
  <c r="B5" i="21" s="1"/>
  <c r="BL5" i="10"/>
  <c r="BL4" i="10"/>
  <c r="BL87" i="3"/>
  <c r="B87" i="20" s="1"/>
  <c r="BL86" i="3"/>
  <c r="B86" i="20" s="1"/>
  <c r="BL85" i="3"/>
  <c r="B85" i="20" s="1"/>
  <c r="BL84" i="3"/>
  <c r="B84" i="20" s="1"/>
  <c r="BL83" i="3"/>
  <c r="B83" i="20" s="1"/>
  <c r="BL82" i="3"/>
  <c r="B82" i="20" s="1"/>
  <c r="BL81" i="3"/>
  <c r="B81" i="20" s="1"/>
  <c r="BL80" i="3"/>
  <c r="B80" i="20" s="1"/>
  <c r="BL79" i="3"/>
  <c r="B79" i="20" s="1"/>
  <c r="BL78" i="3"/>
  <c r="B78" i="20" s="1"/>
  <c r="BL77" i="3"/>
  <c r="B77" i="20" s="1"/>
  <c r="BL76" i="3"/>
  <c r="B76" i="20" s="1"/>
  <c r="BL75" i="3"/>
  <c r="B75" i="20" s="1"/>
  <c r="BL74" i="3"/>
  <c r="B74" i="20" s="1"/>
  <c r="BL73" i="3"/>
  <c r="B73" i="20" s="1"/>
  <c r="BL72" i="3"/>
  <c r="B72" i="20" s="1"/>
  <c r="BL71" i="3"/>
  <c r="B71" i="20" s="1"/>
  <c r="BL70" i="3"/>
  <c r="B70" i="20" s="1"/>
  <c r="BL69" i="3"/>
  <c r="B69" i="20" s="1"/>
  <c r="BL68" i="3"/>
  <c r="B68" i="20" s="1"/>
  <c r="BL67" i="3"/>
  <c r="B67" i="20" s="1"/>
  <c r="BL66" i="3"/>
  <c r="B66" i="20" s="1"/>
  <c r="BL65" i="3"/>
  <c r="B65" i="20" s="1"/>
  <c r="BL64" i="3"/>
  <c r="B64" i="20" s="1"/>
  <c r="BL63" i="3"/>
  <c r="B63" i="20" s="1"/>
  <c r="BL62" i="3"/>
  <c r="B62" i="20" s="1"/>
  <c r="BL61" i="3"/>
  <c r="B61" i="20" s="1"/>
  <c r="BL60" i="3"/>
  <c r="B60" i="20" s="1"/>
  <c r="BL59" i="3"/>
  <c r="B59" i="20" s="1"/>
  <c r="BL58" i="3"/>
  <c r="B58" i="20" s="1"/>
  <c r="BL57" i="3"/>
  <c r="B57" i="20" s="1"/>
  <c r="BL56" i="3"/>
  <c r="B56" i="20" s="1"/>
  <c r="BL55" i="3"/>
  <c r="B55" i="20" s="1"/>
  <c r="BL54" i="3"/>
  <c r="B54" i="20" s="1"/>
  <c r="BL53" i="3"/>
  <c r="B53" i="20" s="1"/>
  <c r="BL52" i="3"/>
  <c r="B52" i="20" s="1"/>
  <c r="BL51" i="3"/>
  <c r="B51" i="20" s="1"/>
  <c r="BL50" i="3"/>
  <c r="B50" i="20" s="1"/>
  <c r="BL49" i="3"/>
  <c r="B49" i="20" s="1"/>
  <c r="BL48" i="3"/>
  <c r="B48" i="20" s="1"/>
  <c r="BL47" i="3"/>
  <c r="B47" i="20" s="1"/>
  <c r="BL46" i="3"/>
  <c r="B46" i="20" s="1"/>
  <c r="BL45" i="3"/>
  <c r="B45" i="20" s="1"/>
  <c r="BL44" i="3"/>
  <c r="B44" i="20" s="1"/>
  <c r="BL43" i="3"/>
  <c r="B43" i="20" s="1"/>
  <c r="BL42" i="3"/>
  <c r="B42" i="20" s="1"/>
  <c r="BL41" i="3"/>
  <c r="B41" i="20" s="1"/>
  <c r="BL40" i="3"/>
  <c r="B40" i="20" s="1"/>
  <c r="BL39" i="3"/>
  <c r="B39" i="20" s="1"/>
  <c r="BL38" i="3"/>
  <c r="B38" i="20" s="1"/>
  <c r="BL37" i="3"/>
  <c r="B37" i="20" s="1"/>
  <c r="BL36" i="3"/>
  <c r="B36" i="20" s="1"/>
  <c r="BL35" i="3"/>
  <c r="B35" i="20" s="1"/>
  <c r="BL34" i="3"/>
  <c r="B34" i="20" s="1"/>
  <c r="BL33" i="3"/>
  <c r="B33" i="20" s="1"/>
  <c r="BL32" i="3"/>
  <c r="B32" i="20" s="1"/>
  <c r="BL31" i="3"/>
  <c r="B31" i="20" s="1"/>
  <c r="BL30" i="3"/>
  <c r="B30" i="20" s="1"/>
  <c r="BL29" i="3"/>
  <c r="B29" i="20" s="1"/>
  <c r="BL28" i="3"/>
  <c r="B28" i="20" s="1"/>
  <c r="BL27" i="3"/>
  <c r="B27" i="20" s="1"/>
  <c r="BL26" i="3"/>
  <c r="B26" i="20" s="1"/>
  <c r="BL25" i="3"/>
  <c r="B25" i="20" s="1"/>
  <c r="BL24" i="3"/>
  <c r="B24" i="20" s="1"/>
  <c r="BL23" i="3"/>
  <c r="B23" i="20" s="1"/>
  <c r="BL22" i="3"/>
  <c r="B22" i="20" s="1"/>
  <c r="BL21" i="3"/>
  <c r="B21" i="20" s="1"/>
  <c r="BL20" i="3"/>
  <c r="B20" i="20" s="1"/>
  <c r="BL19" i="3"/>
  <c r="B19" i="20" s="1"/>
  <c r="BL18" i="3"/>
  <c r="B18" i="20" s="1"/>
  <c r="BL17" i="3"/>
  <c r="B17" i="20" s="1"/>
  <c r="BL16" i="3"/>
  <c r="B16" i="20" s="1"/>
  <c r="BL15" i="3"/>
  <c r="B15" i="20" s="1"/>
  <c r="BL14" i="3"/>
  <c r="B14" i="20" s="1"/>
  <c r="BL13" i="3"/>
  <c r="B13" i="20" s="1"/>
  <c r="BL12" i="3"/>
  <c r="B12" i="20" s="1"/>
  <c r="BL11" i="3"/>
  <c r="B11" i="20" s="1"/>
  <c r="BL10" i="3"/>
  <c r="B10" i="20" s="1"/>
  <c r="BL9" i="3"/>
  <c r="B9" i="20" s="1"/>
  <c r="BL8" i="3"/>
  <c r="B8" i="20" s="1"/>
  <c r="BL7" i="3"/>
  <c r="B7" i="20" s="1"/>
  <c r="BL6" i="3"/>
  <c r="B6" i="20" s="1"/>
  <c r="BL5" i="3"/>
  <c r="B5" i="20" s="1"/>
  <c r="BL4" i="3"/>
  <c r="B4" i="20" s="1"/>
  <c r="BS99" i="2"/>
  <c r="BR99" i="2"/>
  <c r="BQ99" i="2"/>
  <c r="BP99" i="2"/>
  <c r="BS98" i="2"/>
  <c r="BR98" i="2"/>
  <c r="BQ98" i="2"/>
  <c r="BP98" i="2"/>
  <c r="BS97" i="2"/>
  <c r="BR97" i="2"/>
  <c r="BQ97" i="2"/>
  <c r="BP97" i="2"/>
  <c r="BS96" i="2"/>
  <c r="BR96" i="2"/>
  <c r="BQ96" i="2"/>
  <c r="BP96" i="2"/>
  <c r="BS95" i="2"/>
  <c r="BR95" i="2"/>
  <c r="BQ95" i="2"/>
  <c r="BP95" i="2"/>
  <c r="BS94" i="2"/>
  <c r="BR94" i="2"/>
  <c r="BQ94" i="2"/>
  <c r="BP94" i="2"/>
  <c r="BS93" i="2"/>
  <c r="BR93" i="2"/>
  <c r="BQ93" i="2"/>
  <c r="BP93" i="2"/>
  <c r="BS92" i="2"/>
  <c r="BR92" i="2"/>
  <c r="BQ92" i="2"/>
  <c r="BP92" i="2"/>
  <c r="BS91" i="2"/>
  <c r="BR91" i="2"/>
  <c r="BQ91" i="2"/>
  <c r="BP91" i="2"/>
  <c r="BS90" i="2"/>
  <c r="BR90" i="2"/>
  <c r="BQ90" i="2"/>
  <c r="BP90" i="2"/>
  <c r="BS89" i="2"/>
  <c r="BR89" i="2"/>
  <c r="BQ89" i="2"/>
  <c r="BP89" i="2"/>
  <c r="BS88" i="2"/>
  <c r="BR88" i="2"/>
  <c r="BQ88" i="2"/>
  <c r="BP88" i="2"/>
  <c r="BS87" i="2"/>
  <c r="BR87" i="2"/>
  <c r="BQ87" i="2"/>
  <c r="BP87" i="2"/>
  <c r="BS86" i="2"/>
  <c r="BR86" i="2"/>
  <c r="BQ86" i="2"/>
  <c r="BP86" i="2"/>
  <c r="BS85" i="2"/>
  <c r="BR85" i="2"/>
  <c r="BQ85" i="2"/>
  <c r="BP85" i="2"/>
  <c r="BS84" i="2"/>
  <c r="BR84" i="2"/>
  <c r="BQ84" i="2"/>
  <c r="BP84" i="2"/>
  <c r="BS83" i="2"/>
  <c r="BR83" i="2"/>
  <c r="BQ83" i="2"/>
  <c r="BP83" i="2"/>
  <c r="BS82" i="2"/>
  <c r="BR82" i="2"/>
  <c r="BQ82" i="2"/>
  <c r="BP82" i="2"/>
  <c r="BS81" i="2"/>
  <c r="BR81" i="2"/>
  <c r="BQ81" i="2"/>
  <c r="BP81" i="2"/>
  <c r="BS80" i="2"/>
  <c r="BR80" i="2"/>
  <c r="BQ80" i="2"/>
  <c r="BP80" i="2"/>
  <c r="BS79" i="2"/>
  <c r="BR79" i="2"/>
  <c r="BQ79" i="2"/>
  <c r="BP79" i="2"/>
  <c r="BS78" i="2"/>
  <c r="BR78" i="2"/>
  <c r="BQ78" i="2"/>
  <c r="BP78" i="2"/>
  <c r="BS77" i="2"/>
  <c r="BR77" i="2"/>
  <c r="BQ77" i="2"/>
  <c r="BP77" i="2"/>
  <c r="BS76" i="2"/>
  <c r="BR76" i="2"/>
  <c r="BQ76" i="2"/>
  <c r="BP76" i="2"/>
  <c r="BS75" i="2"/>
  <c r="BR75" i="2"/>
  <c r="BQ75" i="2"/>
  <c r="BP75" i="2"/>
  <c r="BS74" i="2"/>
  <c r="BR74" i="2"/>
  <c r="BQ74" i="2"/>
  <c r="BP74" i="2"/>
  <c r="BS73" i="2"/>
  <c r="BR73" i="2"/>
  <c r="BQ73" i="2"/>
  <c r="BP73" i="2"/>
  <c r="BS72" i="2"/>
  <c r="BR72" i="2"/>
  <c r="BQ72" i="2"/>
  <c r="BP72" i="2"/>
  <c r="BS71" i="2"/>
  <c r="BR71" i="2"/>
  <c r="BQ71" i="2"/>
  <c r="BP71" i="2"/>
  <c r="BS70" i="2"/>
  <c r="BR70" i="2"/>
  <c r="BQ70" i="2"/>
  <c r="BP70" i="2"/>
  <c r="BS69" i="2"/>
  <c r="BR69" i="2"/>
  <c r="BQ69" i="2"/>
  <c r="BP69" i="2"/>
  <c r="BS68" i="2"/>
  <c r="BR68" i="2"/>
  <c r="BQ68" i="2"/>
  <c r="BP68" i="2"/>
  <c r="BS67" i="2"/>
  <c r="BR67" i="2"/>
  <c r="BQ67" i="2"/>
  <c r="BP67" i="2"/>
  <c r="BS66" i="2"/>
  <c r="BR66" i="2"/>
  <c r="BQ66" i="2"/>
  <c r="BP66" i="2"/>
  <c r="BS65" i="2"/>
  <c r="BR65" i="2"/>
  <c r="BQ65" i="2"/>
  <c r="BP65" i="2"/>
  <c r="BS64" i="2"/>
  <c r="BR64" i="2"/>
  <c r="BQ64" i="2"/>
  <c r="BP64" i="2"/>
  <c r="BS63" i="2"/>
  <c r="BR63" i="2"/>
  <c r="BQ63" i="2"/>
  <c r="BP63" i="2"/>
  <c r="BS62" i="2"/>
  <c r="BR62" i="2"/>
  <c r="BQ62" i="2"/>
  <c r="BP62" i="2"/>
  <c r="BS61" i="2"/>
  <c r="BR61" i="2"/>
  <c r="BQ61" i="2"/>
  <c r="BP61" i="2"/>
  <c r="BS60" i="2"/>
  <c r="BR60" i="2"/>
  <c r="BQ60" i="2"/>
  <c r="BP60" i="2"/>
  <c r="BS59" i="2"/>
  <c r="BR59" i="2"/>
  <c r="BQ59" i="2"/>
  <c r="BP59" i="2"/>
  <c r="BS58" i="2"/>
  <c r="BR58" i="2"/>
  <c r="BQ58" i="2"/>
  <c r="BP58" i="2"/>
  <c r="BS57" i="2"/>
  <c r="BR57" i="2"/>
  <c r="BQ57" i="2"/>
  <c r="BP57" i="2"/>
  <c r="BS56" i="2"/>
  <c r="BR56" i="2"/>
  <c r="BQ56" i="2"/>
  <c r="BP56" i="2"/>
  <c r="BS55" i="2"/>
  <c r="BR55" i="2"/>
  <c r="BQ55" i="2"/>
  <c r="BP55" i="2"/>
  <c r="BS54" i="2"/>
  <c r="BR54" i="2"/>
  <c r="BQ54" i="2"/>
  <c r="BP54" i="2"/>
  <c r="BS53" i="2"/>
  <c r="BR53" i="2"/>
  <c r="BQ53" i="2"/>
  <c r="BP53" i="2"/>
  <c r="BS52" i="2"/>
  <c r="BR52" i="2"/>
  <c r="BQ52" i="2"/>
  <c r="BP52" i="2"/>
  <c r="BS51" i="2"/>
  <c r="BR51" i="2"/>
  <c r="BQ51" i="2"/>
  <c r="BP51" i="2"/>
  <c r="BS50" i="2"/>
  <c r="BR50" i="2"/>
  <c r="BQ50" i="2"/>
  <c r="BP50" i="2"/>
  <c r="BS49" i="2"/>
  <c r="BR49" i="2"/>
  <c r="BQ49" i="2"/>
  <c r="BP49" i="2"/>
  <c r="BP47" i="2"/>
  <c r="B47" i="19" s="1"/>
  <c r="BP46" i="2"/>
  <c r="B46" i="19" s="1"/>
  <c r="BP45" i="2"/>
  <c r="B45" i="19" s="1"/>
  <c r="BP44" i="2"/>
  <c r="B44" i="19" s="1"/>
  <c r="BP43" i="2"/>
  <c r="B43" i="19" s="1"/>
  <c r="BP42" i="2"/>
  <c r="B42" i="19" s="1"/>
  <c r="BP41" i="2"/>
  <c r="B41" i="19" s="1"/>
  <c r="BP40" i="2"/>
  <c r="B40" i="19" s="1"/>
  <c r="BP39" i="2"/>
  <c r="B39" i="19" s="1"/>
  <c r="BP38" i="2"/>
  <c r="B38" i="19" s="1"/>
  <c r="BP37" i="2"/>
  <c r="B37" i="19" s="1"/>
  <c r="BP36" i="2"/>
  <c r="B36" i="19" s="1"/>
  <c r="BP35" i="2"/>
  <c r="B35" i="19" s="1"/>
  <c r="BP34" i="2"/>
  <c r="B34" i="19" s="1"/>
  <c r="BP33" i="2"/>
  <c r="B33" i="19" s="1"/>
  <c r="BP32" i="2"/>
  <c r="B32" i="19" s="1"/>
  <c r="BP31" i="2"/>
  <c r="B31" i="19" s="1"/>
  <c r="BP30" i="2"/>
  <c r="B30" i="19" s="1"/>
  <c r="BP29" i="2"/>
  <c r="B29" i="19" s="1"/>
  <c r="BP28" i="2"/>
  <c r="B28" i="19" s="1"/>
  <c r="BP27" i="2"/>
  <c r="B27" i="19" s="1"/>
  <c r="BP26" i="2"/>
  <c r="B26" i="19" s="1"/>
  <c r="BP25" i="2"/>
  <c r="B25" i="19" s="1"/>
  <c r="BP24" i="2"/>
  <c r="B24" i="19" s="1"/>
  <c r="BP23" i="2"/>
  <c r="B23" i="19" s="1"/>
  <c r="BP22" i="2"/>
  <c r="B22" i="19" s="1"/>
  <c r="BP21" i="2"/>
  <c r="B21" i="19" s="1"/>
  <c r="BP20" i="2"/>
  <c r="B20" i="19" s="1"/>
  <c r="BP19" i="2"/>
  <c r="B19" i="19" s="1"/>
  <c r="BP18" i="2"/>
  <c r="B18" i="19" s="1"/>
  <c r="BP17" i="2"/>
  <c r="B17" i="19" s="1"/>
  <c r="BP16" i="2"/>
  <c r="B16" i="19" s="1"/>
  <c r="BP15" i="2"/>
  <c r="B15" i="19" s="1"/>
  <c r="BP14" i="2"/>
  <c r="B14" i="19" s="1"/>
  <c r="BP13" i="2"/>
  <c r="B13" i="19" s="1"/>
  <c r="BP12" i="2"/>
  <c r="B12" i="19" s="1"/>
  <c r="BP11" i="2"/>
  <c r="B11" i="19" s="1"/>
  <c r="BP10" i="2"/>
  <c r="B10" i="19" s="1"/>
  <c r="BP9" i="2"/>
  <c r="B9" i="19" s="1"/>
  <c r="BP8" i="2"/>
  <c r="B8" i="19" s="1"/>
  <c r="BP7" i="2"/>
  <c r="B7" i="19" s="1"/>
  <c r="BP6" i="2"/>
  <c r="B6" i="19" s="1"/>
  <c r="BP5" i="2"/>
  <c r="B5" i="19" s="1"/>
  <c r="BP4" i="2"/>
  <c r="BP98" i="7"/>
  <c r="BN98" i="7"/>
  <c r="BM98" i="7"/>
  <c r="BL98" i="7"/>
  <c r="BP97" i="7"/>
  <c r="BN97" i="7"/>
  <c r="BM97" i="7"/>
  <c r="BL97" i="7"/>
  <c r="BP96" i="7"/>
  <c r="BN96" i="7"/>
  <c r="BM96" i="7"/>
  <c r="BL96" i="7"/>
  <c r="BP95" i="7"/>
  <c r="BN95" i="7"/>
  <c r="BM95" i="7"/>
  <c r="BL95" i="7"/>
  <c r="BP94" i="7"/>
  <c r="BN94" i="7"/>
  <c r="BM94" i="7"/>
  <c r="BL94" i="7"/>
  <c r="BP93" i="7"/>
  <c r="BN93" i="7"/>
  <c r="BM93" i="7"/>
  <c r="BL93" i="7"/>
  <c r="BP92" i="7"/>
  <c r="BN92" i="7"/>
  <c r="BM92" i="7"/>
  <c r="BL92" i="7"/>
  <c r="BP91" i="7"/>
  <c r="BN91" i="7"/>
  <c r="BM91" i="7"/>
  <c r="BL91" i="7"/>
  <c r="BP90" i="7"/>
  <c r="BN90" i="7"/>
  <c r="BM90" i="7"/>
  <c r="BL90" i="7"/>
  <c r="BP89" i="7"/>
  <c r="BN89" i="7"/>
  <c r="BM89" i="7"/>
  <c r="BL89" i="7"/>
  <c r="BP88" i="7"/>
  <c r="BN88" i="7"/>
  <c r="BM88" i="7"/>
  <c r="BL88" i="7"/>
  <c r="BP87" i="7"/>
  <c r="BN87" i="7"/>
  <c r="BM87" i="7"/>
  <c r="BL87" i="7"/>
  <c r="BP86" i="7"/>
  <c r="BN86" i="7"/>
  <c r="BM86" i="7"/>
  <c r="BL86" i="7"/>
  <c r="BP85" i="7"/>
  <c r="BN85" i="7"/>
  <c r="BM85" i="7"/>
  <c r="BL85" i="7"/>
  <c r="BP84" i="7"/>
  <c r="BN84" i="7"/>
  <c r="BM84" i="7"/>
  <c r="BL84" i="7"/>
  <c r="BP83" i="7"/>
  <c r="BN83" i="7"/>
  <c r="BM83" i="7"/>
  <c r="BL83" i="7"/>
  <c r="BP82" i="7"/>
  <c r="BN82" i="7"/>
  <c r="BM82" i="7"/>
  <c r="BL82" i="7"/>
  <c r="BP81" i="7"/>
  <c r="BN81" i="7"/>
  <c r="BM81" i="7"/>
  <c r="BL81" i="7"/>
  <c r="BP80" i="7"/>
  <c r="BN80" i="7"/>
  <c r="BM80" i="7"/>
  <c r="BL80" i="7"/>
  <c r="BP79" i="7"/>
  <c r="BN79" i="7"/>
  <c r="BM79" i="7"/>
  <c r="BL79" i="7"/>
  <c r="BP78" i="7"/>
  <c r="BN78" i="7"/>
  <c r="BM78" i="7"/>
  <c r="BL78" i="7"/>
  <c r="BP77" i="7"/>
  <c r="BN77" i="7"/>
  <c r="BM77" i="7"/>
  <c r="BL77" i="7"/>
  <c r="BP76" i="7"/>
  <c r="BN76" i="7"/>
  <c r="BM76" i="7"/>
  <c r="BL76" i="7"/>
  <c r="BP75" i="7"/>
  <c r="BN75" i="7"/>
  <c r="BM75" i="7"/>
  <c r="BL75" i="7"/>
  <c r="BP74" i="7"/>
  <c r="BN74" i="7"/>
  <c r="BM74" i="7"/>
  <c r="BL74" i="7"/>
  <c r="BP73" i="7"/>
  <c r="BN73" i="7"/>
  <c r="BM73" i="7"/>
  <c r="BL73" i="7"/>
  <c r="BP72" i="7"/>
  <c r="BN72" i="7"/>
  <c r="BM72" i="7"/>
  <c r="BL72" i="7"/>
  <c r="BP71" i="7"/>
  <c r="BN71" i="7"/>
  <c r="BM71" i="7"/>
  <c r="BL71" i="7"/>
  <c r="BP70" i="7"/>
  <c r="BN70" i="7"/>
  <c r="BM70" i="7"/>
  <c r="BL70" i="7"/>
  <c r="BP69" i="7"/>
  <c r="BN69" i="7"/>
  <c r="BM69" i="7"/>
  <c r="BL69" i="7"/>
  <c r="BP68" i="7"/>
  <c r="BN68" i="7"/>
  <c r="BM68" i="7"/>
  <c r="BL68" i="7"/>
  <c r="BP67" i="7"/>
  <c r="BN67" i="7"/>
  <c r="BM67" i="7"/>
  <c r="BL67" i="7"/>
  <c r="BP66" i="7"/>
  <c r="BN66" i="7"/>
  <c r="BM66" i="7"/>
  <c r="BL66" i="7"/>
  <c r="BP65" i="7"/>
  <c r="BN65" i="7"/>
  <c r="BM65" i="7"/>
  <c r="BL65" i="7"/>
  <c r="BP64" i="7"/>
  <c r="BN64" i="7"/>
  <c r="BM64" i="7"/>
  <c r="BL64" i="7"/>
  <c r="BP63" i="7"/>
  <c r="BN63" i="7"/>
  <c r="BM63" i="7"/>
  <c r="BL63" i="7"/>
  <c r="BP62" i="7"/>
  <c r="BN62" i="7"/>
  <c r="BM62" i="7"/>
  <c r="BL62" i="7"/>
  <c r="BP61" i="7"/>
  <c r="BN61" i="7"/>
  <c r="BM61" i="7"/>
  <c r="BL61" i="7"/>
  <c r="BP60" i="7"/>
  <c r="BN60" i="7"/>
  <c r="BM60" i="7"/>
  <c r="BL60" i="7"/>
  <c r="BP59" i="7"/>
  <c r="BN59" i="7"/>
  <c r="BM59" i="7"/>
  <c r="BL59" i="7"/>
  <c r="BP58" i="7"/>
  <c r="BN58" i="7"/>
  <c r="BM58" i="7"/>
  <c r="BL58" i="7"/>
  <c r="BP57" i="7"/>
  <c r="BN57" i="7"/>
  <c r="BM57" i="7"/>
  <c r="BL57" i="7"/>
  <c r="BP56" i="7"/>
  <c r="BN56" i="7"/>
  <c r="BM56" i="7"/>
  <c r="BL56" i="7"/>
  <c r="BP55" i="7"/>
  <c r="BN55" i="7"/>
  <c r="BM55" i="7"/>
  <c r="BL55" i="7"/>
  <c r="BP54" i="7"/>
  <c r="BN54" i="7"/>
  <c r="BM54" i="7"/>
  <c r="BL54" i="7"/>
  <c r="BP53" i="7"/>
  <c r="BN53" i="7"/>
  <c r="BM53" i="7"/>
  <c r="BL53" i="7"/>
  <c r="BP52" i="7"/>
  <c r="BN52" i="7"/>
  <c r="BM52" i="7"/>
  <c r="BL52" i="7"/>
  <c r="BP51" i="7"/>
  <c r="BN51" i="7"/>
  <c r="BM51" i="7"/>
  <c r="BL51" i="7"/>
  <c r="BP50" i="7"/>
  <c r="BN50" i="7"/>
  <c r="BM50" i="7"/>
  <c r="BL50" i="7"/>
  <c r="BP49" i="7"/>
  <c r="BN49" i="7"/>
  <c r="BM49" i="7"/>
  <c r="BL49" i="7"/>
  <c r="BP48" i="7"/>
  <c r="BN48" i="7"/>
  <c r="BM48" i="7"/>
  <c r="BL48" i="7"/>
  <c r="BP47" i="7"/>
  <c r="BN47" i="7"/>
  <c r="BM47" i="7"/>
  <c r="BL47" i="7"/>
  <c r="BP46" i="7"/>
  <c r="BN46" i="7"/>
  <c r="BM46" i="7"/>
  <c r="BL46" i="7"/>
  <c r="BP45" i="7"/>
  <c r="BN45" i="7"/>
  <c r="BM45" i="7"/>
  <c r="BL45" i="7"/>
  <c r="BP44" i="7"/>
  <c r="BN44" i="7"/>
  <c r="BM44" i="7"/>
  <c r="BL44" i="7"/>
  <c r="BL42" i="7"/>
  <c r="B43" i="18" s="1"/>
  <c r="BL41" i="7"/>
  <c r="B42" i="18" s="1"/>
  <c r="BL40" i="7"/>
  <c r="B41" i="18" s="1"/>
  <c r="BL39" i="7"/>
  <c r="BL38" i="7"/>
  <c r="B39" i="18" s="1"/>
  <c r="BL37" i="7"/>
  <c r="B38" i="18" s="1"/>
  <c r="BL36" i="7"/>
  <c r="B37" i="18" s="1"/>
  <c r="BL35" i="7"/>
  <c r="BL34" i="7"/>
  <c r="B35" i="18" s="1"/>
  <c r="BL33" i="7"/>
  <c r="B34" i="18" s="1"/>
  <c r="BL32" i="7"/>
  <c r="B33" i="18" s="1"/>
  <c r="BL31" i="7"/>
  <c r="BL30" i="7"/>
  <c r="B31" i="18" s="1"/>
  <c r="BL29" i="7"/>
  <c r="B30" i="18" s="1"/>
  <c r="BL28" i="7"/>
  <c r="B29" i="18" s="1"/>
  <c r="BL27" i="7"/>
  <c r="BL26" i="7"/>
  <c r="B27" i="18" s="1"/>
  <c r="BL25" i="7"/>
  <c r="B26" i="18" s="1"/>
  <c r="BL24" i="7"/>
  <c r="B25" i="18" s="1"/>
  <c r="BL23" i="7"/>
  <c r="BL22" i="7"/>
  <c r="B23" i="18" s="1"/>
  <c r="BL21" i="7"/>
  <c r="B22" i="18" s="1"/>
  <c r="BL20" i="7"/>
  <c r="B21" i="18" s="1"/>
  <c r="BL19" i="7"/>
  <c r="BL18" i="7"/>
  <c r="B19" i="18" s="1"/>
  <c r="BL17" i="7"/>
  <c r="B18" i="18" s="1"/>
  <c r="BL16" i="7"/>
  <c r="B17" i="18" s="1"/>
  <c r="BL15" i="7"/>
  <c r="BL14" i="7"/>
  <c r="B15" i="18" s="1"/>
  <c r="BL13" i="7"/>
  <c r="B14" i="18" s="1"/>
  <c r="BL12" i="7"/>
  <c r="B13" i="18" s="1"/>
  <c r="BL11" i="7"/>
  <c r="BL10" i="7"/>
  <c r="B11" i="18" s="1"/>
  <c r="BL9" i="7"/>
  <c r="B10" i="18" s="1"/>
  <c r="BL8" i="7"/>
  <c r="B9" i="18" s="1"/>
  <c r="BL7" i="7"/>
  <c r="BL6" i="7"/>
  <c r="B7" i="18" s="1"/>
  <c r="BL5" i="7"/>
  <c r="B6" i="18" s="1"/>
  <c r="BL4" i="7"/>
  <c r="B5" i="18" s="1"/>
  <c r="BL3" i="7"/>
  <c r="BL98" i="8"/>
  <c r="B99" i="17" s="1"/>
  <c r="BL97" i="8"/>
  <c r="B98" i="17" s="1"/>
  <c r="BL96" i="8"/>
  <c r="B97" i="17" s="1"/>
  <c r="BL95" i="8"/>
  <c r="B96" i="17" s="1"/>
  <c r="BL94" i="8"/>
  <c r="B95" i="17" s="1"/>
  <c r="BL93" i="8"/>
  <c r="B94" i="17" s="1"/>
  <c r="BL92" i="8"/>
  <c r="B93" i="17" s="1"/>
  <c r="BL91" i="8"/>
  <c r="B92" i="17" s="1"/>
  <c r="BL90" i="8"/>
  <c r="BL89" i="8"/>
  <c r="B90" i="17" s="1"/>
  <c r="BL88" i="8"/>
  <c r="B89" i="17" s="1"/>
  <c r="BL87" i="8"/>
  <c r="B88" i="17" s="1"/>
  <c r="BL86" i="8"/>
  <c r="BL85" i="8"/>
  <c r="B86" i="17" s="1"/>
  <c r="BL84" i="8"/>
  <c r="B85" i="17" s="1"/>
  <c r="BL83" i="8"/>
  <c r="B84" i="17" s="1"/>
  <c r="BL82" i="8"/>
  <c r="B83" i="17" s="1"/>
  <c r="BL81" i="8"/>
  <c r="B82" i="17" s="1"/>
  <c r="BL80" i="8"/>
  <c r="B81" i="17" s="1"/>
  <c r="BL79" i="8"/>
  <c r="B80" i="17" s="1"/>
  <c r="BL78" i="8"/>
  <c r="B79" i="17" s="1"/>
  <c r="BL77" i="8"/>
  <c r="B78" i="17" s="1"/>
  <c r="BL76" i="8"/>
  <c r="B77" i="17" s="1"/>
  <c r="BL75" i="8"/>
  <c r="B76" i="17" s="1"/>
  <c r="BL74" i="8"/>
  <c r="BL73" i="8"/>
  <c r="B74" i="17" s="1"/>
  <c r="BL72" i="8"/>
  <c r="B73" i="17" s="1"/>
  <c r="BL71" i="8"/>
  <c r="B72" i="17" s="1"/>
  <c r="BL70" i="8"/>
  <c r="BL69" i="8"/>
  <c r="B70" i="17" s="1"/>
  <c r="BL68" i="8"/>
  <c r="B69" i="17" s="1"/>
  <c r="BL67" i="8"/>
  <c r="B68" i="17" s="1"/>
  <c r="BL66" i="8"/>
  <c r="B67" i="17" s="1"/>
  <c r="BL65" i="8"/>
  <c r="B66" i="17" s="1"/>
  <c r="BL64" i="8"/>
  <c r="B65" i="17" s="1"/>
  <c r="BL63" i="8"/>
  <c r="B64" i="17" s="1"/>
  <c r="BL62" i="8"/>
  <c r="B63" i="17" s="1"/>
  <c r="BL61" i="8"/>
  <c r="B62" i="17" s="1"/>
  <c r="BL60" i="8"/>
  <c r="B61" i="17" s="1"/>
  <c r="BL59" i="8"/>
  <c r="B60" i="17" s="1"/>
  <c r="BL58" i="8"/>
  <c r="BL57" i="8"/>
  <c r="B58" i="17" s="1"/>
  <c r="BL56" i="8"/>
  <c r="B57" i="17" s="1"/>
  <c r="BL55" i="8"/>
  <c r="B56" i="17" s="1"/>
  <c r="BL54" i="8"/>
  <c r="BL53" i="8"/>
  <c r="B54" i="17" s="1"/>
  <c r="BL52" i="8"/>
  <c r="B53" i="17" s="1"/>
  <c r="BL51" i="8"/>
  <c r="B52" i="17" s="1"/>
  <c r="BL50" i="8"/>
  <c r="B51" i="17" s="1"/>
  <c r="BL49" i="8"/>
  <c r="B50" i="17" s="1"/>
  <c r="BL48" i="8"/>
  <c r="B49" i="17" s="1"/>
  <c r="BL47" i="8"/>
  <c r="B48" i="17" s="1"/>
  <c r="BL46" i="8"/>
  <c r="B47" i="17" s="1"/>
  <c r="BL45" i="8"/>
  <c r="B46" i="17" s="1"/>
  <c r="BL44" i="8"/>
  <c r="B45" i="17" s="1"/>
  <c r="BL43" i="8"/>
  <c r="B44" i="17" s="1"/>
  <c r="BL42" i="8"/>
  <c r="BL41" i="8"/>
  <c r="B42" i="17" s="1"/>
  <c r="BL40" i="8"/>
  <c r="B41" i="17" s="1"/>
  <c r="BL39" i="8"/>
  <c r="B40" i="17" s="1"/>
  <c r="BL38" i="8"/>
  <c r="BL37" i="8"/>
  <c r="B38" i="17" s="1"/>
  <c r="BL36" i="8"/>
  <c r="B37" i="17" s="1"/>
  <c r="BL35" i="8"/>
  <c r="B36" i="17" s="1"/>
  <c r="BL34" i="8"/>
  <c r="B35" i="17" s="1"/>
  <c r="BL33" i="8"/>
  <c r="B34" i="17" s="1"/>
  <c r="BL32" i="8"/>
  <c r="B33" i="17" s="1"/>
  <c r="BL31" i="8"/>
  <c r="B32" i="17" s="1"/>
  <c r="BL30" i="8"/>
  <c r="B31" i="17" s="1"/>
  <c r="BL29" i="8"/>
  <c r="B30" i="17" s="1"/>
  <c r="BL28" i="8"/>
  <c r="B29" i="17" s="1"/>
  <c r="BL27" i="8"/>
  <c r="B28" i="17" s="1"/>
  <c r="BL26" i="8"/>
  <c r="BL25" i="8"/>
  <c r="B26" i="17" s="1"/>
  <c r="BL24" i="8"/>
  <c r="B25" i="17" s="1"/>
  <c r="BL23" i="8"/>
  <c r="B24" i="17" s="1"/>
  <c r="BL22" i="8"/>
  <c r="BL21" i="8"/>
  <c r="B22" i="17" s="1"/>
  <c r="BL20" i="8"/>
  <c r="B21" i="17" s="1"/>
  <c r="BL19" i="8"/>
  <c r="B20" i="17" s="1"/>
  <c r="BL18" i="8"/>
  <c r="B19" i="17" s="1"/>
  <c r="BL17" i="8"/>
  <c r="B18" i="17" s="1"/>
  <c r="BL16" i="8"/>
  <c r="B17" i="17" s="1"/>
  <c r="BL15" i="8"/>
  <c r="B16" i="17" s="1"/>
  <c r="BL14" i="8"/>
  <c r="B15" i="17" s="1"/>
  <c r="BL13" i="8"/>
  <c r="B14" i="17" s="1"/>
  <c r="BL12" i="8"/>
  <c r="B13" i="17" s="1"/>
  <c r="BL11" i="8"/>
  <c r="B12" i="17" s="1"/>
  <c r="BL10" i="8"/>
  <c r="BL9" i="8"/>
  <c r="B10" i="17" s="1"/>
  <c r="BL8" i="8"/>
  <c r="B9" i="17" s="1"/>
  <c r="BL7" i="8"/>
  <c r="B8" i="17" s="1"/>
  <c r="BL6" i="8"/>
  <c r="BL5" i="8"/>
  <c r="B6" i="17" s="1"/>
  <c r="BL4" i="8"/>
  <c r="B5" i="17" s="1"/>
  <c r="BL3" i="8"/>
  <c r="F6" i="17"/>
  <c r="F10" i="17"/>
  <c r="F17" i="17"/>
  <c r="F19" i="17"/>
  <c r="F23" i="17"/>
  <c r="F27" i="17"/>
  <c r="F30" i="17"/>
  <c r="F31" i="17"/>
  <c r="F34" i="17"/>
  <c r="F37" i="17"/>
  <c r="F38" i="17"/>
  <c r="F47" i="17"/>
  <c r="F50" i="17"/>
  <c r="F51" i="17"/>
  <c r="F53" i="17"/>
  <c r="F54" i="17"/>
  <c r="F63" i="17"/>
  <c r="F66" i="17"/>
  <c r="F67" i="17"/>
  <c r="F69" i="17"/>
  <c r="F70" i="17"/>
  <c r="F79" i="17"/>
  <c r="F82" i="17"/>
  <c r="F83" i="17"/>
  <c r="F85" i="17"/>
  <c r="F86" i="17"/>
  <c r="F95" i="17"/>
  <c r="F98" i="17"/>
  <c r="F99" i="17"/>
  <c r="F3" i="17"/>
  <c r="G3" i="17"/>
  <c r="H3" i="17"/>
  <c r="I3" i="17"/>
  <c r="G2" i="17"/>
  <c r="H2" i="17"/>
  <c r="I2" i="17"/>
  <c r="F2" i="17"/>
  <c r="B3" i="17"/>
  <c r="C3" i="17"/>
  <c r="D3" i="17"/>
  <c r="E3" i="17"/>
  <c r="B4" i="17"/>
  <c r="B7" i="17"/>
  <c r="B11" i="17"/>
  <c r="B23" i="17"/>
  <c r="B27" i="17"/>
  <c r="B39" i="17"/>
  <c r="B43" i="17"/>
  <c r="B55" i="17"/>
  <c r="B59" i="17"/>
  <c r="B71" i="17"/>
  <c r="B75" i="17"/>
  <c r="B87" i="17"/>
  <c r="B91" i="17"/>
  <c r="C2" i="17"/>
  <c r="D2" i="17"/>
  <c r="E2" i="17"/>
  <c r="B2" i="17"/>
  <c r="S18" i="9"/>
  <c r="O18" i="9"/>
  <c r="R18" i="9"/>
  <c r="Q18" i="9"/>
  <c r="P18" i="9"/>
  <c r="R17" i="9"/>
  <c r="O17" i="9"/>
  <c r="S17" i="9"/>
  <c r="Q17" i="9"/>
  <c r="AD16" i="9"/>
  <c r="F16" i="21" s="1"/>
  <c r="S16" i="9"/>
  <c r="Q16" i="9"/>
  <c r="R16" i="9"/>
  <c r="P16" i="9"/>
  <c r="R15" i="9"/>
  <c r="P15" i="9"/>
  <c r="S15" i="9"/>
  <c r="Q15" i="9"/>
  <c r="O15" i="9"/>
  <c r="S14" i="9"/>
  <c r="Q14" i="9"/>
  <c r="O14" i="9"/>
  <c r="R14" i="9"/>
  <c r="P14" i="9"/>
  <c r="R13" i="9"/>
  <c r="S13" i="9"/>
  <c r="Q13" i="9"/>
  <c r="P13" i="9"/>
  <c r="R12" i="9"/>
  <c r="Q12" i="9"/>
  <c r="S12" i="9"/>
  <c r="P12" i="9"/>
  <c r="P11" i="9"/>
  <c r="S11" i="9"/>
  <c r="R11" i="9"/>
  <c r="Q11" i="9"/>
  <c r="O11" i="9"/>
  <c r="S10" i="9"/>
  <c r="P10" i="9"/>
  <c r="O10" i="9"/>
  <c r="R10" i="9"/>
  <c r="Q10" i="9"/>
  <c r="R9" i="9"/>
  <c r="S9" i="9"/>
  <c r="Q9" i="9"/>
  <c r="P9" i="9"/>
  <c r="AD8" i="9"/>
  <c r="F8" i="21" s="1"/>
  <c r="Q8" i="9"/>
  <c r="S8" i="9"/>
  <c r="R8" i="9"/>
  <c r="P8" i="9"/>
  <c r="P7" i="9"/>
  <c r="S7" i="9"/>
  <c r="R7" i="9"/>
  <c r="Q7" i="9"/>
  <c r="O7" i="9"/>
  <c r="S6" i="9"/>
  <c r="O6" i="9"/>
  <c r="R6" i="9"/>
  <c r="Q6" i="9"/>
  <c r="P6" i="9"/>
  <c r="R5" i="9"/>
  <c r="P5" i="9"/>
  <c r="S5" i="9"/>
  <c r="Q5" i="9"/>
  <c r="O5" i="9"/>
  <c r="Q4" i="9"/>
  <c r="O4" i="9"/>
  <c r="S4" i="9"/>
  <c r="R4" i="9"/>
  <c r="P4" i="9"/>
  <c r="P3" i="9"/>
  <c r="S3" i="9"/>
  <c r="R3" i="9"/>
  <c r="Q3" i="9"/>
  <c r="P88" i="4"/>
  <c r="M88" i="4"/>
  <c r="R88" i="4" s="1"/>
  <c r="L88" i="4"/>
  <c r="Q88" i="4" s="1"/>
  <c r="K88" i="4"/>
  <c r="J88" i="4"/>
  <c r="O88" i="4" s="1"/>
  <c r="I88" i="4"/>
  <c r="AC87" i="4"/>
  <c r="F87" i="20" s="1"/>
  <c r="M87" i="4"/>
  <c r="R87" i="4" s="1"/>
  <c r="L87" i="4"/>
  <c r="Q87" i="4" s="1"/>
  <c r="K87" i="4"/>
  <c r="J87" i="4"/>
  <c r="O87" i="4" s="1"/>
  <c r="I87" i="4"/>
  <c r="N87" i="4" s="1"/>
  <c r="AC86" i="4"/>
  <c r="F86" i="20" s="1"/>
  <c r="M86" i="4"/>
  <c r="R86" i="4" s="1"/>
  <c r="L86" i="4"/>
  <c r="Q86" i="4" s="1"/>
  <c r="K86" i="4"/>
  <c r="P86" i="4" s="1"/>
  <c r="J86" i="4"/>
  <c r="O86" i="4" s="1"/>
  <c r="I86" i="4"/>
  <c r="AD86" i="4" s="1"/>
  <c r="G86" i="20" s="1"/>
  <c r="AC85" i="4"/>
  <c r="F85" i="20" s="1"/>
  <c r="M85" i="4"/>
  <c r="R85" i="4" s="1"/>
  <c r="L85" i="4"/>
  <c r="Q85" i="4" s="1"/>
  <c r="K85" i="4"/>
  <c r="P85" i="4" s="1"/>
  <c r="J85" i="4"/>
  <c r="O85" i="4" s="1"/>
  <c r="I85" i="4"/>
  <c r="N85" i="4" s="1"/>
  <c r="AC84" i="4"/>
  <c r="F84" i="20" s="1"/>
  <c r="M84" i="4"/>
  <c r="R84" i="4" s="1"/>
  <c r="L84" i="4"/>
  <c r="K84" i="4"/>
  <c r="P84" i="4" s="1"/>
  <c r="J84" i="4"/>
  <c r="O84" i="4" s="1"/>
  <c r="I84" i="4"/>
  <c r="N84" i="4" s="1"/>
  <c r="AC83" i="4"/>
  <c r="F83" i="20" s="1"/>
  <c r="M83" i="4"/>
  <c r="R83" i="4" s="1"/>
  <c r="L83" i="4"/>
  <c r="Q83" i="4" s="1"/>
  <c r="K83" i="4"/>
  <c r="P83" i="4" s="1"/>
  <c r="J83" i="4"/>
  <c r="O83" i="4" s="1"/>
  <c r="I83" i="4"/>
  <c r="N83" i="4" s="1"/>
  <c r="AC82" i="4"/>
  <c r="F82" i="20" s="1"/>
  <c r="R82" i="4"/>
  <c r="N82" i="4"/>
  <c r="M82" i="4"/>
  <c r="L82" i="4"/>
  <c r="Q82" i="4" s="1"/>
  <c r="K82" i="4"/>
  <c r="P82" i="4" s="1"/>
  <c r="J82" i="4"/>
  <c r="O82" i="4" s="1"/>
  <c r="I82" i="4"/>
  <c r="AD82" i="4" s="1"/>
  <c r="G82" i="20" s="1"/>
  <c r="AC81" i="4"/>
  <c r="F81" i="20" s="1"/>
  <c r="O81" i="4"/>
  <c r="M81" i="4"/>
  <c r="R81" i="4" s="1"/>
  <c r="L81" i="4"/>
  <c r="Q81" i="4" s="1"/>
  <c r="K81" i="4"/>
  <c r="P81" i="4" s="1"/>
  <c r="J81" i="4"/>
  <c r="I81" i="4"/>
  <c r="N81" i="4" s="1"/>
  <c r="AC80" i="4"/>
  <c r="F80" i="20" s="1"/>
  <c r="M80" i="4"/>
  <c r="R80" i="4" s="1"/>
  <c r="L80" i="4"/>
  <c r="Q80" i="4" s="1"/>
  <c r="K80" i="4"/>
  <c r="P80" i="4" s="1"/>
  <c r="J80" i="4"/>
  <c r="O80" i="4" s="1"/>
  <c r="I80" i="4"/>
  <c r="N80" i="4" s="1"/>
  <c r="AC79" i="4"/>
  <c r="F79" i="20" s="1"/>
  <c r="M79" i="4"/>
  <c r="R79" i="4" s="1"/>
  <c r="L79" i="4"/>
  <c r="Q79" i="4" s="1"/>
  <c r="K79" i="4"/>
  <c r="P79" i="4" s="1"/>
  <c r="J79" i="4"/>
  <c r="O79" i="4" s="1"/>
  <c r="I79" i="4"/>
  <c r="N79" i="4" s="1"/>
  <c r="AC78" i="4"/>
  <c r="R78" i="4"/>
  <c r="M78" i="4"/>
  <c r="L78" i="4"/>
  <c r="Q78" i="4" s="1"/>
  <c r="K78" i="4"/>
  <c r="P78" i="4" s="1"/>
  <c r="J78" i="4"/>
  <c r="O78" i="4" s="1"/>
  <c r="I78" i="4"/>
  <c r="AD78" i="4" s="1"/>
  <c r="G78" i="20" s="1"/>
  <c r="AC77" i="4"/>
  <c r="F77" i="20" s="1"/>
  <c r="M77" i="4"/>
  <c r="R77" i="4" s="1"/>
  <c r="L77" i="4"/>
  <c r="Q77" i="4" s="1"/>
  <c r="K77" i="4"/>
  <c r="P77" i="4" s="1"/>
  <c r="J77" i="4"/>
  <c r="O77" i="4" s="1"/>
  <c r="I77" i="4"/>
  <c r="AC76" i="4"/>
  <c r="F76" i="20" s="1"/>
  <c r="P76" i="4"/>
  <c r="M76" i="4"/>
  <c r="R76" i="4" s="1"/>
  <c r="L76" i="4"/>
  <c r="Q76" i="4" s="1"/>
  <c r="K76" i="4"/>
  <c r="J76" i="4"/>
  <c r="O76" i="4" s="1"/>
  <c r="I76" i="4"/>
  <c r="N76" i="4" s="1"/>
  <c r="AC75" i="4"/>
  <c r="M75" i="4"/>
  <c r="R75" i="4" s="1"/>
  <c r="L75" i="4"/>
  <c r="Q75" i="4" s="1"/>
  <c r="K75" i="4"/>
  <c r="P75" i="4" s="1"/>
  <c r="J75" i="4"/>
  <c r="O75" i="4" s="1"/>
  <c r="I75" i="4"/>
  <c r="AD75" i="4" s="1"/>
  <c r="G75" i="20" s="1"/>
  <c r="AC74" i="4"/>
  <c r="F74" i="20" s="1"/>
  <c r="N74" i="4"/>
  <c r="M74" i="4"/>
  <c r="R74" i="4" s="1"/>
  <c r="L74" i="4"/>
  <c r="Q74" i="4" s="1"/>
  <c r="K74" i="4"/>
  <c r="P74" i="4" s="1"/>
  <c r="J74" i="4"/>
  <c r="O74" i="4" s="1"/>
  <c r="I74" i="4"/>
  <c r="AD74" i="4" s="1"/>
  <c r="G74" i="20" s="1"/>
  <c r="AC73" i="4"/>
  <c r="F73" i="20" s="1"/>
  <c r="R73" i="4"/>
  <c r="Q73" i="4"/>
  <c r="M73" i="4"/>
  <c r="L73" i="4"/>
  <c r="K73" i="4"/>
  <c r="P73" i="4" s="1"/>
  <c r="J73" i="4"/>
  <c r="O73" i="4" s="1"/>
  <c r="I73" i="4"/>
  <c r="AC72" i="4"/>
  <c r="R72" i="4"/>
  <c r="Q72" i="4"/>
  <c r="M72" i="4"/>
  <c r="L72" i="4"/>
  <c r="K72" i="4"/>
  <c r="P72" i="4" s="1"/>
  <c r="J72" i="4"/>
  <c r="O72" i="4" s="1"/>
  <c r="I72" i="4"/>
  <c r="AD72" i="4" s="1"/>
  <c r="G72" i="20" s="1"/>
  <c r="AC71" i="4"/>
  <c r="F71" i="20" s="1"/>
  <c r="M71" i="4"/>
  <c r="R71" i="4" s="1"/>
  <c r="L71" i="4"/>
  <c r="Q71" i="4" s="1"/>
  <c r="K71" i="4"/>
  <c r="P71" i="4" s="1"/>
  <c r="J71" i="4"/>
  <c r="O71" i="4" s="1"/>
  <c r="I71" i="4"/>
  <c r="N71" i="4" s="1"/>
  <c r="AC70" i="4"/>
  <c r="F70" i="20" s="1"/>
  <c r="R70" i="4"/>
  <c r="N70" i="4"/>
  <c r="M70" i="4"/>
  <c r="L70" i="4"/>
  <c r="Q70" i="4" s="1"/>
  <c r="K70" i="4"/>
  <c r="P70" i="4" s="1"/>
  <c r="J70" i="4"/>
  <c r="O70" i="4" s="1"/>
  <c r="I70" i="4"/>
  <c r="AD70" i="4" s="1"/>
  <c r="G70" i="20" s="1"/>
  <c r="AC69" i="4"/>
  <c r="R69" i="4"/>
  <c r="M69" i="4"/>
  <c r="L69" i="4"/>
  <c r="Q69" i="4" s="1"/>
  <c r="K69" i="4"/>
  <c r="P69" i="4" s="1"/>
  <c r="J69" i="4"/>
  <c r="O69" i="4" s="1"/>
  <c r="I69" i="4"/>
  <c r="N69" i="4" s="1"/>
  <c r="AC68" i="4"/>
  <c r="F68" i="20" s="1"/>
  <c r="M68" i="4"/>
  <c r="R68" i="4" s="1"/>
  <c r="L68" i="4"/>
  <c r="Q68" i="4" s="1"/>
  <c r="K68" i="4"/>
  <c r="P68" i="4" s="1"/>
  <c r="J68" i="4"/>
  <c r="O68" i="4" s="1"/>
  <c r="I68" i="4"/>
  <c r="N68" i="4" s="1"/>
  <c r="AC67" i="4"/>
  <c r="F67" i="20" s="1"/>
  <c r="M67" i="4"/>
  <c r="R67" i="4" s="1"/>
  <c r="L67" i="4"/>
  <c r="Q67" i="4" s="1"/>
  <c r="K67" i="4"/>
  <c r="P67" i="4" s="1"/>
  <c r="J67" i="4"/>
  <c r="I67" i="4"/>
  <c r="N67" i="4" s="1"/>
  <c r="AC66" i="4"/>
  <c r="F66" i="20" s="1"/>
  <c r="P66" i="4"/>
  <c r="M66" i="4"/>
  <c r="R66" i="4" s="1"/>
  <c r="L66" i="4"/>
  <c r="Q66" i="4" s="1"/>
  <c r="K66" i="4"/>
  <c r="J66" i="4"/>
  <c r="O66" i="4" s="1"/>
  <c r="I66" i="4"/>
  <c r="AD66" i="4" s="1"/>
  <c r="G66" i="20" s="1"/>
  <c r="AC65" i="4"/>
  <c r="F65" i="20" s="1"/>
  <c r="M65" i="4"/>
  <c r="R65" i="4" s="1"/>
  <c r="L65" i="4"/>
  <c r="Q65" i="4" s="1"/>
  <c r="K65" i="4"/>
  <c r="P65" i="4" s="1"/>
  <c r="J65" i="4"/>
  <c r="O65" i="4" s="1"/>
  <c r="I65" i="4"/>
  <c r="N65" i="4" s="1"/>
  <c r="AC64" i="4"/>
  <c r="F64" i="20" s="1"/>
  <c r="M64" i="4"/>
  <c r="R64" i="4" s="1"/>
  <c r="L64" i="4"/>
  <c r="Q64" i="4" s="1"/>
  <c r="K64" i="4"/>
  <c r="P64" i="4" s="1"/>
  <c r="J64" i="4"/>
  <c r="O64" i="4" s="1"/>
  <c r="I64" i="4"/>
  <c r="AD64" i="4" s="1"/>
  <c r="G64" i="20" s="1"/>
  <c r="AC63" i="4"/>
  <c r="F63" i="20" s="1"/>
  <c r="M63" i="4"/>
  <c r="R63" i="4" s="1"/>
  <c r="L63" i="4"/>
  <c r="Q63" i="4" s="1"/>
  <c r="K63" i="4"/>
  <c r="P63" i="4" s="1"/>
  <c r="J63" i="4"/>
  <c r="O63" i="4" s="1"/>
  <c r="I63" i="4"/>
  <c r="AD63" i="4" s="1"/>
  <c r="G63" i="20" s="1"/>
  <c r="AC62" i="4"/>
  <c r="F62" i="20" s="1"/>
  <c r="M62" i="4"/>
  <c r="R62" i="4" s="1"/>
  <c r="L62" i="4"/>
  <c r="Q62" i="4" s="1"/>
  <c r="K62" i="4"/>
  <c r="P62" i="4" s="1"/>
  <c r="J62" i="4"/>
  <c r="O62" i="4" s="1"/>
  <c r="I62" i="4"/>
  <c r="AD62" i="4" s="1"/>
  <c r="G62" i="20" s="1"/>
  <c r="AC61" i="4"/>
  <c r="F61" i="20" s="1"/>
  <c r="M61" i="4"/>
  <c r="R61" i="4" s="1"/>
  <c r="L61" i="4"/>
  <c r="Q61" i="4" s="1"/>
  <c r="K61" i="4"/>
  <c r="P61" i="4" s="1"/>
  <c r="J61" i="4"/>
  <c r="AD61" i="4" s="1"/>
  <c r="G61" i="20" s="1"/>
  <c r="I61" i="4"/>
  <c r="N61" i="4" s="1"/>
  <c r="AC60" i="4"/>
  <c r="F60" i="20" s="1"/>
  <c r="R60" i="4"/>
  <c r="O60" i="4"/>
  <c r="N60" i="4"/>
  <c r="M60" i="4"/>
  <c r="L60" i="4"/>
  <c r="Q60" i="4" s="1"/>
  <c r="K60" i="4"/>
  <c r="P60" i="4" s="1"/>
  <c r="J60" i="4"/>
  <c r="I60" i="4"/>
  <c r="AD60" i="4" s="1"/>
  <c r="G60" i="20" s="1"/>
  <c r="AC59" i="4"/>
  <c r="Q59" i="4"/>
  <c r="M59" i="4"/>
  <c r="R59" i="4" s="1"/>
  <c r="L59" i="4"/>
  <c r="K59" i="4"/>
  <c r="P59" i="4" s="1"/>
  <c r="J59" i="4"/>
  <c r="O59" i="4" s="1"/>
  <c r="I59" i="4"/>
  <c r="AD59" i="4" s="1"/>
  <c r="G59" i="20" s="1"/>
  <c r="AC58" i="4"/>
  <c r="P58" i="4"/>
  <c r="M58" i="4"/>
  <c r="R58" i="4" s="1"/>
  <c r="L58" i="4"/>
  <c r="Q58" i="4" s="1"/>
  <c r="K58" i="4"/>
  <c r="J58" i="4"/>
  <c r="O58" i="4" s="1"/>
  <c r="I58" i="4"/>
  <c r="AD58" i="4" s="1"/>
  <c r="G58" i="20" s="1"/>
  <c r="AC57" i="4"/>
  <c r="F57" i="20" s="1"/>
  <c r="M57" i="4"/>
  <c r="R57" i="4" s="1"/>
  <c r="L57" i="4"/>
  <c r="Q57" i="4" s="1"/>
  <c r="K57" i="4"/>
  <c r="P57" i="4" s="1"/>
  <c r="J57" i="4"/>
  <c r="O57" i="4" s="1"/>
  <c r="I57" i="4"/>
  <c r="N57" i="4" s="1"/>
  <c r="AC56" i="4"/>
  <c r="F56" i="20" s="1"/>
  <c r="M56" i="4"/>
  <c r="R56" i="4" s="1"/>
  <c r="L56" i="4"/>
  <c r="Q56" i="4" s="1"/>
  <c r="K56" i="4"/>
  <c r="P56" i="4" s="1"/>
  <c r="J56" i="4"/>
  <c r="O56" i="4" s="1"/>
  <c r="I56" i="4"/>
  <c r="N56" i="4" s="1"/>
  <c r="AC55" i="4"/>
  <c r="F55" i="20" s="1"/>
  <c r="M55" i="4"/>
  <c r="R55" i="4" s="1"/>
  <c r="L55" i="4"/>
  <c r="Q55" i="4" s="1"/>
  <c r="K55" i="4"/>
  <c r="P55" i="4" s="1"/>
  <c r="J55" i="4"/>
  <c r="O55" i="4" s="1"/>
  <c r="I55" i="4"/>
  <c r="N55" i="4" s="1"/>
  <c r="AC54" i="4"/>
  <c r="F54" i="20" s="1"/>
  <c r="M54" i="4"/>
  <c r="R54" i="4" s="1"/>
  <c r="L54" i="4"/>
  <c r="Q54" i="4" s="1"/>
  <c r="K54" i="4"/>
  <c r="P54" i="4" s="1"/>
  <c r="J54" i="4"/>
  <c r="O54" i="4" s="1"/>
  <c r="I54" i="4"/>
  <c r="AD54" i="4" s="1"/>
  <c r="G54" i="20" s="1"/>
  <c r="AC53" i="4"/>
  <c r="F53" i="20" s="1"/>
  <c r="M53" i="4"/>
  <c r="R53" i="4" s="1"/>
  <c r="L53" i="4"/>
  <c r="Q53" i="4" s="1"/>
  <c r="K53" i="4"/>
  <c r="P53" i="4" s="1"/>
  <c r="J53" i="4"/>
  <c r="O53" i="4" s="1"/>
  <c r="I53" i="4"/>
  <c r="AC52" i="4"/>
  <c r="F52" i="20" s="1"/>
  <c r="R52" i="4"/>
  <c r="N52" i="4"/>
  <c r="M52" i="4"/>
  <c r="L52" i="4"/>
  <c r="Q52" i="4" s="1"/>
  <c r="K52" i="4"/>
  <c r="P52" i="4" s="1"/>
  <c r="J52" i="4"/>
  <c r="O52" i="4" s="1"/>
  <c r="I52" i="4"/>
  <c r="AD52" i="4" s="1"/>
  <c r="G52" i="20" s="1"/>
  <c r="AC51" i="4"/>
  <c r="F51" i="20" s="1"/>
  <c r="Q51" i="4"/>
  <c r="N51" i="4"/>
  <c r="M51" i="4"/>
  <c r="R51" i="4" s="1"/>
  <c r="L51" i="4"/>
  <c r="K51" i="4"/>
  <c r="P51" i="4" s="1"/>
  <c r="J51" i="4"/>
  <c r="I51" i="4"/>
  <c r="AD51" i="4" s="1"/>
  <c r="G51" i="20" s="1"/>
  <c r="AC50" i="4"/>
  <c r="F50" i="20" s="1"/>
  <c r="R50" i="4"/>
  <c r="M50" i="4"/>
  <c r="L50" i="4"/>
  <c r="Q50" i="4" s="1"/>
  <c r="K50" i="4"/>
  <c r="P50" i="4" s="1"/>
  <c r="J50" i="4"/>
  <c r="O50" i="4" s="1"/>
  <c r="I50" i="4"/>
  <c r="AD50" i="4" s="1"/>
  <c r="G50" i="20" s="1"/>
  <c r="AC49" i="4"/>
  <c r="F49" i="20" s="1"/>
  <c r="Q49" i="4"/>
  <c r="M49" i="4"/>
  <c r="R49" i="4" s="1"/>
  <c r="L49" i="4"/>
  <c r="K49" i="4"/>
  <c r="P49" i="4" s="1"/>
  <c r="J49" i="4"/>
  <c r="O49" i="4" s="1"/>
  <c r="I49" i="4"/>
  <c r="N49" i="4" s="1"/>
  <c r="AC48" i="4"/>
  <c r="F48" i="20" s="1"/>
  <c r="R48" i="4"/>
  <c r="AB48" i="4" s="1"/>
  <c r="M48" i="4"/>
  <c r="L48" i="4"/>
  <c r="Q48" i="4" s="1"/>
  <c r="AA48" i="4" s="1"/>
  <c r="K48" i="4"/>
  <c r="P48" i="4" s="1"/>
  <c r="Z48" i="4" s="1"/>
  <c r="J48" i="4"/>
  <c r="O48" i="4" s="1"/>
  <c r="Y48" i="4" s="1"/>
  <c r="I48" i="4"/>
  <c r="N48" i="4" s="1"/>
  <c r="X48" i="4" s="1"/>
  <c r="AC47" i="4"/>
  <c r="F47" i="20" s="1"/>
  <c r="M47" i="4"/>
  <c r="R47" i="4" s="1"/>
  <c r="L47" i="4"/>
  <c r="Q47" i="4" s="1"/>
  <c r="K47" i="4"/>
  <c r="P47" i="4" s="1"/>
  <c r="J47" i="4"/>
  <c r="O47" i="4" s="1"/>
  <c r="I47" i="4"/>
  <c r="AD47" i="4" s="1"/>
  <c r="G47" i="20" s="1"/>
  <c r="AC46" i="4"/>
  <c r="Q46" i="4"/>
  <c r="M46" i="4"/>
  <c r="R46" i="4" s="1"/>
  <c r="L46" i="4"/>
  <c r="K46" i="4"/>
  <c r="P46" i="4" s="1"/>
  <c r="J46" i="4"/>
  <c r="O46" i="4" s="1"/>
  <c r="I46" i="4"/>
  <c r="AD46" i="4" s="1"/>
  <c r="G46" i="20" s="1"/>
  <c r="AC45" i="4"/>
  <c r="F45" i="20" s="1"/>
  <c r="M45" i="4"/>
  <c r="R45" i="4" s="1"/>
  <c r="L45" i="4"/>
  <c r="Q45" i="4" s="1"/>
  <c r="K45" i="4"/>
  <c r="P45" i="4" s="1"/>
  <c r="J45" i="4"/>
  <c r="AD45" i="4" s="1"/>
  <c r="G45" i="20" s="1"/>
  <c r="I45" i="4"/>
  <c r="N45" i="4" s="1"/>
  <c r="AC44" i="4"/>
  <c r="F44" i="20" s="1"/>
  <c r="R44" i="4"/>
  <c r="AB44" i="4" s="1"/>
  <c r="O44" i="4"/>
  <c r="Y44" i="4" s="1"/>
  <c r="N44" i="4"/>
  <c r="X44" i="4" s="1"/>
  <c r="M44" i="4"/>
  <c r="L44" i="4"/>
  <c r="Q44" i="4" s="1"/>
  <c r="AA44" i="4" s="1"/>
  <c r="K44" i="4"/>
  <c r="P44" i="4" s="1"/>
  <c r="Z44" i="4" s="1"/>
  <c r="J44" i="4"/>
  <c r="I44" i="4"/>
  <c r="AD44" i="4" s="1"/>
  <c r="G44" i="20" s="1"/>
  <c r="AC43" i="4"/>
  <c r="Q43" i="4"/>
  <c r="M43" i="4"/>
  <c r="R43" i="4" s="1"/>
  <c r="L43" i="4"/>
  <c r="K43" i="4"/>
  <c r="P43" i="4" s="1"/>
  <c r="J43" i="4"/>
  <c r="O43" i="4" s="1"/>
  <c r="I43" i="4"/>
  <c r="AD43" i="4" s="1"/>
  <c r="G43" i="20" s="1"/>
  <c r="AC42" i="4"/>
  <c r="P42" i="4"/>
  <c r="M42" i="4"/>
  <c r="R42" i="4" s="1"/>
  <c r="L42" i="4"/>
  <c r="Q42" i="4" s="1"/>
  <c r="K42" i="4"/>
  <c r="J42" i="4"/>
  <c r="O42" i="4" s="1"/>
  <c r="I42" i="4"/>
  <c r="AD42" i="4" s="1"/>
  <c r="G42" i="20" s="1"/>
  <c r="AC41" i="4"/>
  <c r="F41" i="20" s="1"/>
  <c r="M41" i="4"/>
  <c r="R41" i="4" s="1"/>
  <c r="L41" i="4"/>
  <c r="Q41" i="4" s="1"/>
  <c r="K41" i="4"/>
  <c r="P41" i="4" s="1"/>
  <c r="J41" i="4"/>
  <c r="O41" i="4" s="1"/>
  <c r="I41" i="4"/>
  <c r="N41" i="4" s="1"/>
  <c r="AC40" i="4"/>
  <c r="F40" i="20" s="1"/>
  <c r="M40" i="4"/>
  <c r="R40" i="4" s="1"/>
  <c r="L40" i="4"/>
  <c r="Q40" i="4" s="1"/>
  <c r="K40" i="4"/>
  <c r="P40" i="4" s="1"/>
  <c r="J40" i="4"/>
  <c r="O40" i="4" s="1"/>
  <c r="I40" i="4"/>
  <c r="N40" i="4" s="1"/>
  <c r="AC39" i="4"/>
  <c r="F39" i="20" s="1"/>
  <c r="M39" i="4"/>
  <c r="R39" i="4" s="1"/>
  <c r="L39" i="4"/>
  <c r="Q39" i="4" s="1"/>
  <c r="K39" i="4"/>
  <c r="P39" i="4" s="1"/>
  <c r="J39" i="4"/>
  <c r="O39" i="4" s="1"/>
  <c r="I39" i="4"/>
  <c r="N39" i="4" s="1"/>
  <c r="AC38" i="4"/>
  <c r="F38" i="20" s="1"/>
  <c r="M38" i="4"/>
  <c r="R38" i="4" s="1"/>
  <c r="L38" i="4"/>
  <c r="Q38" i="4" s="1"/>
  <c r="K38" i="4"/>
  <c r="P38" i="4" s="1"/>
  <c r="J38" i="4"/>
  <c r="O38" i="4" s="1"/>
  <c r="I38" i="4"/>
  <c r="AD38" i="4" s="1"/>
  <c r="G38" i="20" s="1"/>
  <c r="AC37" i="4"/>
  <c r="F37" i="20" s="1"/>
  <c r="M37" i="4"/>
  <c r="R37" i="4" s="1"/>
  <c r="L37" i="4"/>
  <c r="Q37" i="4" s="1"/>
  <c r="K37" i="4"/>
  <c r="P37" i="4" s="1"/>
  <c r="J37" i="4"/>
  <c r="O37" i="4" s="1"/>
  <c r="I37" i="4"/>
  <c r="AC36" i="4"/>
  <c r="F36" i="20" s="1"/>
  <c r="R36" i="4"/>
  <c r="N36" i="4"/>
  <c r="M36" i="4"/>
  <c r="L36" i="4"/>
  <c r="Q36" i="4" s="1"/>
  <c r="K36" i="4"/>
  <c r="P36" i="4" s="1"/>
  <c r="J36" i="4"/>
  <c r="O36" i="4" s="1"/>
  <c r="I36" i="4"/>
  <c r="AD36" i="4" s="1"/>
  <c r="G36" i="20" s="1"/>
  <c r="AC35" i="4"/>
  <c r="F35" i="20" s="1"/>
  <c r="Q35" i="4"/>
  <c r="N35" i="4"/>
  <c r="M35" i="4"/>
  <c r="R35" i="4" s="1"/>
  <c r="L35" i="4"/>
  <c r="K35" i="4"/>
  <c r="P35" i="4" s="1"/>
  <c r="J35" i="4"/>
  <c r="I35" i="4"/>
  <c r="AD35" i="4" s="1"/>
  <c r="G35" i="20" s="1"/>
  <c r="AC34" i="4"/>
  <c r="F34" i="20" s="1"/>
  <c r="R34" i="4"/>
  <c r="M34" i="4"/>
  <c r="L34" i="4"/>
  <c r="Q34" i="4" s="1"/>
  <c r="K34" i="4"/>
  <c r="P34" i="4" s="1"/>
  <c r="J34" i="4"/>
  <c r="O34" i="4" s="1"/>
  <c r="I34" i="4"/>
  <c r="AD34" i="4" s="1"/>
  <c r="G34" i="20" s="1"/>
  <c r="AC33" i="4"/>
  <c r="F33" i="20" s="1"/>
  <c r="Q33" i="4"/>
  <c r="M33" i="4"/>
  <c r="R33" i="4" s="1"/>
  <c r="L33" i="4"/>
  <c r="K33" i="4"/>
  <c r="P33" i="4" s="1"/>
  <c r="J33" i="4"/>
  <c r="O33" i="4" s="1"/>
  <c r="I33" i="4"/>
  <c r="N33" i="4" s="1"/>
  <c r="AC32" i="4"/>
  <c r="F32" i="20" s="1"/>
  <c r="R32" i="4"/>
  <c r="M32" i="4"/>
  <c r="L32" i="4"/>
  <c r="Q32" i="4" s="1"/>
  <c r="K32" i="4"/>
  <c r="P32" i="4" s="1"/>
  <c r="J32" i="4"/>
  <c r="O32" i="4" s="1"/>
  <c r="I32" i="4"/>
  <c r="N32" i="4" s="1"/>
  <c r="AC31" i="4"/>
  <c r="F31" i="20" s="1"/>
  <c r="M31" i="4"/>
  <c r="R31" i="4" s="1"/>
  <c r="L31" i="4"/>
  <c r="Q31" i="4" s="1"/>
  <c r="K31" i="4"/>
  <c r="P31" i="4" s="1"/>
  <c r="J31" i="4"/>
  <c r="O31" i="4" s="1"/>
  <c r="I31" i="4"/>
  <c r="AD31" i="4" s="1"/>
  <c r="G31" i="20" s="1"/>
  <c r="AC30" i="4"/>
  <c r="Q30" i="4"/>
  <c r="M30" i="4"/>
  <c r="R30" i="4" s="1"/>
  <c r="L30" i="4"/>
  <c r="K30" i="4"/>
  <c r="P30" i="4" s="1"/>
  <c r="J30" i="4"/>
  <c r="O30" i="4" s="1"/>
  <c r="I30" i="4"/>
  <c r="AD30" i="4" s="1"/>
  <c r="G30" i="20" s="1"/>
  <c r="AC29" i="4"/>
  <c r="F29" i="20" s="1"/>
  <c r="M29" i="4"/>
  <c r="R29" i="4" s="1"/>
  <c r="L29" i="4"/>
  <c r="Q29" i="4" s="1"/>
  <c r="K29" i="4"/>
  <c r="P29" i="4" s="1"/>
  <c r="J29" i="4"/>
  <c r="AD29" i="4" s="1"/>
  <c r="G29" i="20" s="1"/>
  <c r="I29" i="4"/>
  <c r="N29" i="4" s="1"/>
  <c r="AC28" i="4"/>
  <c r="F28" i="20" s="1"/>
  <c r="R28" i="4"/>
  <c r="O28" i="4"/>
  <c r="N28" i="4"/>
  <c r="M28" i="4"/>
  <c r="L28" i="4"/>
  <c r="Q28" i="4" s="1"/>
  <c r="K28" i="4"/>
  <c r="P28" i="4" s="1"/>
  <c r="J28" i="4"/>
  <c r="I28" i="4"/>
  <c r="AD28" i="4" s="1"/>
  <c r="G28" i="20" s="1"/>
  <c r="AC27" i="4"/>
  <c r="Q27" i="4"/>
  <c r="M27" i="4"/>
  <c r="R27" i="4" s="1"/>
  <c r="L27" i="4"/>
  <c r="K27" i="4"/>
  <c r="P27" i="4" s="1"/>
  <c r="J27" i="4"/>
  <c r="O27" i="4" s="1"/>
  <c r="I27" i="4"/>
  <c r="AD27" i="4" s="1"/>
  <c r="G27" i="20" s="1"/>
  <c r="AC26" i="4"/>
  <c r="P26" i="4"/>
  <c r="M26" i="4"/>
  <c r="R26" i="4" s="1"/>
  <c r="L26" i="4"/>
  <c r="Q26" i="4" s="1"/>
  <c r="K26" i="4"/>
  <c r="J26" i="4"/>
  <c r="O26" i="4" s="1"/>
  <c r="I26" i="4"/>
  <c r="AD26" i="4" s="1"/>
  <c r="G26" i="20" s="1"/>
  <c r="AC25" i="4"/>
  <c r="F25" i="20" s="1"/>
  <c r="M25" i="4"/>
  <c r="R25" i="4" s="1"/>
  <c r="L25" i="4"/>
  <c r="Q25" i="4" s="1"/>
  <c r="K25" i="4"/>
  <c r="P25" i="4" s="1"/>
  <c r="J25" i="4"/>
  <c r="O25" i="4" s="1"/>
  <c r="I25" i="4"/>
  <c r="N25" i="4" s="1"/>
  <c r="AC24" i="4"/>
  <c r="F24" i="20" s="1"/>
  <c r="M24" i="4"/>
  <c r="R24" i="4" s="1"/>
  <c r="L24" i="4"/>
  <c r="Q24" i="4" s="1"/>
  <c r="K24" i="4"/>
  <c r="P24" i="4" s="1"/>
  <c r="J24" i="4"/>
  <c r="O24" i="4" s="1"/>
  <c r="I24" i="4"/>
  <c r="N24" i="4" s="1"/>
  <c r="AC23" i="4"/>
  <c r="F23" i="20" s="1"/>
  <c r="M23" i="4"/>
  <c r="R23" i="4" s="1"/>
  <c r="L23" i="4"/>
  <c r="Q23" i="4" s="1"/>
  <c r="K23" i="4"/>
  <c r="P23" i="4" s="1"/>
  <c r="J23" i="4"/>
  <c r="O23" i="4" s="1"/>
  <c r="I23" i="4"/>
  <c r="N23" i="4" s="1"/>
  <c r="AC22" i="4"/>
  <c r="F22" i="20" s="1"/>
  <c r="M22" i="4"/>
  <c r="R22" i="4" s="1"/>
  <c r="L22" i="4"/>
  <c r="Q22" i="4" s="1"/>
  <c r="K22" i="4"/>
  <c r="P22" i="4" s="1"/>
  <c r="J22" i="4"/>
  <c r="O22" i="4" s="1"/>
  <c r="I22" i="4"/>
  <c r="AD22" i="4" s="1"/>
  <c r="G22" i="20" s="1"/>
  <c r="AC21" i="4"/>
  <c r="F21" i="20" s="1"/>
  <c r="M21" i="4"/>
  <c r="R21" i="4" s="1"/>
  <c r="L21" i="4"/>
  <c r="Q21" i="4" s="1"/>
  <c r="K21" i="4"/>
  <c r="P21" i="4" s="1"/>
  <c r="J21" i="4"/>
  <c r="O21" i="4" s="1"/>
  <c r="I21" i="4"/>
  <c r="AC20" i="4"/>
  <c r="F20" i="20" s="1"/>
  <c r="R20" i="4"/>
  <c r="N20" i="4"/>
  <c r="M20" i="4"/>
  <c r="L20" i="4"/>
  <c r="Q20" i="4" s="1"/>
  <c r="K20" i="4"/>
  <c r="P20" i="4" s="1"/>
  <c r="J20" i="4"/>
  <c r="O20" i="4" s="1"/>
  <c r="I20" i="4"/>
  <c r="AD20" i="4" s="1"/>
  <c r="G20" i="20" s="1"/>
  <c r="AC19" i="4"/>
  <c r="F19" i="20" s="1"/>
  <c r="Q19" i="4"/>
  <c r="N19" i="4"/>
  <c r="M19" i="4"/>
  <c r="R19" i="4" s="1"/>
  <c r="L19" i="4"/>
  <c r="K19" i="4"/>
  <c r="P19" i="4" s="1"/>
  <c r="J19" i="4"/>
  <c r="I19" i="4"/>
  <c r="AD19" i="4" s="1"/>
  <c r="G19" i="20" s="1"/>
  <c r="AC18" i="4"/>
  <c r="F18" i="20" s="1"/>
  <c r="R18" i="4"/>
  <c r="M18" i="4"/>
  <c r="L18" i="4"/>
  <c r="Q18" i="4" s="1"/>
  <c r="K18" i="4"/>
  <c r="P18" i="4" s="1"/>
  <c r="J18" i="4"/>
  <c r="O18" i="4" s="1"/>
  <c r="I18" i="4"/>
  <c r="AD18" i="4" s="1"/>
  <c r="G18" i="20" s="1"/>
  <c r="AC17" i="4"/>
  <c r="F17" i="20" s="1"/>
  <c r="Q17" i="4"/>
  <c r="M17" i="4"/>
  <c r="R17" i="4" s="1"/>
  <c r="L17" i="4"/>
  <c r="K17" i="4"/>
  <c r="P17" i="4" s="1"/>
  <c r="J17" i="4"/>
  <c r="O17" i="4" s="1"/>
  <c r="I17" i="4"/>
  <c r="N17" i="4" s="1"/>
  <c r="AC16" i="4"/>
  <c r="F16" i="20" s="1"/>
  <c r="R16" i="4"/>
  <c r="M16" i="4"/>
  <c r="L16" i="4"/>
  <c r="Q16" i="4" s="1"/>
  <c r="K16" i="4"/>
  <c r="P16" i="4" s="1"/>
  <c r="J16" i="4"/>
  <c r="O16" i="4" s="1"/>
  <c r="I16" i="4"/>
  <c r="N16" i="4" s="1"/>
  <c r="AC15" i="4"/>
  <c r="F15" i="20" s="1"/>
  <c r="M15" i="4"/>
  <c r="R15" i="4" s="1"/>
  <c r="L15" i="4"/>
  <c r="Q15" i="4" s="1"/>
  <c r="K15" i="4"/>
  <c r="P15" i="4" s="1"/>
  <c r="J15" i="4"/>
  <c r="O15" i="4" s="1"/>
  <c r="I15" i="4"/>
  <c r="AD15" i="4" s="1"/>
  <c r="G15" i="20" s="1"/>
  <c r="AC14" i="4"/>
  <c r="Q14" i="4"/>
  <c r="M14" i="4"/>
  <c r="R14" i="4" s="1"/>
  <c r="L14" i="4"/>
  <c r="K14" i="4"/>
  <c r="P14" i="4" s="1"/>
  <c r="J14" i="4"/>
  <c r="O14" i="4" s="1"/>
  <c r="I14" i="4"/>
  <c r="AD14" i="4" s="1"/>
  <c r="G14" i="20" s="1"/>
  <c r="AC13" i="4"/>
  <c r="F13" i="20" s="1"/>
  <c r="M13" i="4"/>
  <c r="R13" i="4" s="1"/>
  <c r="L13" i="4"/>
  <c r="Q13" i="4" s="1"/>
  <c r="K13" i="4"/>
  <c r="P13" i="4" s="1"/>
  <c r="J13" i="4"/>
  <c r="AD13" i="4" s="1"/>
  <c r="G13" i="20" s="1"/>
  <c r="I13" i="4"/>
  <c r="N13" i="4" s="1"/>
  <c r="AC12" i="4"/>
  <c r="F12" i="20" s="1"/>
  <c r="R12" i="4"/>
  <c r="O12" i="4"/>
  <c r="N12" i="4"/>
  <c r="M12" i="4"/>
  <c r="L12" i="4"/>
  <c r="Q12" i="4" s="1"/>
  <c r="K12" i="4"/>
  <c r="P12" i="4" s="1"/>
  <c r="J12" i="4"/>
  <c r="I12" i="4"/>
  <c r="AD12" i="4" s="1"/>
  <c r="G12" i="20" s="1"/>
  <c r="AC11" i="4"/>
  <c r="Q11" i="4"/>
  <c r="M11" i="4"/>
  <c r="R11" i="4" s="1"/>
  <c r="L11" i="4"/>
  <c r="K11" i="4"/>
  <c r="P11" i="4" s="1"/>
  <c r="J11" i="4"/>
  <c r="O11" i="4" s="1"/>
  <c r="I11" i="4"/>
  <c r="AD11" i="4" s="1"/>
  <c r="G11" i="20" s="1"/>
  <c r="AC10" i="4"/>
  <c r="P10" i="4"/>
  <c r="M10" i="4"/>
  <c r="R10" i="4" s="1"/>
  <c r="L10" i="4"/>
  <c r="Q10" i="4" s="1"/>
  <c r="K10" i="4"/>
  <c r="J10" i="4"/>
  <c r="O10" i="4" s="1"/>
  <c r="I10" i="4"/>
  <c r="AD10" i="4" s="1"/>
  <c r="G10" i="20" s="1"/>
  <c r="AC9" i="4"/>
  <c r="F9" i="20" s="1"/>
  <c r="M9" i="4"/>
  <c r="R9" i="4" s="1"/>
  <c r="L9" i="4"/>
  <c r="Q9" i="4" s="1"/>
  <c r="K9" i="4"/>
  <c r="P9" i="4" s="1"/>
  <c r="J9" i="4"/>
  <c r="O9" i="4" s="1"/>
  <c r="I9" i="4"/>
  <c r="N9" i="4" s="1"/>
  <c r="AC8" i="4"/>
  <c r="F8" i="20" s="1"/>
  <c r="M8" i="4"/>
  <c r="R8" i="4" s="1"/>
  <c r="L8" i="4"/>
  <c r="Q8" i="4" s="1"/>
  <c r="K8" i="4"/>
  <c r="P8" i="4" s="1"/>
  <c r="J8" i="4"/>
  <c r="O8" i="4" s="1"/>
  <c r="I8" i="4"/>
  <c r="N8" i="4" s="1"/>
  <c r="AC7" i="4"/>
  <c r="F7" i="20" s="1"/>
  <c r="M7" i="4"/>
  <c r="R7" i="4" s="1"/>
  <c r="L7" i="4"/>
  <c r="Q7" i="4" s="1"/>
  <c r="K7" i="4"/>
  <c r="P7" i="4" s="1"/>
  <c r="J7" i="4"/>
  <c r="O7" i="4" s="1"/>
  <c r="I7" i="4"/>
  <c r="N7" i="4" s="1"/>
  <c r="AC6" i="4"/>
  <c r="F6" i="20" s="1"/>
  <c r="M6" i="4"/>
  <c r="R6" i="4" s="1"/>
  <c r="L6" i="4"/>
  <c r="Q6" i="4" s="1"/>
  <c r="K6" i="4"/>
  <c r="P6" i="4" s="1"/>
  <c r="J6" i="4"/>
  <c r="O6" i="4" s="1"/>
  <c r="I6" i="4"/>
  <c r="AD6" i="4" s="1"/>
  <c r="G6" i="20" s="1"/>
  <c r="AC5" i="4"/>
  <c r="F5" i="20" s="1"/>
  <c r="M5" i="4"/>
  <c r="R5" i="4" s="1"/>
  <c r="L5" i="4"/>
  <c r="Q5" i="4" s="1"/>
  <c r="K5" i="4"/>
  <c r="P5" i="4" s="1"/>
  <c r="J5" i="4"/>
  <c r="O5" i="4" s="1"/>
  <c r="I5" i="4"/>
  <c r="AC4" i="4"/>
  <c r="AC88" i="4" s="1"/>
  <c r="R4" i="4"/>
  <c r="N4" i="4"/>
  <c r="M4" i="4"/>
  <c r="L4" i="4"/>
  <c r="Q4" i="4" s="1"/>
  <c r="K4" i="4"/>
  <c r="P4" i="4" s="1"/>
  <c r="J4" i="4"/>
  <c r="O4" i="4" s="1"/>
  <c r="M48" i="5"/>
  <c r="R48" i="5" s="1"/>
  <c r="L48" i="5"/>
  <c r="Q48" i="5" s="1"/>
  <c r="K48" i="5"/>
  <c r="P48" i="5" s="1"/>
  <c r="J48" i="5"/>
  <c r="O48" i="5" s="1"/>
  <c r="I48" i="5"/>
  <c r="N48" i="5" s="1"/>
  <c r="AC47" i="5"/>
  <c r="F47" i="19" s="1"/>
  <c r="P47" i="5"/>
  <c r="N47" i="5"/>
  <c r="M47" i="5"/>
  <c r="R47" i="5" s="1"/>
  <c r="L47" i="5"/>
  <c r="Q47" i="5" s="1"/>
  <c r="K47" i="5"/>
  <c r="AD47" i="5" s="1"/>
  <c r="G47" i="19" s="1"/>
  <c r="J47" i="5"/>
  <c r="O47" i="5" s="1"/>
  <c r="I47" i="5"/>
  <c r="AC46" i="5"/>
  <c r="F46" i="19" s="1"/>
  <c r="N46" i="5"/>
  <c r="M46" i="5"/>
  <c r="R46" i="5" s="1"/>
  <c r="L46" i="5"/>
  <c r="Q46" i="5" s="1"/>
  <c r="K46" i="5"/>
  <c r="P46" i="5" s="1"/>
  <c r="J46" i="5"/>
  <c r="O46" i="5" s="1"/>
  <c r="I46" i="5"/>
  <c r="AD46" i="5" s="1"/>
  <c r="G46" i="19" s="1"/>
  <c r="AC45" i="5"/>
  <c r="M45" i="5"/>
  <c r="R45" i="5" s="1"/>
  <c r="L45" i="5"/>
  <c r="Q45" i="5" s="1"/>
  <c r="K45" i="5"/>
  <c r="P45" i="5" s="1"/>
  <c r="J45" i="5"/>
  <c r="O45" i="5" s="1"/>
  <c r="I45" i="5"/>
  <c r="N45" i="5" s="1"/>
  <c r="AC44" i="5"/>
  <c r="F44" i="19" s="1"/>
  <c r="R44" i="5"/>
  <c r="AB44" i="5" s="1"/>
  <c r="O44" i="5"/>
  <c r="N44" i="5"/>
  <c r="X44" i="5" s="1"/>
  <c r="M44" i="5"/>
  <c r="L44" i="5"/>
  <c r="Q44" i="5" s="1"/>
  <c r="AA44" i="5" s="1"/>
  <c r="K44" i="5"/>
  <c r="P44" i="5" s="1"/>
  <c r="Z44" i="5" s="1"/>
  <c r="J44" i="5"/>
  <c r="I44" i="5"/>
  <c r="AD44" i="5" s="1"/>
  <c r="G44" i="19" s="1"/>
  <c r="AC43" i="5"/>
  <c r="F43" i="19" s="1"/>
  <c r="Q43" i="5"/>
  <c r="N43" i="5"/>
  <c r="M43" i="5"/>
  <c r="R43" i="5" s="1"/>
  <c r="L43" i="5"/>
  <c r="K43" i="5"/>
  <c r="P43" i="5" s="1"/>
  <c r="J43" i="5"/>
  <c r="O43" i="5" s="1"/>
  <c r="I43" i="5"/>
  <c r="AC42" i="5"/>
  <c r="F42" i="19" s="1"/>
  <c r="P42" i="5"/>
  <c r="M42" i="5"/>
  <c r="R42" i="5" s="1"/>
  <c r="L42" i="5"/>
  <c r="Q42" i="5" s="1"/>
  <c r="K42" i="5"/>
  <c r="J42" i="5"/>
  <c r="O42" i="5" s="1"/>
  <c r="I42" i="5"/>
  <c r="AD42" i="5" s="1"/>
  <c r="G42" i="19" s="1"/>
  <c r="AC41" i="5"/>
  <c r="M41" i="5"/>
  <c r="R41" i="5" s="1"/>
  <c r="L41" i="5"/>
  <c r="Q41" i="5" s="1"/>
  <c r="K41" i="5"/>
  <c r="P41" i="5" s="1"/>
  <c r="J41" i="5"/>
  <c r="O41" i="5" s="1"/>
  <c r="I41" i="5"/>
  <c r="N41" i="5" s="1"/>
  <c r="AC40" i="5"/>
  <c r="F40" i="19" s="1"/>
  <c r="N40" i="5"/>
  <c r="M40" i="5"/>
  <c r="R40" i="5" s="1"/>
  <c r="L40" i="5"/>
  <c r="Q40" i="5" s="1"/>
  <c r="K40" i="5"/>
  <c r="P40" i="5" s="1"/>
  <c r="J40" i="5"/>
  <c r="O40" i="5" s="1"/>
  <c r="I40" i="5"/>
  <c r="AD40" i="5" s="1"/>
  <c r="G40" i="19" s="1"/>
  <c r="AC39" i="5"/>
  <c r="F39" i="19" s="1"/>
  <c r="Q39" i="5"/>
  <c r="M39" i="5"/>
  <c r="R39" i="5" s="1"/>
  <c r="L39" i="5"/>
  <c r="K39" i="5"/>
  <c r="P39" i="5" s="1"/>
  <c r="J39" i="5"/>
  <c r="AD39" i="5" s="1"/>
  <c r="G39" i="19" s="1"/>
  <c r="I39" i="5"/>
  <c r="N39" i="5" s="1"/>
  <c r="AC38" i="5"/>
  <c r="N38" i="5"/>
  <c r="M38" i="5"/>
  <c r="R38" i="5" s="1"/>
  <c r="L38" i="5"/>
  <c r="Q38" i="5" s="1"/>
  <c r="K38" i="5"/>
  <c r="P38" i="5" s="1"/>
  <c r="J38" i="5"/>
  <c r="O38" i="5" s="1"/>
  <c r="I38" i="5"/>
  <c r="AD38" i="5" s="1"/>
  <c r="G38" i="19" s="1"/>
  <c r="AC37" i="5"/>
  <c r="M37" i="5"/>
  <c r="R37" i="5" s="1"/>
  <c r="L37" i="5"/>
  <c r="Q37" i="5" s="1"/>
  <c r="K37" i="5"/>
  <c r="P37" i="5" s="1"/>
  <c r="J37" i="5"/>
  <c r="O37" i="5" s="1"/>
  <c r="I37" i="5"/>
  <c r="AD37" i="5" s="1"/>
  <c r="G37" i="19" s="1"/>
  <c r="AC36" i="5"/>
  <c r="F36" i="19" s="1"/>
  <c r="N36" i="5"/>
  <c r="M36" i="5"/>
  <c r="R36" i="5" s="1"/>
  <c r="L36" i="5"/>
  <c r="Q36" i="5" s="1"/>
  <c r="K36" i="5"/>
  <c r="P36" i="5" s="1"/>
  <c r="J36" i="5"/>
  <c r="O36" i="5" s="1"/>
  <c r="I36" i="5"/>
  <c r="AD36" i="5" s="1"/>
  <c r="G36" i="19" s="1"/>
  <c r="AC35" i="5"/>
  <c r="Q35" i="5"/>
  <c r="M35" i="5"/>
  <c r="R35" i="5" s="1"/>
  <c r="L35" i="5"/>
  <c r="K35" i="5"/>
  <c r="P35" i="5" s="1"/>
  <c r="J35" i="5"/>
  <c r="I35" i="5"/>
  <c r="N35" i="5" s="1"/>
  <c r="X35" i="5" s="1"/>
  <c r="AC34" i="5"/>
  <c r="P34" i="5"/>
  <c r="M34" i="5"/>
  <c r="R34" i="5" s="1"/>
  <c r="L34" i="5"/>
  <c r="Q34" i="5" s="1"/>
  <c r="K34" i="5"/>
  <c r="J34" i="5"/>
  <c r="O34" i="5" s="1"/>
  <c r="I34" i="5"/>
  <c r="AD34" i="5" s="1"/>
  <c r="G34" i="19" s="1"/>
  <c r="AC33" i="5"/>
  <c r="F33" i="19" s="1"/>
  <c r="M33" i="5"/>
  <c r="R33" i="5" s="1"/>
  <c r="L33" i="5"/>
  <c r="Q33" i="5" s="1"/>
  <c r="K33" i="5"/>
  <c r="P33" i="5" s="1"/>
  <c r="J33" i="5"/>
  <c r="O33" i="5" s="1"/>
  <c r="I33" i="5"/>
  <c r="N33" i="5" s="1"/>
  <c r="AC32" i="5"/>
  <c r="F32" i="19" s="1"/>
  <c r="N32" i="5"/>
  <c r="M32" i="5"/>
  <c r="R32" i="5" s="1"/>
  <c r="L32" i="5"/>
  <c r="Q32" i="5" s="1"/>
  <c r="K32" i="5"/>
  <c r="P32" i="5" s="1"/>
  <c r="J32" i="5"/>
  <c r="O32" i="5" s="1"/>
  <c r="I32" i="5"/>
  <c r="AC31" i="5"/>
  <c r="Q31" i="5"/>
  <c r="M31" i="5"/>
  <c r="R31" i="5" s="1"/>
  <c r="L31" i="5"/>
  <c r="K31" i="5"/>
  <c r="P31" i="5" s="1"/>
  <c r="J31" i="5"/>
  <c r="O31" i="5" s="1"/>
  <c r="I31" i="5"/>
  <c r="AC30" i="5"/>
  <c r="N30" i="5"/>
  <c r="X30" i="5" s="1"/>
  <c r="M30" i="5"/>
  <c r="R30" i="5" s="1"/>
  <c r="L30" i="5"/>
  <c r="Q30" i="5" s="1"/>
  <c r="K30" i="5"/>
  <c r="P30" i="5" s="1"/>
  <c r="J30" i="5"/>
  <c r="O30" i="5" s="1"/>
  <c r="I30" i="5"/>
  <c r="AD30" i="5" s="1"/>
  <c r="G30" i="19" s="1"/>
  <c r="AC29" i="5"/>
  <c r="F29" i="19" s="1"/>
  <c r="M29" i="5"/>
  <c r="R29" i="5" s="1"/>
  <c r="L29" i="5"/>
  <c r="Q29" i="5" s="1"/>
  <c r="K29" i="5"/>
  <c r="P29" i="5" s="1"/>
  <c r="J29" i="5"/>
  <c r="O29" i="5" s="1"/>
  <c r="I29" i="5"/>
  <c r="N29" i="5" s="1"/>
  <c r="AC28" i="5"/>
  <c r="F28" i="19" s="1"/>
  <c r="M28" i="5"/>
  <c r="R28" i="5" s="1"/>
  <c r="L28" i="5"/>
  <c r="Q28" i="5" s="1"/>
  <c r="K28" i="5"/>
  <c r="P28" i="5" s="1"/>
  <c r="J28" i="5"/>
  <c r="O28" i="5" s="1"/>
  <c r="I28" i="5"/>
  <c r="AD28" i="5" s="1"/>
  <c r="G28" i="19" s="1"/>
  <c r="AC27" i="5"/>
  <c r="M27" i="5"/>
  <c r="R27" i="5" s="1"/>
  <c r="L27" i="5"/>
  <c r="Q27" i="5" s="1"/>
  <c r="K27" i="5"/>
  <c r="P27" i="5" s="1"/>
  <c r="J27" i="5"/>
  <c r="O27" i="5" s="1"/>
  <c r="I27" i="5"/>
  <c r="AC26" i="5"/>
  <c r="F26" i="19" s="1"/>
  <c r="M26" i="5"/>
  <c r="R26" i="5" s="1"/>
  <c r="L26" i="5"/>
  <c r="Q26" i="5" s="1"/>
  <c r="K26" i="5"/>
  <c r="P26" i="5" s="1"/>
  <c r="J26" i="5"/>
  <c r="O26" i="5" s="1"/>
  <c r="I26" i="5"/>
  <c r="AD26" i="5" s="1"/>
  <c r="G26" i="19" s="1"/>
  <c r="AC25" i="5"/>
  <c r="F25" i="19" s="1"/>
  <c r="Q25" i="5"/>
  <c r="M25" i="5"/>
  <c r="R25" i="5" s="1"/>
  <c r="L25" i="5"/>
  <c r="K25" i="5"/>
  <c r="P25" i="5" s="1"/>
  <c r="J25" i="5"/>
  <c r="O25" i="5" s="1"/>
  <c r="I25" i="5"/>
  <c r="N25" i="5" s="1"/>
  <c r="AC24" i="5"/>
  <c r="F24" i="19" s="1"/>
  <c r="R24" i="5"/>
  <c r="M24" i="5"/>
  <c r="L24" i="5"/>
  <c r="Q24" i="5" s="1"/>
  <c r="K24" i="5"/>
  <c r="P24" i="5" s="1"/>
  <c r="J24" i="5"/>
  <c r="O24" i="5" s="1"/>
  <c r="I24" i="5"/>
  <c r="AC23" i="5"/>
  <c r="F23" i="19" s="1"/>
  <c r="M23" i="5"/>
  <c r="R23" i="5" s="1"/>
  <c r="L23" i="5"/>
  <c r="Q23" i="5" s="1"/>
  <c r="K23" i="5"/>
  <c r="P23" i="5" s="1"/>
  <c r="J23" i="5"/>
  <c r="O23" i="5" s="1"/>
  <c r="I23" i="5"/>
  <c r="N23" i="5" s="1"/>
  <c r="AC22" i="5"/>
  <c r="M22" i="5"/>
  <c r="R22" i="5" s="1"/>
  <c r="L22" i="5"/>
  <c r="K22" i="5"/>
  <c r="P22" i="5" s="1"/>
  <c r="J22" i="5"/>
  <c r="O22" i="5" s="1"/>
  <c r="I22" i="5"/>
  <c r="N22" i="5" s="1"/>
  <c r="AC21" i="5"/>
  <c r="AC48" i="5" s="1"/>
  <c r="M21" i="5"/>
  <c r="R21" i="5" s="1"/>
  <c r="L21" i="5"/>
  <c r="Q21" i="5" s="1"/>
  <c r="K21" i="5"/>
  <c r="P21" i="5" s="1"/>
  <c r="J21" i="5"/>
  <c r="O21" i="5" s="1"/>
  <c r="I21" i="5"/>
  <c r="AC20" i="5"/>
  <c r="F20" i="19" s="1"/>
  <c r="R20" i="5"/>
  <c r="M20" i="5"/>
  <c r="L20" i="5"/>
  <c r="Q20" i="5" s="1"/>
  <c r="K20" i="5"/>
  <c r="P20" i="5" s="1"/>
  <c r="J20" i="5"/>
  <c r="O20" i="5" s="1"/>
  <c r="I20" i="5"/>
  <c r="AC19" i="5"/>
  <c r="Q19" i="5"/>
  <c r="N19" i="5"/>
  <c r="X19" i="5" s="1"/>
  <c r="M19" i="5"/>
  <c r="R19" i="5" s="1"/>
  <c r="L19" i="5"/>
  <c r="K19" i="5"/>
  <c r="P19" i="5" s="1"/>
  <c r="J19" i="5"/>
  <c r="I19" i="5"/>
  <c r="AC18" i="5"/>
  <c r="F18" i="19" s="1"/>
  <c r="Q18" i="5"/>
  <c r="M18" i="5"/>
  <c r="R18" i="5" s="1"/>
  <c r="L18" i="5"/>
  <c r="K18" i="5"/>
  <c r="P18" i="5" s="1"/>
  <c r="J18" i="5"/>
  <c r="O18" i="5" s="1"/>
  <c r="I18" i="5"/>
  <c r="AD18" i="5" s="1"/>
  <c r="G18" i="19" s="1"/>
  <c r="AC17" i="5"/>
  <c r="F17" i="19" s="1"/>
  <c r="R17" i="5"/>
  <c r="M17" i="5"/>
  <c r="L17" i="5"/>
  <c r="Q17" i="5" s="1"/>
  <c r="K17" i="5"/>
  <c r="P17" i="5" s="1"/>
  <c r="J17" i="5"/>
  <c r="O17" i="5" s="1"/>
  <c r="I17" i="5"/>
  <c r="AC16" i="5"/>
  <c r="F16" i="19" s="1"/>
  <c r="Q16" i="5"/>
  <c r="M16" i="5"/>
  <c r="R16" i="5" s="1"/>
  <c r="L16" i="5"/>
  <c r="K16" i="5"/>
  <c r="P16" i="5" s="1"/>
  <c r="J16" i="5"/>
  <c r="O16" i="5" s="1"/>
  <c r="I16" i="5"/>
  <c r="N16" i="5" s="1"/>
  <c r="X16" i="5" s="1"/>
  <c r="AC15" i="5"/>
  <c r="R15" i="5"/>
  <c r="M15" i="5"/>
  <c r="L15" i="5"/>
  <c r="Q15" i="5" s="1"/>
  <c r="K15" i="5"/>
  <c r="P15" i="5" s="1"/>
  <c r="J15" i="5"/>
  <c r="O15" i="5" s="1"/>
  <c r="I15" i="5"/>
  <c r="N15" i="5" s="1"/>
  <c r="X15" i="5" s="1"/>
  <c r="AC14" i="5"/>
  <c r="F14" i="19" s="1"/>
  <c r="Q14" i="5"/>
  <c r="M14" i="5"/>
  <c r="R14" i="5" s="1"/>
  <c r="L14" i="5"/>
  <c r="K14" i="5"/>
  <c r="P14" i="5" s="1"/>
  <c r="J14" i="5"/>
  <c r="O14" i="5" s="1"/>
  <c r="I14" i="5"/>
  <c r="N14" i="5" s="1"/>
  <c r="AC13" i="5"/>
  <c r="F13" i="19" s="1"/>
  <c r="R13" i="5"/>
  <c r="M13" i="5"/>
  <c r="L13" i="5"/>
  <c r="Q13" i="5" s="1"/>
  <c r="K13" i="5"/>
  <c r="P13" i="5" s="1"/>
  <c r="J13" i="5"/>
  <c r="O13" i="5" s="1"/>
  <c r="I13" i="5"/>
  <c r="AC12" i="5"/>
  <c r="F12" i="19" s="1"/>
  <c r="Q12" i="5"/>
  <c r="M12" i="5"/>
  <c r="R12" i="5" s="1"/>
  <c r="L12" i="5"/>
  <c r="K12" i="5"/>
  <c r="P12" i="5" s="1"/>
  <c r="J12" i="5"/>
  <c r="O12" i="5" s="1"/>
  <c r="I12" i="5"/>
  <c r="N12" i="5" s="1"/>
  <c r="AC11" i="5"/>
  <c r="R11" i="5"/>
  <c r="M11" i="5"/>
  <c r="L11" i="5"/>
  <c r="Q11" i="5" s="1"/>
  <c r="K11" i="5"/>
  <c r="P11" i="5" s="1"/>
  <c r="J11" i="5"/>
  <c r="O11" i="5" s="1"/>
  <c r="I11" i="5"/>
  <c r="N11" i="5" s="1"/>
  <c r="X11" i="5" s="1"/>
  <c r="AC10" i="5"/>
  <c r="F10" i="19" s="1"/>
  <c r="Q10" i="5"/>
  <c r="M10" i="5"/>
  <c r="R10" i="5" s="1"/>
  <c r="L10" i="5"/>
  <c r="K10" i="5"/>
  <c r="P10" i="5" s="1"/>
  <c r="J10" i="5"/>
  <c r="O10" i="5" s="1"/>
  <c r="I10" i="5"/>
  <c r="N10" i="5" s="1"/>
  <c r="X10" i="5" s="1"/>
  <c r="AC9" i="5"/>
  <c r="F9" i="19" s="1"/>
  <c r="R9" i="5"/>
  <c r="M9" i="5"/>
  <c r="L9" i="5"/>
  <c r="Q9" i="5" s="1"/>
  <c r="K9" i="5"/>
  <c r="P9" i="5" s="1"/>
  <c r="J9" i="5"/>
  <c r="O9" i="5" s="1"/>
  <c r="I9" i="5"/>
  <c r="N9" i="5" s="1"/>
  <c r="X9" i="5" s="1"/>
  <c r="AC8" i="5"/>
  <c r="F8" i="19" s="1"/>
  <c r="Q8" i="5"/>
  <c r="M8" i="5"/>
  <c r="R8" i="5" s="1"/>
  <c r="L8" i="5"/>
  <c r="K8" i="5"/>
  <c r="P8" i="5" s="1"/>
  <c r="J8" i="5"/>
  <c r="O8" i="5" s="1"/>
  <c r="I8" i="5"/>
  <c r="N8" i="5" s="1"/>
  <c r="X8" i="5" s="1"/>
  <c r="AC7" i="5"/>
  <c r="R7" i="5"/>
  <c r="M7" i="5"/>
  <c r="L7" i="5"/>
  <c r="Q7" i="5" s="1"/>
  <c r="K7" i="5"/>
  <c r="P7" i="5" s="1"/>
  <c r="J7" i="5"/>
  <c r="O7" i="5" s="1"/>
  <c r="I7" i="5"/>
  <c r="N7" i="5" s="1"/>
  <c r="X7" i="5" s="1"/>
  <c r="AC6" i="5"/>
  <c r="F6" i="19" s="1"/>
  <c r="Q6" i="5"/>
  <c r="M6" i="5"/>
  <c r="R6" i="5" s="1"/>
  <c r="L6" i="5"/>
  <c r="K6" i="5"/>
  <c r="P6" i="5" s="1"/>
  <c r="J6" i="5"/>
  <c r="O6" i="5" s="1"/>
  <c r="I6" i="5"/>
  <c r="N6" i="5" s="1"/>
  <c r="AC5" i="5"/>
  <c r="F5" i="19" s="1"/>
  <c r="R5" i="5"/>
  <c r="M5" i="5"/>
  <c r="L5" i="5"/>
  <c r="Q5" i="5" s="1"/>
  <c r="K5" i="5"/>
  <c r="P5" i="5" s="1"/>
  <c r="J5" i="5"/>
  <c r="O5" i="5" s="1"/>
  <c r="I5" i="5"/>
  <c r="N5" i="5" s="1"/>
  <c r="X5" i="5" s="1"/>
  <c r="AC4" i="5"/>
  <c r="F4" i="19" s="1"/>
  <c r="Q4" i="5"/>
  <c r="M4" i="5"/>
  <c r="R4" i="5" s="1"/>
  <c r="L4" i="5"/>
  <c r="K4" i="5"/>
  <c r="P4" i="5" s="1"/>
  <c r="J4" i="5"/>
  <c r="AD4" i="5" s="1"/>
  <c r="G4" i="19" s="1"/>
  <c r="N4" i="5"/>
  <c r="M44" i="6"/>
  <c r="R44" i="6" s="1"/>
  <c r="L44" i="6"/>
  <c r="Q44" i="6" s="1"/>
  <c r="K44" i="6"/>
  <c r="P44" i="6" s="1"/>
  <c r="J44" i="6"/>
  <c r="O44" i="6" s="1"/>
  <c r="I44" i="6"/>
  <c r="N44" i="6" s="1"/>
  <c r="AC43" i="6"/>
  <c r="F43" i="18" s="1"/>
  <c r="M43" i="6"/>
  <c r="R43" i="6" s="1"/>
  <c r="L43" i="6"/>
  <c r="Q43" i="6" s="1"/>
  <c r="K43" i="6"/>
  <c r="P43" i="6" s="1"/>
  <c r="J43" i="6"/>
  <c r="O43" i="6" s="1"/>
  <c r="I43" i="6"/>
  <c r="AC42" i="6"/>
  <c r="F42" i="18" s="1"/>
  <c r="P42" i="6"/>
  <c r="M42" i="6"/>
  <c r="R42" i="6" s="1"/>
  <c r="L42" i="6"/>
  <c r="Q42" i="6" s="1"/>
  <c r="K42" i="6"/>
  <c r="J42" i="6"/>
  <c r="O42" i="6" s="1"/>
  <c r="I42" i="6"/>
  <c r="AC41" i="6"/>
  <c r="F41" i="18" s="1"/>
  <c r="M41" i="6"/>
  <c r="R41" i="6" s="1"/>
  <c r="L41" i="6"/>
  <c r="Q41" i="6" s="1"/>
  <c r="K41" i="6"/>
  <c r="P41" i="6" s="1"/>
  <c r="J41" i="6"/>
  <c r="O41" i="6" s="1"/>
  <c r="I41" i="6"/>
  <c r="N41" i="6" s="1"/>
  <c r="AC40" i="6"/>
  <c r="F40" i="18" s="1"/>
  <c r="M40" i="6"/>
  <c r="R40" i="6" s="1"/>
  <c r="L40" i="6"/>
  <c r="Q40" i="6" s="1"/>
  <c r="K40" i="6"/>
  <c r="P40" i="6" s="1"/>
  <c r="J40" i="6"/>
  <c r="O40" i="6" s="1"/>
  <c r="I40" i="6"/>
  <c r="AC39" i="6"/>
  <c r="F39" i="18" s="1"/>
  <c r="M39" i="6"/>
  <c r="R39" i="6" s="1"/>
  <c r="L39" i="6"/>
  <c r="Q39" i="6" s="1"/>
  <c r="K39" i="6"/>
  <c r="P39" i="6" s="1"/>
  <c r="J39" i="6"/>
  <c r="O39" i="6" s="1"/>
  <c r="I39" i="6"/>
  <c r="N39" i="6" s="1"/>
  <c r="AC38" i="6"/>
  <c r="F38" i="18" s="1"/>
  <c r="M38" i="6"/>
  <c r="R38" i="6" s="1"/>
  <c r="L38" i="6"/>
  <c r="Q38" i="6" s="1"/>
  <c r="K38" i="6"/>
  <c r="P38" i="6" s="1"/>
  <c r="J38" i="6"/>
  <c r="O38" i="6" s="1"/>
  <c r="I38" i="6"/>
  <c r="AC37" i="6"/>
  <c r="F37" i="18" s="1"/>
  <c r="M37" i="6"/>
  <c r="R37" i="6" s="1"/>
  <c r="L37" i="6"/>
  <c r="Q37" i="6" s="1"/>
  <c r="K37" i="6"/>
  <c r="P37" i="6" s="1"/>
  <c r="J37" i="6"/>
  <c r="O37" i="6" s="1"/>
  <c r="I37" i="6"/>
  <c r="AC36" i="6"/>
  <c r="F36" i="18" s="1"/>
  <c r="M36" i="6"/>
  <c r="R36" i="6" s="1"/>
  <c r="L36" i="6"/>
  <c r="Q36" i="6" s="1"/>
  <c r="K36" i="6"/>
  <c r="P36" i="6" s="1"/>
  <c r="J36" i="6"/>
  <c r="O36" i="6" s="1"/>
  <c r="I36" i="6"/>
  <c r="N36" i="6" s="1"/>
  <c r="AC35" i="6"/>
  <c r="F35" i="18" s="1"/>
  <c r="M35" i="6"/>
  <c r="R35" i="6" s="1"/>
  <c r="L35" i="6"/>
  <c r="Q35" i="6" s="1"/>
  <c r="K35" i="6"/>
  <c r="P35" i="6" s="1"/>
  <c r="J35" i="6"/>
  <c r="I35" i="6"/>
  <c r="AC34" i="6"/>
  <c r="F34" i="18" s="1"/>
  <c r="M34" i="6"/>
  <c r="R34" i="6" s="1"/>
  <c r="L34" i="6"/>
  <c r="Q34" i="6" s="1"/>
  <c r="K34" i="6"/>
  <c r="P34" i="6" s="1"/>
  <c r="J34" i="6"/>
  <c r="O34" i="6" s="1"/>
  <c r="I34" i="6"/>
  <c r="AC33" i="6"/>
  <c r="F33" i="18" s="1"/>
  <c r="M33" i="6"/>
  <c r="R33" i="6" s="1"/>
  <c r="L33" i="6"/>
  <c r="Q33" i="6" s="1"/>
  <c r="K33" i="6"/>
  <c r="P33" i="6" s="1"/>
  <c r="J33" i="6"/>
  <c r="O33" i="6" s="1"/>
  <c r="I33" i="6"/>
  <c r="N33" i="6" s="1"/>
  <c r="AC32" i="6"/>
  <c r="F32" i="18" s="1"/>
  <c r="M32" i="6"/>
  <c r="R32" i="6" s="1"/>
  <c r="L32" i="6"/>
  <c r="Q32" i="6" s="1"/>
  <c r="K32" i="6"/>
  <c r="P32" i="6" s="1"/>
  <c r="J32" i="6"/>
  <c r="O32" i="6" s="1"/>
  <c r="I32" i="6"/>
  <c r="AC31" i="6"/>
  <c r="F31" i="18" s="1"/>
  <c r="M31" i="6"/>
  <c r="R31" i="6" s="1"/>
  <c r="L31" i="6"/>
  <c r="Q31" i="6" s="1"/>
  <c r="K31" i="6"/>
  <c r="P31" i="6" s="1"/>
  <c r="J31" i="6"/>
  <c r="O31" i="6" s="1"/>
  <c r="I31" i="6"/>
  <c r="AC30" i="6"/>
  <c r="F30" i="18" s="1"/>
  <c r="M30" i="6"/>
  <c r="R30" i="6" s="1"/>
  <c r="L30" i="6"/>
  <c r="Q30" i="6" s="1"/>
  <c r="K30" i="6"/>
  <c r="P30" i="6" s="1"/>
  <c r="J30" i="6"/>
  <c r="O30" i="6" s="1"/>
  <c r="I30" i="6"/>
  <c r="AC29" i="6"/>
  <c r="F29" i="18" s="1"/>
  <c r="M29" i="6"/>
  <c r="R29" i="6" s="1"/>
  <c r="L29" i="6"/>
  <c r="Q29" i="6" s="1"/>
  <c r="K29" i="6"/>
  <c r="P29" i="6" s="1"/>
  <c r="J29" i="6"/>
  <c r="O29" i="6" s="1"/>
  <c r="I29" i="6"/>
  <c r="N29" i="6" s="1"/>
  <c r="AC28" i="6"/>
  <c r="M28" i="6"/>
  <c r="R28" i="6" s="1"/>
  <c r="L28" i="6"/>
  <c r="Q28" i="6" s="1"/>
  <c r="K28" i="6"/>
  <c r="P28" i="6" s="1"/>
  <c r="J28" i="6"/>
  <c r="O28" i="6" s="1"/>
  <c r="I28" i="6"/>
  <c r="AC27" i="6"/>
  <c r="F27" i="18" s="1"/>
  <c r="M27" i="6"/>
  <c r="R27" i="6" s="1"/>
  <c r="L27" i="6"/>
  <c r="Q27" i="6" s="1"/>
  <c r="K27" i="6"/>
  <c r="P27" i="6" s="1"/>
  <c r="J27" i="6"/>
  <c r="O27" i="6" s="1"/>
  <c r="I27" i="6"/>
  <c r="AC26" i="6"/>
  <c r="F26" i="18" s="1"/>
  <c r="P26" i="6"/>
  <c r="M26" i="6"/>
  <c r="R26" i="6" s="1"/>
  <c r="L26" i="6"/>
  <c r="Q26" i="6" s="1"/>
  <c r="K26" i="6"/>
  <c r="J26" i="6"/>
  <c r="O26" i="6" s="1"/>
  <c r="I26" i="6"/>
  <c r="AC25" i="6"/>
  <c r="F25" i="18" s="1"/>
  <c r="M25" i="6"/>
  <c r="R25" i="6" s="1"/>
  <c r="L25" i="6"/>
  <c r="Q25" i="6" s="1"/>
  <c r="K25" i="6"/>
  <c r="P25" i="6" s="1"/>
  <c r="J25" i="6"/>
  <c r="O25" i="6" s="1"/>
  <c r="I25" i="6"/>
  <c r="N25" i="6" s="1"/>
  <c r="AC24" i="6"/>
  <c r="F24" i="18" s="1"/>
  <c r="M24" i="6"/>
  <c r="R24" i="6" s="1"/>
  <c r="L24" i="6"/>
  <c r="Q24" i="6" s="1"/>
  <c r="K24" i="6"/>
  <c r="P24" i="6" s="1"/>
  <c r="J24" i="6"/>
  <c r="O24" i="6" s="1"/>
  <c r="I24" i="6"/>
  <c r="AC23" i="6"/>
  <c r="F23" i="18" s="1"/>
  <c r="M23" i="6"/>
  <c r="R23" i="6" s="1"/>
  <c r="L23" i="6"/>
  <c r="Q23" i="6" s="1"/>
  <c r="K23" i="6"/>
  <c r="P23" i="6" s="1"/>
  <c r="J23" i="6"/>
  <c r="I23" i="6"/>
  <c r="N23" i="6" s="1"/>
  <c r="AC22" i="6"/>
  <c r="F22" i="18" s="1"/>
  <c r="M22" i="6"/>
  <c r="R22" i="6" s="1"/>
  <c r="L22" i="6"/>
  <c r="Q22" i="6" s="1"/>
  <c r="K22" i="6"/>
  <c r="P22" i="6" s="1"/>
  <c r="J22" i="6"/>
  <c r="O22" i="6" s="1"/>
  <c r="I22" i="6"/>
  <c r="AC21" i="6"/>
  <c r="F21" i="18" s="1"/>
  <c r="M21" i="6"/>
  <c r="R21" i="6" s="1"/>
  <c r="L21" i="6"/>
  <c r="Q21" i="6" s="1"/>
  <c r="K21" i="6"/>
  <c r="P21" i="6" s="1"/>
  <c r="J21" i="6"/>
  <c r="O21" i="6" s="1"/>
  <c r="I21" i="6"/>
  <c r="AC20" i="6"/>
  <c r="F20" i="18" s="1"/>
  <c r="M20" i="6"/>
  <c r="R20" i="6" s="1"/>
  <c r="L20" i="6"/>
  <c r="Q20" i="6" s="1"/>
  <c r="K20" i="6"/>
  <c r="P20" i="6" s="1"/>
  <c r="J20" i="6"/>
  <c r="O20" i="6" s="1"/>
  <c r="I20" i="6"/>
  <c r="AC19" i="6"/>
  <c r="F19" i="18" s="1"/>
  <c r="M19" i="6"/>
  <c r="R19" i="6" s="1"/>
  <c r="L19" i="6"/>
  <c r="Q19" i="6" s="1"/>
  <c r="K19" i="6"/>
  <c r="P19" i="6" s="1"/>
  <c r="J19" i="6"/>
  <c r="I19" i="6"/>
  <c r="N19" i="6" s="1"/>
  <c r="AC18" i="6"/>
  <c r="F18" i="18" s="1"/>
  <c r="M18" i="6"/>
  <c r="R18" i="6" s="1"/>
  <c r="L18" i="6"/>
  <c r="Q18" i="6" s="1"/>
  <c r="K18" i="6"/>
  <c r="P18" i="6" s="1"/>
  <c r="J18" i="6"/>
  <c r="O18" i="6" s="1"/>
  <c r="I18" i="6"/>
  <c r="AC17" i="6"/>
  <c r="F17" i="18" s="1"/>
  <c r="M17" i="6"/>
  <c r="R17" i="6" s="1"/>
  <c r="L17" i="6"/>
  <c r="Q17" i="6" s="1"/>
  <c r="K17" i="6"/>
  <c r="P17" i="6" s="1"/>
  <c r="J17" i="6"/>
  <c r="O17" i="6" s="1"/>
  <c r="I17" i="6"/>
  <c r="N17" i="6" s="1"/>
  <c r="AC16" i="6"/>
  <c r="M16" i="6"/>
  <c r="R16" i="6" s="1"/>
  <c r="L16" i="6"/>
  <c r="Q16" i="6" s="1"/>
  <c r="K16" i="6"/>
  <c r="P16" i="6" s="1"/>
  <c r="J16" i="6"/>
  <c r="O16" i="6" s="1"/>
  <c r="I16" i="6"/>
  <c r="AC15" i="6"/>
  <c r="F15" i="18" s="1"/>
  <c r="M15" i="6"/>
  <c r="R15" i="6" s="1"/>
  <c r="L15" i="6"/>
  <c r="Q15" i="6" s="1"/>
  <c r="K15" i="6"/>
  <c r="P15" i="6" s="1"/>
  <c r="J15" i="6"/>
  <c r="O15" i="6" s="1"/>
  <c r="I15" i="6"/>
  <c r="AC14" i="6"/>
  <c r="F14" i="18" s="1"/>
  <c r="M14" i="6"/>
  <c r="R14" i="6" s="1"/>
  <c r="L14" i="6"/>
  <c r="Q14" i="6" s="1"/>
  <c r="K14" i="6"/>
  <c r="P14" i="6" s="1"/>
  <c r="J14" i="6"/>
  <c r="O14" i="6" s="1"/>
  <c r="I14" i="6"/>
  <c r="AC13" i="6"/>
  <c r="F13" i="18" s="1"/>
  <c r="M13" i="6"/>
  <c r="R13" i="6" s="1"/>
  <c r="L13" i="6"/>
  <c r="Q13" i="6" s="1"/>
  <c r="K13" i="6"/>
  <c r="P13" i="6" s="1"/>
  <c r="J13" i="6"/>
  <c r="O13" i="6" s="1"/>
  <c r="I13" i="6"/>
  <c r="N13" i="6" s="1"/>
  <c r="AC12" i="6"/>
  <c r="F12" i="18" s="1"/>
  <c r="R12" i="6"/>
  <c r="N12" i="6"/>
  <c r="X12" i="6" s="1"/>
  <c r="M12" i="6"/>
  <c r="L12" i="6"/>
  <c r="Q12" i="6" s="1"/>
  <c r="K12" i="6"/>
  <c r="P12" i="6" s="1"/>
  <c r="J12" i="6"/>
  <c r="O12" i="6" s="1"/>
  <c r="I12" i="6"/>
  <c r="AC11" i="6"/>
  <c r="F11" i="18" s="1"/>
  <c r="Q11" i="6"/>
  <c r="M11" i="6"/>
  <c r="R11" i="6" s="1"/>
  <c r="L11" i="6"/>
  <c r="K11" i="6"/>
  <c r="P11" i="6" s="1"/>
  <c r="J11" i="6"/>
  <c r="O11" i="6" s="1"/>
  <c r="I11" i="6"/>
  <c r="AC10" i="6"/>
  <c r="F10" i="18" s="1"/>
  <c r="P10" i="6"/>
  <c r="M10" i="6"/>
  <c r="R10" i="6" s="1"/>
  <c r="L10" i="6"/>
  <c r="Q10" i="6" s="1"/>
  <c r="K10" i="6"/>
  <c r="J10" i="6"/>
  <c r="O10" i="6" s="1"/>
  <c r="I10" i="6"/>
  <c r="AC9" i="6"/>
  <c r="F9" i="18" s="1"/>
  <c r="M9" i="6"/>
  <c r="R9" i="6" s="1"/>
  <c r="L9" i="6"/>
  <c r="Q9" i="6" s="1"/>
  <c r="K9" i="6"/>
  <c r="P9" i="6" s="1"/>
  <c r="J9" i="6"/>
  <c r="O9" i="6" s="1"/>
  <c r="I9" i="6"/>
  <c r="N9" i="6" s="1"/>
  <c r="AC8" i="6"/>
  <c r="F8" i="18" s="1"/>
  <c r="M8" i="6"/>
  <c r="R8" i="6" s="1"/>
  <c r="L8" i="6"/>
  <c r="Q8" i="6" s="1"/>
  <c r="K8" i="6"/>
  <c r="P8" i="6" s="1"/>
  <c r="J8" i="6"/>
  <c r="O8" i="6" s="1"/>
  <c r="I8" i="6"/>
  <c r="AC7" i="6"/>
  <c r="F7" i="18" s="1"/>
  <c r="M7" i="6"/>
  <c r="R7" i="6" s="1"/>
  <c r="L7" i="6"/>
  <c r="Q7" i="6" s="1"/>
  <c r="K7" i="6"/>
  <c r="P7" i="6" s="1"/>
  <c r="J7" i="6"/>
  <c r="O7" i="6" s="1"/>
  <c r="I7" i="6"/>
  <c r="N7" i="6" s="1"/>
  <c r="AC6" i="6"/>
  <c r="F6" i="18" s="1"/>
  <c r="M6" i="6"/>
  <c r="R6" i="6" s="1"/>
  <c r="L6" i="6"/>
  <c r="Q6" i="6" s="1"/>
  <c r="K6" i="6"/>
  <c r="P6" i="6" s="1"/>
  <c r="J6" i="6"/>
  <c r="O6" i="6" s="1"/>
  <c r="I6" i="6"/>
  <c r="AC5" i="6"/>
  <c r="F5" i="18" s="1"/>
  <c r="M5" i="6"/>
  <c r="R5" i="6" s="1"/>
  <c r="L5" i="6"/>
  <c r="Q5" i="6" s="1"/>
  <c r="K5" i="6"/>
  <c r="P5" i="6" s="1"/>
  <c r="J5" i="6"/>
  <c r="O5" i="6" s="1"/>
  <c r="I5" i="6"/>
  <c r="N4" i="6"/>
  <c r="M4" i="6"/>
  <c r="R4" i="6" s="1"/>
  <c r="L4" i="6"/>
  <c r="Q4" i="6" s="1"/>
  <c r="K4" i="6"/>
  <c r="P4" i="6" s="1"/>
  <c r="J4" i="6"/>
  <c r="O4" i="6" s="1"/>
  <c r="AC98" i="1"/>
  <c r="AC97" i="1"/>
  <c r="AC96" i="1"/>
  <c r="F97" i="17" s="1"/>
  <c r="AC95" i="1"/>
  <c r="F96" i="17" s="1"/>
  <c r="AC94" i="1"/>
  <c r="AC93" i="1"/>
  <c r="F94" i="17" s="1"/>
  <c r="AC92" i="1"/>
  <c r="F93" i="17" s="1"/>
  <c r="AC91" i="1"/>
  <c r="F92" i="17" s="1"/>
  <c r="AC90" i="1"/>
  <c r="F91" i="17" s="1"/>
  <c r="AC89" i="1"/>
  <c r="F90" i="17" s="1"/>
  <c r="AC88" i="1"/>
  <c r="F89" i="17" s="1"/>
  <c r="AC87" i="1"/>
  <c r="F88" i="17" s="1"/>
  <c r="AC86" i="1"/>
  <c r="F87" i="17" s="1"/>
  <c r="AC85" i="1"/>
  <c r="AC84" i="1"/>
  <c r="AC83" i="1"/>
  <c r="F84" i="17" s="1"/>
  <c r="AC82" i="1"/>
  <c r="AC81" i="1"/>
  <c r="AC80" i="1"/>
  <c r="F81" i="17" s="1"/>
  <c r="AC79" i="1"/>
  <c r="F80" i="17" s="1"/>
  <c r="AC78" i="1"/>
  <c r="AC77" i="1"/>
  <c r="F78" i="17" s="1"/>
  <c r="AC76" i="1"/>
  <c r="F77" i="17" s="1"/>
  <c r="AC75" i="1"/>
  <c r="F76" i="17" s="1"/>
  <c r="AC74" i="1"/>
  <c r="F75" i="17" s="1"/>
  <c r="AC73" i="1"/>
  <c r="F74" i="17" s="1"/>
  <c r="AC72" i="1"/>
  <c r="F73" i="17" s="1"/>
  <c r="AC71" i="1"/>
  <c r="F72" i="17" s="1"/>
  <c r="AC70" i="1"/>
  <c r="F71" i="17" s="1"/>
  <c r="AC69" i="1"/>
  <c r="AC68" i="1"/>
  <c r="AC67" i="1"/>
  <c r="F68" i="17" s="1"/>
  <c r="AC66" i="1"/>
  <c r="AC65" i="1"/>
  <c r="AC64" i="1"/>
  <c r="F65" i="17" s="1"/>
  <c r="AC63" i="1"/>
  <c r="F64" i="17" s="1"/>
  <c r="AC62" i="1"/>
  <c r="AC61" i="1"/>
  <c r="F62" i="17" s="1"/>
  <c r="AC60" i="1"/>
  <c r="F61" i="17" s="1"/>
  <c r="AC59" i="1"/>
  <c r="F60" i="17" s="1"/>
  <c r="AC58" i="1"/>
  <c r="F59" i="17" s="1"/>
  <c r="AC57" i="1"/>
  <c r="F58" i="17" s="1"/>
  <c r="AC56" i="1"/>
  <c r="F57" i="17" s="1"/>
  <c r="AC55" i="1"/>
  <c r="F56" i="17" s="1"/>
  <c r="AC54" i="1"/>
  <c r="F55" i="17" s="1"/>
  <c r="AC53" i="1"/>
  <c r="AC52" i="1"/>
  <c r="AC51" i="1"/>
  <c r="F52" i="17" s="1"/>
  <c r="AC50" i="1"/>
  <c r="AC49" i="1"/>
  <c r="AC48" i="1"/>
  <c r="F49" i="17" s="1"/>
  <c r="AC47" i="1"/>
  <c r="F48" i="17" s="1"/>
  <c r="AC46" i="1"/>
  <c r="AC45" i="1"/>
  <c r="F46" i="17" s="1"/>
  <c r="AC44" i="1"/>
  <c r="F45" i="17" s="1"/>
  <c r="AC43" i="1"/>
  <c r="F44" i="17" s="1"/>
  <c r="AC42" i="1"/>
  <c r="F43" i="17" s="1"/>
  <c r="AC41" i="1"/>
  <c r="F42" i="17" s="1"/>
  <c r="AC40" i="1"/>
  <c r="F41" i="17" s="1"/>
  <c r="AC39" i="1"/>
  <c r="F40" i="17" s="1"/>
  <c r="AC38" i="1"/>
  <c r="F39" i="17" s="1"/>
  <c r="AC37" i="1"/>
  <c r="AC36" i="1"/>
  <c r="AC35" i="1"/>
  <c r="F36" i="17" s="1"/>
  <c r="AC34" i="1"/>
  <c r="F35" i="17" s="1"/>
  <c r="AC33" i="1"/>
  <c r="AC32" i="1"/>
  <c r="F33" i="17" s="1"/>
  <c r="AC31" i="1"/>
  <c r="F32" i="17" s="1"/>
  <c r="AC30" i="1"/>
  <c r="AC29" i="1"/>
  <c r="AC28" i="1"/>
  <c r="F29" i="17" s="1"/>
  <c r="AC27" i="1"/>
  <c r="F28" i="17" s="1"/>
  <c r="AC26" i="1"/>
  <c r="AC25" i="1"/>
  <c r="F26" i="17" s="1"/>
  <c r="AC24" i="1"/>
  <c r="F25" i="17" s="1"/>
  <c r="AC23" i="1"/>
  <c r="F24" i="17" s="1"/>
  <c r="AC22" i="1"/>
  <c r="AC21" i="1"/>
  <c r="F22" i="17" s="1"/>
  <c r="AC20" i="1"/>
  <c r="F21" i="17" s="1"/>
  <c r="AC19" i="1"/>
  <c r="F20" i="17" s="1"/>
  <c r="AC18" i="1"/>
  <c r="AC17" i="1"/>
  <c r="F18" i="17" s="1"/>
  <c r="AC16" i="1"/>
  <c r="AC15" i="1"/>
  <c r="F16" i="17" s="1"/>
  <c r="AC14" i="1"/>
  <c r="F15" i="17" s="1"/>
  <c r="AC13" i="1"/>
  <c r="F14" i="17" s="1"/>
  <c r="AC12" i="1"/>
  <c r="F13" i="17" s="1"/>
  <c r="AC11" i="1"/>
  <c r="F12" i="17" s="1"/>
  <c r="AC10" i="1"/>
  <c r="F11" i="17" s="1"/>
  <c r="AC9" i="1"/>
  <c r="AC8" i="1"/>
  <c r="F9" i="17" s="1"/>
  <c r="AC7" i="1"/>
  <c r="F8" i="17" s="1"/>
  <c r="AC6" i="1"/>
  <c r="F7" i="17" s="1"/>
  <c r="AC5" i="1"/>
  <c r="AC4" i="1"/>
  <c r="F5" i="17" s="1"/>
  <c r="F4" i="17"/>
  <c r="M98" i="1"/>
  <c r="R98" i="1" s="1"/>
  <c r="L98" i="1"/>
  <c r="Q98" i="1" s="1"/>
  <c r="K98" i="1"/>
  <c r="P98" i="1" s="1"/>
  <c r="J98" i="1"/>
  <c r="O98" i="1" s="1"/>
  <c r="I98" i="1"/>
  <c r="M97" i="1"/>
  <c r="R97" i="1" s="1"/>
  <c r="L97" i="1"/>
  <c r="Q97" i="1" s="1"/>
  <c r="K97" i="1"/>
  <c r="P97" i="1" s="1"/>
  <c r="J97" i="1"/>
  <c r="O97" i="1" s="1"/>
  <c r="I97" i="1"/>
  <c r="N97" i="1" s="1"/>
  <c r="M96" i="1"/>
  <c r="R96" i="1" s="1"/>
  <c r="L96" i="1"/>
  <c r="Q96" i="1" s="1"/>
  <c r="K96" i="1"/>
  <c r="P96" i="1" s="1"/>
  <c r="J96" i="1"/>
  <c r="O96" i="1" s="1"/>
  <c r="I96" i="1"/>
  <c r="AD96" i="1" s="1"/>
  <c r="G97" i="17" s="1"/>
  <c r="M95" i="1"/>
  <c r="R95" i="1" s="1"/>
  <c r="L95" i="1"/>
  <c r="Q95" i="1" s="1"/>
  <c r="K95" i="1"/>
  <c r="P95" i="1" s="1"/>
  <c r="J95" i="1"/>
  <c r="O95" i="1" s="1"/>
  <c r="I95" i="1"/>
  <c r="AD95" i="1" s="1"/>
  <c r="G96" i="17" s="1"/>
  <c r="M94" i="1"/>
  <c r="R94" i="1" s="1"/>
  <c r="L94" i="1"/>
  <c r="Q94" i="1" s="1"/>
  <c r="K94" i="1"/>
  <c r="P94" i="1" s="1"/>
  <c r="J94" i="1"/>
  <c r="O94" i="1" s="1"/>
  <c r="I94" i="1"/>
  <c r="N94" i="1" s="1"/>
  <c r="M93" i="1"/>
  <c r="R93" i="1" s="1"/>
  <c r="L93" i="1"/>
  <c r="Q93" i="1" s="1"/>
  <c r="K93" i="1"/>
  <c r="P93" i="1" s="1"/>
  <c r="J93" i="1"/>
  <c r="O93" i="1" s="1"/>
  <c r="I93" i="1"/>
  <c r="AD93" i="1" s="1"/>
  <c r="G94" i="17" s="1"/>
  <c r="M92" i="1"/>
  <c r="R92" i="1" s="1"/>
  <c r="L92" i="1"/>
  <c r="Q92" i="1" s="1"/>
  <c r="K92" i="1"/>
  <c r="P92" i="1" s="1"/>
  <c r="J92" i="1"/>
  <c r="O92" i="1" s="1"/>
  <c r="I92" i="1"/>
  <c r="N92" i="1" s="1"/>
  <c r="M91" i="1"/>
  <c r="R91" i="1" s="1"/>
  <c r="L91" i="1"/>
  <c r="K91" i="1"/>
  <c r="P91" i="1" s="1"/>
  <c r="J91" i="1"/>
  <c r="O91" i="1" s="1"/>
  <c r="I91" i="1"/>
  <c r="N91" i="1" s="1"/>
  <c r="M90" i="1"/>
  <c r="R90" i="1" s="1"/>
  <c r="L90" i="1"/>
  <c r="Q90" i="1" s="1"/>
  <c r="K90" i="1"/>
  <c r="P90" i="1" s="1"/>
  <c r="J90" i="1"/>
  <c r="O90" i="1" s="1"/>
  <c r="I90" i="1"/>
  <c r="M89" i="1"/>
  <c r="R89" i="1" s="1"/>
  <c r="L89" i="1"/>
  <c r="Q89" i="1" s="1"/>
  <c r="K89" i="1"/>
  <c r="P89" i="1" s="1"/>
  <c r="J89" i="1"/>
  <c r="O89" i="1" s="1"/>
  <c r="I89" i="1"/>
  <c r="N89" i="1" s="1"/>
  <c r="M88" i="1"/>
  <c r="R88" i="1" s="1"/>
  <c r="L88" i="1"/>
  <c r="Q88" i="1" s="1"/>
  <c r="K88" i="1"/>
  <c r="P88" i="1" s="1"/>
  <c r="J88" i="1"/>
  <c r="O88" i="1" s="1"/>
  <c r="I88" i="1"/>
  <c r="AD88" i="1" s="1"/>
  <c r="G89" i="17" s="1"/>
  <c r="M87" i="1"/>
  <c r="R87" i="1" s="1"/>
  <c r="L87" i="1"/>
  <c r="Q87" i="1" s="1"/>
  <c r="K87" i="1"/>
  <c r="P87" i="1" s="1"/>
  <c r="J87" i="1"/>
  <c r="O87" i="1" s="1"/>
  <c r="I87" i="1"/>
  <c r="AD87" i="1" s="1"/>
  <c r="G88" i="17" s="1"/>
  <c r="M86" i="1"/>
  <c r="R86" i="1" s="1"/>
  <c r="L86" i="1"/>
  <c r="Q86" i="1" s="1"/>
  <c r="K86" i="1"/>
  <c r="P86" i="1" s="1"/>
  <c r="J86" i="1"/>
  <c r="O86" i="1" s="1"/>
  <c r="I86" i="1"/>
  <c r="M85" i="1"/>
  <c r="R85" i="1" s="1"/>
  <c r="L85" i="1"/>
  <c r="Q85" i="1" s="1"/>
  <c r="K85" i="1"/>
  <c r="P85" i="1" s="1"/>
  <c r="J85" i="1"/>
  <c r="O85" i="1" s="1"/>
  <c r="I85" i="1"/>
  <c r="AD85" i="1" s="1"/>
  <c r="G86" i="17" s="1"/>
  <c r="M84" i="1"/>
  <c r="R84" i="1" s="1"/>
  <c r="L84" i="1"/>
  <c r="Q84" i="1" s="1"/>
  <c r="K84" i="1"/>
  <c r="P84" i="1" s="1"/>
  <c r="J84" i="1"/>
  <c r="O84" i="1" s="1"/>
  <c r="I84" i="1"/>
  <c r="AD84" i="1" s="1"/>
  <c r="G85" i="17" s="1"/>
  <c r="M83" i="1"/>
  <c r="R83" i="1" s="1"/>
  <c r="L83" i="1"/>
  <c r="Q83" i="1" s="1"/>
  <c r="K83" i="1"/>
  <c r="P83" i="1" s="1"/>
  <c r="J83" i="1"/>
  <c r="I83" i="1"/>
  <c r="N83" i="1" s="1"/>
  <c r="M82" i="1"/>
  <c r="R82" i="1" s="1"/>
  <c r="L82" i="1"/>
  <c r="Q82" i="1" s="1"/>
  <c r="K82" i="1"/>
  <c r="P82" i="1" s="1"/>
  <c r="J82" i="1"/>
  <c r="O82" i="1" s="1"/>
  <c r="I82" i="1"/>
  <c r="M81" i="1"/>
  <c r="R81" i="1" s="1"/>
  <c r="L81" i="1"/>
  <c r="Q81" i="1" s="1"/>
  <c r="K81" i="1"/>
  <c r="P81" i="1" s="1"/>
  <c r="J81" i="1"/>
  <c r="O81" i="1" s="1"/>
  <c r="I81" i="1"/>
  <c r="N81" i="1" s="1"/>
  <c r="M80" i="1"/>
  <c r="R80" i="1" s="1"/>
  <c r="L80" i="1"/>
  <c r="Q80" i="1" s="1"/>
  <c r="K80" i="1"/>
  <c r="P80" i="1" s="1"/>
  <c r="J80" i="1"/>
  <c r="O80" i="1" s="1"/>
  <c r="I80" i="1"/>
  <c r="AD80" i="1" s="1"/>
  <c r="G81" i="17" s="1"/>
  <c r="M79" i="1"/>
  <c r="R79" i="1" s="1"/>
  <c r="L79" i="1"/>
  <c r="Q79" i="1" s="1"/>
  <c r="K79" i="1"/>
  <c r="P79" i="1" s="1"/>
  <c r="J79" i="1"/>
  <c r="O79" i="1" s="1"/>
  <c r="I79" i="1"/>
  <c r="N79" i="1" s="1"/>
  <c r="M78" i="1"/>
  <c r="R78" i="1" s="1"/>
  <c r="L78" i="1"/>
  <c r="Q78" i="1" s="1"/>
  <c r="K78" i="1"/>
  <c r="P78" i="1" s="1"/>
  <c r="J78" i="1"/>
  <c r="O78" i="1" s="1"/>
  <c r="I78" i="1"/>
  <c r="N78" i="1" s="1"/>
  <c r="M77" i="1"/>
  <c r="R77" i="1" s="1"/>
  <c r="L77" i="1"/>
  <c r="Q77" i="1" s="1"/>
  <c r="K77" i="1"/>
  <c r="P77" i="1" s="1"/>
  <c r="J77" i="1"/>
  <c r="I77" i="1"/>
  <c r="N77" i="1" s="1"/>
  <c r="M76" i="1"/>
  <c r="R76" i="1" s="1"/>
  <c r="L76" i="1"/>
  <c r="Q76" i="1" s="1"/>
  <c r="K76" i="1"/>
  <c r="P76" i="1" s="1"/>
  <c r="J76" i="1"/>
  <c r="O76" i="1" s="1"/>
  <c r="I76" i="1"/>
  <c r="N76" i="1" s="1"/>
  <c r="M75" i="1"/>
  <c r="R75" i="1" s="1"/>
  <c r="L75" i="1"/>
  <c r="Q75" i="1" s="1"/>
  <c r="K75" i="1"/>
  <c r="P75" i="1" s="1"/>
  <c r="J75" i="1"/>
  <c r="O75" i="1" s="1"/>
  <c r="I75" i="1"/>
  <c r="AD75" i="1" s="1"/>
  <c r="G76" i="17" s="1"/>
  <c r="M74" i="1"/>
  <c r="R74" i="1" s="1"/>
  <c r="L74" i="1"/>
  <c r="Q74" i="1" s="1"/>
  <c r="K74" i="1"/>
  <c r="P74" i="1" s="1"/>
  <c r="J74" i="1"/>
  <c r="O74" i="1" s="1"/>
  <c r="I74" i="1"/>
  <c r="M73" i="1"/>
  <c r="R73" i="1" s="1"/>
  <c r="L73" i="1"/>
  <c r="Q73" i="1" s="1"/>
  <c r="K73" i="1"/>
  <c r="P73" i="1" s="1"/>
  <c r="J73" i="1"/>
  <c r="O73" i="1" s="1"/>
  <c r="I73" i="1"/>
  <c r="AD73" i="1" s="1"/>
  <c r="G74" i="17" s="1"/>
  <c r="M72" i="1"/>
  <c r="R72" i="1" s="1"/>
  <c r="L72" i="1"/>
  <c r="Q72" i="1" s="1"/>
  <c r="K72" i="1"/>
  <c r="P72" i="1" s="1"/>
  <c r="J72" i="1"/>
  <c r="O72" i="1" s="1"/>
  <c r="I72" i="1"/>
  <c r="N72" i="1" s="1"/>
  <c r="M71" i="1"/>
  <c r="R71" i="1" s="1"/>
  <c r="L71" i="1"/>
  <c r="Q71" i="1" s="1"/>
  <c r="K71" i="1"/>
  <c r="P71" i="1" s="1"/>
  <c r="J71" i="1"/>
  <c r="I71" i="1"/>
  <c r="N71" i="1" s="1"/>
  <c r="M70" i="1"/>
  <c r="R70" i="1" s="1"/>
  <c r="L70" i="1"/>
  <c r="Q70" i="1" s="1"/>
  <c r="K70" i="1"/>
  <c r="P70" i="1" s="1"/>
  <c r="J70" i="1"/>
  <c r="O70" i="1" s="1"/>
  <c r="I70" i="1"/>
  <c r="M69" i="1"/>
  <c r="R69" i="1" s="1"/>
  <c r="L69" i="1"/>
  <c r="Q69" i="1" s="1"/>
  <c r="K69" i="1"/>
  <c r="P69" i="1" s="1"/>
  <c r="J69" i="1"/>
  <c r="O69" i="1" s="1"/>
  <c r="I69" i="1"/>
  <c r="N69" i="1" s="1"/>
  <c r="M68" i="1"/>
  <c r="R68" i="1" s="1"/>
  <c r="L68" i="1"/>
  <c r="Q68" i="1" s="1"/>
  <c r="K68" i="1"/>
  <c r="P68" i="1" s="1"/>
  <c r="J68" i="1"/>
  <c r="O68" i="1" s="1"/>
  <c r="I68" i="1"/>
  <c r="AD68" i="1" s="1"/>
  <c r="G69" i="17" s="1"/>
  <c r="M67" i="1"/>
  <c r="R67" i="1" s="1"/>
  <c r="L67" i="1"/>
  <c r="Q67" i="1" s="1"/>
  <c r="K67" i="1"/>
  <c r="P67" i="1" s="1"/>
  <c r="J67" i="1"/>
  <c r="O67" i="1" s="1"/>
  <c r="I67" i="1"/>
  <c r="N67" i="1" s="1"/>
  <c r="M66" i="1"/>
  <c r="R66" i="1" s="1"/>
  <c r="L66" i="1"/>
  <c r="Q66" i="1" s="1"/>
  <c r="K66" i="1"/>
  <c r="P66" i="1" s="1"/>
  <c r="J66" i="1"/>
  <c r="O66" i="1" s="1"/>
  <c r="I66" i="1"/>
  <c r="N66" i="1" s="1"/>
  <c r="M65" i="1"/>
  <c r="R65" i="1" s="1"/>
  <c r="L65" i="1"/>
  <c r="Q65" i="1" s="1"/>
  <c r="K65" i="1"/>
  <c r="P65" i="1" s="1"/>
  <c r="J65" i="1"/>
  <c r="I65" i="1"/>
  <c r="N65" i="1" s="1"/>
  <c r="M64" i="1"/>
  <c r="R64" i="1" s="1"/>
  <c r="L64" i="1"/>
  <c r="Q64" i="1" s="1"/>
  <c r="K64" i="1"/>
  <c r="P64" i="1" s="1"/>
  <c r="J64" i="1"/>
  <c r="O64" i="1" s="1"/>
  <c r="I64" i="1"/>
  <c r="N64" i="1" s="1"/>
  <c r="M63" i="1"/>
  <c r="R63" i="1" s="1"/>
  <c r="L63" i="1"/>
  <c r="Q63" i="1" s="1"/>
  <c r="K63" i="1"/>
  <c r="P63" i="1" s="1"/>
  <c r="J63" i="1"/>
  <c r="O63" i="1" s="1"/>
  <c r="I63" i="1"/>
  <c r="AD63" i="1" s="1"/>
  <c r="G64" i="17" s="1"/>
  <c r="M62" i="1"/>
  <c r="R62" i="1" s="1"/>
  <c r="L62" i="1"/>
  <c r="Q62" i="1" s="1"/>
  <c r="K62" i="1"/>
  <c r="P62" i="1" s="1"/>
  <c r="J62" i="1"/>
  <c r="O62" i="1" s="1"/>
  <c r="I62" i="1"/>
  <c r="M61" i="1"/>
  <c r="R61" i="1" s="1"/>
  <c r="L61" i="1"/>
  <c r="Q61" i="1" s="1"/>
  <c r="K61" i="1"/>
  <c r="P61" i="1" s="1"/>
  <c r="J61" i="1"/>
  <c r="O61" i="1" s="1"/>
  <c r="I61" i="1"/>
  <c r="AD61" i="1" s="1"/>
  <c r="G62" i="17" s="1"/>
  <c r="M60" i="1"/>
  <c r="R60" i="1" s="1"/>
  <c r="L60" i="1"/>
  <c r="Q60" i="1" s="1"/>
  <c r="K60" i="1"/>
  <c r="P60" i="1" s="1"/>
  <c r="J60" i="1"/>
  <c r="O60" i="1" s="1"/>
  <c r="I60" i="1"/>
  <c r="AD60" i="1" s="1"/>
  <c r="G61" i="17" s="1"/>
  <c r="M59" i="1"/>
  <c r="R59" i="1" s="1"/>
  <c r="L59" i="1"/>
  <c r="Q59" i="1" s="1"/>
  <c r="K59" i="1"/>
  <c r="P59" i="1" s="1"/>
  <c r="J59" i="1"/>
  <c r="O59" i="1" s="1"/>
  <c r="I59" i="1"/>
  <c r="N59" i="1" s="1"/>
  <c r="M58" i="1"/>
  <c r="R58" i="1" s="1"/>
  <c r="L58" i="1"/>
  <c r="Q58" i="1" s="1"/>
  <c r="K58" i="1"/>
  <c r="P58" i="1" s="1"/>
  <c r="J58" i="1"/>
  <c r="O58" i="1" s="1"/>
  <c r="I58" i="1"/>
  <c r="M57" i="1"/>
  <c r="R57" i="1" s="1"/>
  <c r="L57" i="1"/>
  <c r="Q57" i="1" s="1"/>
  <c r="K57" i="1"/>
  <c r="P57" i="1" s="1"/>
  <c r="J57" i="1"/>
  <c r="O57" i="1" s="1"/>
  <c r="I57" i="1"/>
  <c r="N57" i="1" s="1"/>
  <c r="M56" i="1"/>
  <c r="R56" i="1" s="1"/>
  <c r="L56" i="1"/>
  <c r="Q56" i="1" s="1"/>
  <c r="K56" i="1"/>
  <c r="P56" i="1" s="1"/>
  <c r="J56" i="1"/>
  <c r="O56" i="1" s="1"/>
  <c r="I56" i="1"/>
  <c r="AD56" i="1" s="1"/>
  <c r="G57" i="17" s="1"/>
  <c r="M55" i="1"/>
  <c r="R55" i="1" s="1"/>
  <c r="L55" i="1"/>
  <c r="Q55" i="1" s="1"/>
  <c r="K55" i="1"/>
  <c r="P55" i="1" s="1"/>
  <c r="J55" i="1"/>
  <c r="O55" i="1" s="1"/>
  <c r="I55" i="1"/>
  <c r="N55" i="1" s="1"/>
  <c r="M54" i="1"/>
  <c r="R54" i="1" s="1"/>
  <c r="L54" i="1"/>
  <c r="Q54" i="1" s="1"/>
  <c r="K54" i="1"/>
  <c r="P54" i="1" s="1"/>
  <c r="J54" i="1"/>
  <c r="O54" i="1" s="1"/>
  <c r="I54" i="1"/>
  <c r="N54" i="1" s="1"/>
  <c r="M53" i="1"/>
  <c r="R53" i="1" s="1"/>
  <c r="L53" i="1"/>
  <c r="Q53" i="1" s="1"/>
  <c r="K53" i="1"/>
  <c r="P53" i="1" s="1"/>
  <c r="J53" i="1"/>
  <c r="I53" i="1"/>
  <c r="N53" i="1" s="1"/>
  <c r="M52" i="1"/>
  <c r="R52" i="1" s="1"/>
  <c r="L52" i="1"/>
  <c r="Q52" i="1" s="1"/>
  <c r="K52" i="1"/>
  <c r="P52" i="1" s="1"/>
  <c r="J52" i="1"/>
  <c r="O52" i="1" s="1"/>
  <c r="I52" i="1"/>
  <c r="N52" i="1" s="1"/>
  <c r="M51" i="1"/>
  <c r="R51" i="1" s="1"/>
  <c r="L51" i="1"/>
  <c r="Q51" i="1" s="1"/>
  <c r="K51" i="1"/>
  <c r="P51" i="1" s="1"/>
  <c r="J51" i="1"/>
  <c r="O51" i="1" s="1"/>
  <c r="I51" i="1"/>
  <c r="AD51" i="1" s="1"/>
  <c r="G52" i="17" s="1"/>
  <c r="M50" i="1"/>
  <c r="R50" i="1" s="1"/>
  <c r="L50" i="1"/>
  <c r="Q50" i="1" s="1"/>
  <c r="K50" i="1"/>
  <c r="P50" i="1" s="1"/>
  <c r="J50" i="1"/>
  <c r="O50" i="1" s="1"/>
  <c r="I50" i="1"/>
  <c r="M49" i="1"/>
  <c r="R49" i="1" s="1"/>
  <c r="L49" i="1"/>
  <c r="Q49" i="1" s="1"/>
  <c r="K49" i="1"/>
  <c r="P49" i="1" s="1"/>
  <c r="J49" i="1"/>
  <c r="O49" i="1" s="1"/>
  <c r="I49" i="1"/>
  <c r="AD49" i="1" s="1"/>
  <c r="G50" i="17" s="1"/>
  <c r="M48" i="1"/>
  <c r="R48" i="1" s="1"/>
  <c r="L48" i="1"/>
  <c r="Q48" i="1" s="1"/>
  <c r="K48" i="1"/>
  <c r="P48" i="1" s="1"/>
  <c r="J48" i="1"/>
  <c r="O48" i="1" s="1"/>
  <c r="I48" i="1"/>
  <c r="N48" i="1" s="1"/>
  <c r="M47" i="1"/>
  <c r="R47" i="1" s="1"/>
  <c r="L47" i="1"/>
  <c r="Q47" i="1" s="1"/>
  <c r="K47" i="1"/>
  <c r="P47" i="1" s="1"/>
  <c r="J47" i="1"/>
  <c r="I47" i="1"/>
  <c r="N47" i="1" s="1"/>
  <c r="M46" i="1"/>
  <c r="R46" i="1" s="1"/>
  <c r="L46" i="1"/>
  <c r="Q46" i="1" s="1"/>
  <c r="K46" i="1"/>
  <c r="P46" i="1" s="1"/>
  <c r="J46" i="1"/>
  <c r="O46" i="1" s="1"/>
  <c r="I46" i="1"/>
  <c r="AD46" i="1" s="1"/>
  <c r="G47" i="17" s="1"/>
  <c r="M45" i="1"/>
  <c r="R45" i="1" s="1"/>
  <c r="L45" i="1"/>
  <c r="Q45" i="1" s="1"/>
  <c r="K45" i="1"/>
  <c r="P45" i="1" s="1"/>
  <c r="J45" i="1"/>
  <c r="O45" i="1" s="1"/>
  <c r="I45" i="1"/>
  <c r="N45" i="1" s="1"/>
  <c r="M44" i="1"/>
  <c r="R44" i="1" s="1"/>
  <c r="L44" i="1"/>
  <c r="Q44" i="1" s="1"/>
  <c r="K44" i="1"/>
  <c r="P44" i="1" s="1"/>
  <c r="J44" i="1"/>
  <c r="O44" i="1" s="1"/>
  <c r="I44" i="1"/>
  <c r="AD44" i="1" s="1"/>
  <c r="G45" i="17" s="1"/>
  <c r="M43" i="1"/>
  <c r="R43" i="1" s="1"/>
  <c r="L43" i="1"/>
  <c r="Q43" i="1" s="1"/>
  <c r="K43" i="1"/>
  <c r="P43" i="1" s="1"/>
  <c r="J43" i="1"/>
  <c r="O43" i="1" s="1"/>
  <c r="I43" i="1"/>
  <c r="N43" i="1" s="1"/>
  <c r="M42" i="1"/>
  <c r="R42" i="1" s="1"/>
  <c r="L42" i="1"/>
  <c r="Q42" i="1" s="1"/>
  <c r="K42" i="1"/>
  <c r="P42" i="1" s="1"/>
  <c r="J42" i="1"/>
  <c r="O42" i="1" s="1"/>
  <c r="I42" i="1"/>
  <c r="N42" i="1" s="1"/>
  <c r="M41" i="1"/>
  <c r="R41" i="1" s="1"/>
  <c r="L41" i="1"/>
  <c r="Q41" i="1" s="1"/>
  <c r="K41" i="1"/>
  <c r="P41" i="1" s="1"/>
  <c r="J41" i="1"/>
  <c r="I41" i="1"/>
  <c r="N41" i="1" s="1"/>
  <c r="M40" i="1"/>
  <c r="R40" i="1" s="1"/>
  <c r="L40" i="1"/>
  <c r="Q40" i="1" s="1"/>
  <c r="K40" i="1"/>
  <c r="P40" i="1" s="1"/>
  <c r="J40" i="1"/>
  <c r="O40" i="1" s="1"/>
  <c r="I40" i="1"/>
  <c r="N40" i="1" s="1"/>
  <c r="M39" i="1"/>
  <c r="R39" i="1" s="1"/>
  <c r="L39" i="1"/>
  <c r="Q39" i="1" s="1"/>
  <c r="K39" i="1"/>
  <c r="P39" i="1" s="1"/>
  <c r="J39" i="1"/>
  <c r="O39" i="1" s="1"/>
  <c r="I39" i="1"/>
  <c r="AD39" i="1" s="1"/>
  <c r="G40" i="17" s="1"/>
  <c r="M38" i="1"/>
  <c r="R38" i="1" s="1"/>
  <c r="L38" i="1"/>
  <c r="Q38" i="1" s="1"/>
  <c r="K38" i="1"/>
  <c r="P38" i="1" s="1"/>
  <c r="J38" i="1"/>
  <c r="O38" i="1" s="1"/>
  <c r="I38" i="1"/>
  <c r="AD38" i="1" s="1"/>
  <c r="G39" i="17" s="1"/>
  <c r="M37" i="1"/>
  <c r="R37" i="1" s="1"/>
  <c r="L37" i="1"/>
  <c r="Q37" i="1" s="1"/>
  <c r="K37" i="1"/>
  <c r="P37" i="1" s="1"/>
  <c r="J37" i="1"/>
  <c r="O37" i="1" s="1"/>
  <c r="I37" i="1"/>
  <c r="AD37" i="1" s="1"/>
  <c r="G38" i="17" s="1"/>
  <c r="M36" i="1"/>
  <c r="R36" i="1" s="1"/>
  <c r="L36" i="1"/>
  <c r="Q36" i="1" s="1"/>
  <c r="K36" i="1"/>
  <c r="P36" i="1" s="1"/>
  <c r="J36" i="1"/>
  <c r="O36" i="1" s="1"/>
  <c r="I36" i="1"/>
  <c r="AD36" i="1" s="1"/>
  <c r="G37" i="17" s="1"/>
  <c r="M35" i="1"/>
  <c r="R35" i="1" s="1"/>
  <c r="L35" i="1"/>
  <c r="Q35" i="1" s="1"/>
  <c r="K35" i="1"/>
  <c r="P35" i="1" s="1"/>
  <c r="J35" i="1"/>
  <c r="O35" i="1" s="1"/>
  <c r="I35" i="1"/>
  <c r="N35" i="1" s="1"/>
  <c r="M34" i="1"/>
  <c r="R34" i="1" s="1"/>
  <c r="L34" i="1"/>
  <c r="Q34" i="1" s="1"/>
  <c r="K34" i="1"/>
  <c r="P34" i="1" s="1"/>
  <c r="J34" i="1"/>
  <c r="O34" i="1" s="1"/>
  <c r="I34" i="1"/>
  <c r="M33" i="1"/>
  <c r="R33" i="1" s="1"/>
  <c r="L33" i="1"/>
  <c r="Q33" i="1" s="1"/>
  <c r="K33" i="1"/>
  <c r="P33" i="1" s="1"/>
  <c r="J33" i="1"/>
  <c r="O33" i="1" s="1"/>
  <c r="I33" i="1"/>
  <c r="M32" i="1"/>
  <c r="R32" i="1" s="1"/>
  <c r="L32" i="1"/>
  <c r="Q32" i="1" s="1"/>
  <c r="K32" i="1"/>
  <c r="P32" i="1" s="1"/>
  <c r="J32" i="1"/>
  <c r="I32" i="1"/>
  <c r="N32" i="1" s="1"/>
  <c r="M31" i="1"/>
  <c r="R31" i="1" s="1"/>
  <c r="L31" i="1"/>
  <c r="Q31" i="1" s="1"/>
  <c r="K31" i="1"/>
  <c r="P31" i="1" s="1"/>
  <c r="J31" i="1"/>
  <c r="O31" i="1" s="1"/>
  <c r="I31" i="1"/>
  <c r="N31" i="1" s="1"/>
  <c r="M30" i="1"/>
  <c r="R30" i="1" s="1"/>
  <c r="L30" i="1"/>
  <c r="Q30" i="1" s="1"/>
  <c r="K30" i="1"/>
  <c r="P30" i="1" s="1"/>
  <c r="J30" i="1"/>
  <c r="O30" i="1" s="1"/>
  <c r="I30" i="1"/>
  <c r="N30" i="1" s="1"/>
  <c r="M29" i="1"/>
  <c r="R29" i="1" s="1"/>
  <c r="L29" i="1"/>
  <c r="Q29" i="1" s="1"/>
  <c r="K29" i="1"/>
  <c r="P29" i="1" s="1"/>
  <c r="J29" i="1"/>
  <c r="I29" i="1"/>
  <c r="N29" i="1" s="1"/>
  <c r="M28" i="1"/>
  <c r="R28" i="1" s="1"/>
  <c r="L28" i="1"/>
  <c r="Q28" i="1" s="1"/>
  <c r="K28" i="1"/>
  <c r="P28" i="1" s="1"/>
  <c r="J28" i="1"/>
  <c r="O28" i="1" s="1"/>
  <c r="I28" i="1"/>
  <c r="N28" i="1" s="1"/>
  <c r="M27" i="1"/>
  <c r="R27" i="1" s="1"/>
  <c r="L27" i="1"/>
  <c r="Q27" i="1" s="1"/>
  <c r="K27" i="1"/>
  <c r="P27" i="1" s="1"/>
  <c r="J27" i="1"/>
  <c r="O27" i="1" s="1"/>
  <c r="I27" i="1"/>
  <c r="AD27" i="1" s="1"/>
  <c r="G28" i="17" s="1"/>
  <c r="M26" i="1"/>
  <c r="R26" i="1" s="1"/>
  <c r="L26" i="1"/>
  <c r="Q26" i="1" s="1"/>
  <c r="K26" i="1"/>
  <c r="P26" i="1" s="1"/>
  <c r="J26" i="1"/>
  <c r="I26" i="1"/>
  <c r="N26" i="1" s="1"/>
  <c r="M25" i="1"/>
  <c r="R25" i="1" s="1"/>
  <c r="L25" i="1"/>
  <c r="Q25" i="1" s="1"/>
  <c r="K25" i="1"/>
  <c r="P25" i="1" s="1"/>
  <c r="J25" i="1"/>
  <c r="O25" i="1" s="1"/>
  <c r="I25" i="1"/>
  <c r="M24" i="1"/>
  <c r="R24" i="1" s="1"/>
  <c r="L24" i="1"/>
  <c r="Q24" i="1" s="1"/>
  <c r="K24" i="1"/>
  <c r="P24" i="1" s="1"/>
  <c r="J24" i="1"/>
  <c r="O24" i="1" s="1"/>
  <c r="I24" i="1"/>
  <c r="AD24" i="1" s="1"/>
  <c r="G25" i="17" s="1"/>
  <c r="M23" i="1"/>
  <c r="R23" i="1" s="1"/>
  <c r="L23" i="1"/>
  <c r="Q23" i="1" s="1"/>
  <c r="K23" i="1"/>
  <c r="P23" i="1" s="1"/>
  <c r="J23" i="1"/>
  <c r="O23" i="1" s="1"/>
  <c r="I23" i="1"/>
  <c r="N23" i="1" s="1"/>
  <c r="M22" i="1"/>
  <c r="R22" i="1" s="1"/>
  <c r="L22" i="1"/>
  <c r="Q22" i="1" s="1"/>
  <c r="K22" i="1"/>
  <c r="P22" i="1" s="1"/>
  <c r="J22" i="1"/>
  <c r="O22" i="1" s="1"/>
  <c r="I22" i="1"/>
  <c r="N22" i="1" s="1"/>
  <c r="M21" i="1"/>
  <c r="R21" i="1" s="1"/>
  <c r="L21" i="1"/>
  <c r="Q21" i="1" s="1"/>
  <c r="K21" i="1"/>
  <c r="P21" i="1" s="1"/>
  <c r="J21" i="1"/>
  <c r="O21" i="1" s="1"/>
  <c r="I21" i="1"/>
  <c r="M20" i="1"/>
  <c r="R20" i="1" s="1"/>
  <c r="L20" i="1"/>
  <c r="Q20" i="1" s="1"/>
  <c r="K20" i="1"/>
  <c r="P20" i="1" s="1"/>
  <c r="J20" i="1"/>
  <c r="I20" i="1"/>
  <c r="N20" i="1" s="1"/>
  <c r="M19" i="1"/>
  <c r="R19" i="1" s="1"/>
  <c r="L19" i="1"/>
  <c r="Q19" i="1" s="1"/>
  <c r="K19" i="1"/>
  <c r="J19" i="1"/>
  <c r="O19" i="1" s="1"/>
  <c r="I19" i="1"/>
  <c r="N19" i="1" s="1"/>
  <c r="M18" i="1"/>
  <c r="R18" i="1" s="1"/>
  <c r="L18" i="1"/>
  <c r="Q18" i="1" s="1"/>
  <c r="K18" i="1"/>
  <c r="P18" i="1" s="1"/>
  <c r="J18" i="1"/>
  <c r="O18" i="1" s="1"/>
  <c r="I18" i="1"/>
  <c r="N18" i="1" s="1"/>
  <c r="M17" i="1"/>
  <c r="R17" i="1" s="1"/>
  <c r="L17" i="1"/>
  <c r="Q17" i="1" s="1"/>
  <c r="K17" i="1"/>
  <c r="P17" i="1" s="1"/>
  <c r="J17" i="1"/>
  <c r="O17" i="1" s="1"/>
  <c r="I17" i="1"/>
  <c r="N17" i="1" s="1"/>
  <c r="M16" i="1"/>
  <c r="R16" i="1" s="1"/>
  <c r="L16" i="1"/>
  <c r="Q16" i="1" s="1"/>
  <c r="K16" i="1"/>
  <c r="P16" i="1" s="1"/>
  <c r="J16" i="1"/>
  <c r="O16" i="1" s="1"/>
  <c r="I16" i="1"/>
  <c r="AD16" i="1" s="1"/>
  <c r="G17" i="17" s="1"/>
  <c r="M15" i="1"/>
  <c r="R15" i="1" s="1"/>
  <c r="L15" i="1"/>
  <c r="Q15" i="1" s="1"/>
  <c r="K15" i="1"/>
  <c r="P15" i="1" s="1"/>
  <c r="J15" i="1"/>
  <c r="O15" i="1" s="1"/>
  <c r="I15" i="1"/>
  <c r="AD15" i="1" s="1"/>
  <c r="G16" i="17" s="1"/>
  <c r="M14" i="1"/>
  <c r="R14" i="1" s="1"/>
  <c r="L14" i="1"/>
  <c r="Q14" i="1" s="1"/>
  <c r="K14" i="1"/>
  <c r="P14" i="1" s="1"/>
  <c r="J14" i="1"/>
  <c r="I14" i="1"/>
  <c r="N14" i="1" s="1"/>
  <c r="M13" i="1"/>
  <c r="R13" i="1" s="1"/>
  <c r="L13" i="1"/>
  <c r="Q13" i="1" s="1"/>
  <c r="K13" i="1"/>
  <c r="P13" i="1" s="1"/>
  <c r="J13" i="1"/>
  <c r="O13" i="1" s="1"/>
  <c r="I13" i="1"/>
  <c r="M12" i="1"/>
  <c r="R12" i="1" s="1"/>
  <c r="L12" i="1"/>
  <c r="Q12" i="1" s="1"/>
  <c r="K12" i="1"/>
  <c r="P12" i="1" s="1"/>
  <c r="J12" i="1"/>
  <c r="O12" i="1" s="1"/>
  <c r="I12" i="1"/>
  <c r="AD12" i="1" s="1"/>
  <c r="G13" i="17" s="1"/>
  <c r="M11" i="1"/>
  <c r="R11" i="1" s="1"/>
  <c r="L11" i="1"/>
  <c r="Q11" i="1" s="1"/>
  <c r="K11" i="1"/>
  <c r="P11" i="1" s="1"/>
  <c r="J11" i="1"/>
  <c r="O11" i="1" s="1"/>
  <c r="I11" i="1"/>
  <c r="AD11" i="1" s="1"/>
  <c r="G12" i="17" s="1"/>
  <c r="M10" i="1"/>
  <c r="R10" i="1" s="1"/>
  <c r="L10" i="1"/>
  <c r="Q10" i="1" s="1"/>
  <c r="K10" i="1"/>
  <c r="P10" i="1" s="1"/>
  <c r="J10" i="1"/>
  <c r="O10" i="1" s="1"/>
  <c r="I10" i="1"/>
  <c r="N10" i="1" s="1"/>
  <c r="M9" i="1"/>
  <c r="R9" i="1" s="1"/>
  <c r="L9" i="1"/>
  <c r="Q9" i="1" s="1"/>
  <c r="K9" i="1"/>
  <c r="P9" i="1" s="1"/>
  <c r="J9" i="1"/>
  <c r="O9" i="1" s="1"/>
  <c r="I9" i="1"/>
  <c r="N9" i="1" s="1"/>
  <c r="M8" i="1"/>
  <c r="R8" i="1" s="1"/>
  <c r="L8" i="1"/>
  <c r="Q8" i="1" s="1"/>
  <c r="K8" i="1"/>
  <c r="P8" i="1" s="1"/>
  <c r="J8" i="1"/>
  <c r="O8" i="1" s="1"/>
  <c r="I8" i="1"/>
  <c r="AD8" i="1" s="1"/>
  <c r="G9" i="17" s="1"/>
  <c r="M7" i="1"/>
  <c r="R7" i="1" s="1"/>
  <c r="L7" i="1"/>
  <c r="Q7" i="1" s="1"/>
  <c r="K7" i="1"/>
  <c r="P7" i="1" s="1"/>
  <c r="J7" i="1"/>
  <c r="O7" i="1" s="1"/>
  <c r="I7" i="1"/>
  <c r="AD7" i="1" s="1"/>
  <c r="G8" i="17" s="1"/>
  <c r="M6" i="1"/>
  <c r="R6" i="1" s="1"/>
  <c r="L6" i="1"/>
  <c r="Q6" i="1" s="1"/>
  <c r="K6" i="1"/>
  <c r="P6" i="1" s="1"/>
  <c r="J6" i="1"/>
  <c r="I6" i="1"/>
  <c r="N6" i="1" s="1"/>
  <c r="M5" i="1"/>
  <c r="R5" i="1" s="1"/>
  <c r="L5" i="1"/>
  <c r="Q5" i="1" s="1"/>
  <c r="K5" i="1"/>
  <c r="J5" i="1"/>
  <c r="O5" i="1" s="1"/>
  <c r="I5" i="1"/>
  <c r="N5" i="1" s="1"/>
  <c r="M4" i="1"/>
  <c r="R4" i="1" s="1"/>
  <c r="L4" i="1"/>
  <c r="Q4" i="1" s="1"/>
  <c r="K4" i="1"/>
  <c r="P4" i="1" s="1"/>
  <c r="J4" i="1"/>
  <c r="O4" i="1" s="1"/>
  <c r="I4" i="1"/>
  <c r="N4" i="1" s="1"/>
  <c r="J3" i="1"/>
  <c r="K3" i="1"/>
  <c r="P3" i="1" s="1"/>
  <c r="L3" i="1"/>
  <c r="Q3" i="1" s="1"/>
  <c r="M3" i="1"/>
  <c r="R3" i="1" s="1"/>
  <c r="E3" i="16"/>
  <c r="E18" i="16"/>
  <c r="Q18" i="21" s="1"/>
  <c r="E17" i="16"/>
  <c r="Q17" i="21" s="1"/>
  <c r="E16" i="16"/>
  <c r="E15" i="16"/>
  <c r="E14" i="16"/>
  <c r="Q14" i="21" s="1"/>
  <c r="E13" i="16"/>
  <c r="Q13" i="21" s="1"/>
  <c r="E12" i="16"/>
  <c r="E11" i="16"/>
  <c r="E10" i="16"/>
  <c r="Q10" i="21" s="1"/>
  <c r="E9" i="16"/>
  <c r="Q9" i="21" s="1"/>
  <c r="E8" i="16"/>
  <c r="E7" i="16"/>
  <c r="E6" i="16"/>
  <c r="Q6" i="21" s="1"/>
  <c r="E5" i="16"/>
  <c r="Q5" i="21" s="1"/>
  <c r="E4" i="16"/>
  <c r="F99" i="15"/>
  <c r="E99" i="15"/>
  <c r="E98" i="15"/>
  <c r="F98" i="15" s="1"/>
  <c r="E97" i="15"/>
  <c r="F97" i="15" s="1"/>
  <c r="E96" i="15"/>
  <c r="F96" i="15" s="1"/>
  <c r="E95" i="15"/>
  <c r="F95" i="15" s="1"/>
  <c r="E94" i="15"/>
  <c r="F94" i="15" s="1"/>
  <c r="E93" i="15"/>
  <c r="F93" i="15" s="1"/>
  <c r="E92" i="15"/>
  <c r="F92" i="15" s="1"/>
  <c r="F91" i="15"/>
  <c r="E91" i="15"/>
  <c r="E90" i="15"/>
  <c r="F90" i="15" s="1"/>
  <c r="E89" i="15"/>
  <c r="F89" i="15" s="1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R75" i="20" s="1"/>
  <c r="E74" i="15"/>
  <c r="E73" i="15"/>
  <c r="E72" i="15"/>
  <c r="E71" i="15"/>
  <c r="R71" i="20" s="1"/>
  <c r="E70" i="15"/>
  <c r="E69" i="15"/>
  <c r="E68" i="15"/>
  <c r="E67" i="15"/>
  <c r="R67" i="20" s="1"/>
  <c r="E66" i="15"/>
  <c r="E65" i="15"/>
  <c r="E64" i="15"/>
  <c r="E63" i="15"/>
  <c r="R63" i="20" s="1"/>
  <c r="E62" i="15"/>
  <c r="E61" i="15"/>
  <c r="E60" i="15"/>
  <c r="E59" i="15"/>
  <c r="R59" i="20" s="1"/>
  <c r="E58" i="15"/>
  <c r="E57" i="15"/>
  <c r="E56" i="15"/>
  <c r="E55" i="15"/>
  <c r="R55" i="20" s="1"/>
  <c r="E54" i="15"/>
  <c r="E53" i="15"/>
  <c r="E52" i="15"/>
  <c r="E51" i="15"/>
  <c r="R51" i="20" s="1"/>
  <c r="E50" i="15"/>
  <c r="E49" i="15"/>
  <c r="E48" i="15"/>
  <c r="E47" i="15"/>
  <c r="R47" i="20" s="1"/>
  <c r="E46" i="15"/>
  <c r="E45" i="15"/>
  <c r="E44" i="15"/>
  <c r="E43" i="15"/>
  <c r="R43" i="20" s="1"/>
  <c r="E42" i="15"/>
  <c r="E41" i="15"/>
  <c r="E40" i="15"/>
  <c r="E39" i="15"/>
  <c r="R39" i="20" s="1"/>
  <c r="E38" i="15"/>
  <c r="E37" i="15"/>
  <c r="E36" i="15"/>
  <c r="E35" i="15"/>
  <c r="R35" i="20" s="1"/>
  <c r="E34" i="15"/>
  <c r="E33" i="15"/>
  <c r="E32" i="15"/>
  <c r="E31" i="15"/>
  <c r="R31" i="20" s="1"/>
  <c r="E30" i="15"/>
  <c r="E29" i="15"/>
  <c r="E28" i="15"/>
  <c r="E27" i="15"/>
  <c r="R27" i="20" s="1"/>
  <c r="E26" i="15"/>
  <c r="E25" i="15"/>
  <c r="E24" i="15"/>
  <c r="E23" i="15"/>
  <c r="R23" i="20" s="1"/>
  <c r="E22" i="15"/>
  <c r="E21" i="15"/>
  <c r="E20" i="15"/>
  <c r="E19" i="15"/>
  <c r="R19" i="20" s="1"/>
  <c r="E18" i="15"/>
  <c r="E17" i="15"/>
  <c r="E16" i="15"/>
  <c r="E15" i="15"/>
  <c r="R15" i="20" s="1"/>
  <c r="E14" i="15"/>
  <c r="E13" i="15"/>
  <c r="E12" i="15"/>
  <c r="E11" i="15"/>
  <c r="R11" i="20" s="1"/>
  <c r="E10" i="15"/>
  <c r="E9" i="15"/>
  <c r="E8" i="15"/>
  <c r="E7" i="15"/>
  <c r="R7" i="20" s="1"/>
  <c r="E6" i="15"/>
  <c r="E5" i="15"/>
  <c r="E4" i="15"/>
  <c r="G47" i="14"/>
  <c r="Q47" i="19" s="1"/>
  <c r="G46" i="14"/>
  <c r="G45" i="14"/>
  <c r="G44" i="14"/>
  <c r="G43" i="14"/>
  <c r="Q43" i="19" s="1"/>
  <c r="G42" i="14"/>
  <c r="G41" i="14"/>
  <c r="G40" i="14"/>
  <c r="G39" i="14"/>
  <c r="Q39" i="19" s="1"/>
  <c r="G38" i="14"/>
  <c r="G37" i="14"/>
  <c r="G36" i="14"/>
  <c r="G35" i="14"/>
  <c r="Q35" i="19" s="1"/>
  <c r="G34" i="14"/>
  <c r="G33" i="14"/>
  <c r="G32" i="14"/>
  <c r="G31" i="14"/>
  <c r="Q31" i="19" s="1"/>
  <c r="G30" i="14"/>
  <c r="G29" i="14"/>
  <c r="G28" i="14"/>
  <c r="G27" i="14"/>
  <c r="Q27" i="19" s="1"/>
  <c r="G26" i="14"/>
  <c r="G25" i="14"/>
  <c r="G24" i="14"/>
  <c r="G23" i="14"/>
  <c r="Q23" i="19" s="1"/>
  <c r="G22" i="14"/>
  <c r="G21" i="14"/>
  <c r="G20" i="14"/>
  <c r="G19" i="14"/>
  <c r="Q19" i="19" s="1"/>
  <c r="G18" i="14"/>
  <c r="G17" i="14"/>
  <c r="G16" i="14"/>
  <c r="G15" i="14"/>
  <c r="Q15" i="19" s="1"/>
  <c r="G14" i="14"/>
  <c r="G13" i="14"/>
  <c r="G12" i="14"/>
  <c r="G11" i="14"/>
  <c r="Q11" i="19" s="1"/>
  <c r="G10" i="14"/>
  <c r="G9" i="14"/>
  <c r="G8" i="14"/>
  <c r="G7" i="14"/>
  <c r="Q7" i="19" s="1"/>
  <c r="G6" i="14"/>
  <c r="G5" i="14"/>
  <c r="G4" i="14"/>
  <c r="F42" i="13"/>
  <c r="Q43" i="18" s="1"/>
  <c r="F41" i="13"/>
  <c r="F40" i="13"/>
  <c r="Q41" i="18" s="1"/>
  <c r="F39" i="13"/>
  <c r="F38" i="13"/>
  <c r="Q39" i="18" s="1"/>
  <c r="F37" i="13"/>
  <c r="F36" i="13"/>
  <c r="F35" i="13"/>
  <c r="F34" i="13"/>
  <c r="Q35" i="18" s="1"/>
  <c r="F33" i="13"/>
  <c r="F32" i="13"/>
  <c r="F31" i="13"/>
  <c r="F30" i="13"/>
  <c r="Q31" i="18" s="1"/>
  <c r="F29" i="13"/>
  <c r="F28" i="13"/>
  <c r="Q29" i="18" s="1"/>
  <c r="F27" i="13"/>
  <c r="F26" i="13"/>
  <c r="Q27" i="18" s="1"/>
  <c r="F25" i="13"/>
  <c r="F24" i="13"/>
  <c r="F23" i="13"/>
  <c r="F22" i="13"/>
  <c r="Q23" i="18" s="1"/>
  <c r="F21" i="13"/>
  <c r="F20" i="13"/>
  <c r="F19" i="13"/>
  <c r="F18" i="13"/>
  <c r="Q19" i="18" s="1"/>
  <c r="F17" i="13"/>
  <c r="F16" i="13"/>
  <c r="Q17" i="18" s="1"/>
  <c r="F15" i="13"/>
  <c r="F14" i="13"/>
  <c r="Q15" i="18" s="1"/>
  <c r="F13" i="13"/>
  <c r="F12" i="13"/>
  <c r="F11" i="13"/>
  <c r="F10" i="13"/>
  <c r="Q11" i="18" s="1"/>
  <c r="F9" i="13"/>
  <c r="F8" i="13"/>
  <c r="F7" i="13"/>
  <c r="F6" i="13"/>
  <c r="Q7" i="18" s="1"/>
  <c r="F5" i="13"/>
  <c r="F4" i="13"/>
  <c r="F3" i="13"/>
  <c r="F3" i="12"/>
  <c r="F99" i="12" s="1"/>
  <c r="AG19" i="10"/>
  <c r="AA19" i="10"/>
  <c r="AM19" i="10" s="1"/>
  <c r="Z19" i="10"/>
  <c r="AL19" i="10" s="1"/>
  <c r="Y19" i="10"/>
  <c r="AK19" i="10" s="1"/>
  <c r="X19" i="10"/>
  <c r="AJ19" i="10" s="1"/>
  <c r="W19" i="10"/>
  <c r="AI19" i="10" s="1"/>
  <c r="V19" i="10"/>
  <c r="AH19" i="10" s="1"/>
  <c r="U19" i="10"/>
  <c r="T19" i="10"/>
  <c r="AF19" i="10" s="1"/>
  <c r="S19" i="10"/>
  <c r="AE19" i="10" s="1"/>
  <c r="R19" i="10"/>
  <c r="AD19" i="10" s="1"/>
  <c r="Q19" i="10"/>
  <c r="AC19" i="10" s="1"/>
  <c r="P19" i="10"/>
  <c r="AA18" i="10"/>
  <c r="AM18" i="10" s="1"/>
  <c r="Z18" i="10"/>
  <c r="AL18" i="10" s="1"/>
  <c r="Y18" i="10"/>
  <c r="AK18" i="10" s="1"/>
  <c r="X18" i="10"/>
  <c r="AJ18" i="10" s="1"/>
  <c r="W18" i="10"/>
  <c r="AI18" i="10" s="1"/>
  <c r="V18" i="10"/>
  <c r="AH18" i="10" s="1"/>
  <c r="U18" i="10"/>
  <c r="AG18" i="10" s="1"/>
  <c r="T18" i="10"/>
  <c r="AF18" i="10" s="1"/>
  <c r="S18" i="10"/>
  <c r="AE18" i="10" s="1"/>
  <c r="R18" i="10"/>
  <c r="AD18" i="10" s="1"/>
  <c r="Q18" i="10"/>
  <c r="P18" i="10"/>
  <c r="AB18" i="10" s="1"/>
  <c r="AA17" i="10"/>
  <c r="AM17" i="10" s="1"/>
  <c r="Z17" i="10"/>
  <c r="AL17" i="10" s="1"/>
  <c r="Y17" i="10"/>
  <c r="AK17" i="10" s="1"/>
  <c r="X17" i="10"/>
  <c r="AJ17" i="10" s="1"/>
  <c r="W17" i="10"/>
  <c r="AI17" i="10" s="1"/>
  <c r="V17" i="10"/>
  <c r="AH17" i="10" s="1"/>
  <c r="U17" i="10"/>
  <c r="AG17" i="10" s="1"/>
  <c r="T17" i="10"/>
  <c r="AF17" i="10" s="1"/>
  <c r="S17" i="10"/>
  <c r="AE17" i="10" s="1"/>
  <c r="R17" i="10"/>
  <c r="Q17" i="10"/>
  <c r="AC17" i="10" s="1"/>
  <c r="P17" i="10"/>
  <c r="AB17" i="10" s="1"/>
  <c r="AL16" i="10"/>
  <c r="AA16" i="10"/>
  <c r="AM16" i="10" s="1"/>
  <c r="Z16" i="10"/>
  <c r="Y16" i="10"/>
  <c r="AK16" i="10" s="1"/>
  <c r="X16" i="10"/>
  <c r="AJ16" i="10" s="1"/>
  <c r="W16" i="10"/>
  <c r="AI16" i="10" s="1"/>
  <c r="V16" i="10"/>
  <c r="AH16" i="10" s="1"/>
  <c r="U16" i="10"/>
  <c r="AG16" i="10" s="1"/>
  <c r="T16" i="10"/>
  <c r="AF16" i="10" s="1"/>
  <c r="S16" i="10"/>
  <c r="AE16" i="10" s="1"/>
  <c r="R16" i="10"/>
  <c r="AD16" i="10" s="1"/>
  <c r="Q16" i="10"/>
  <c r="AC16" i="10" s="1"/>
  <c r="P16" i="10"/>
  <c r="AL15" i="10"/>
  <c r="AA15" i="10"/>
  <c r="AM15" i="10" s="1"/>
  <c r="Z15" i="10"/>
  <c r="Y15" i="10"/>
  <c r="AK15" i="10" s="1"/>
  <c r="X15" i="10"/>
  <c r="AJ15" i="10" s="1"/>
  <c r="W15" i="10"/>
  <c r="AI15" i="10" s="1"/>
  <c r="V15" i="10"/>
  <c r="AH15" i="10" s="1"/>
  <c r="U15" i="10"/>
  <c r="AG15" i="10" s="1"/>
  <c r="T15" i="10"/>
  <c r="AF15" i="10" s="1"/>
  <c r="S15" i="10"/>
  <c r="AE15" i="10" s="1"/>
  <c r="R15" i="10"/>
  <c r="AD15" i="10" s="1"/>
  <c r="Q15" i="10"/>
  <c r="AC15" i="10" s="1"/>
  <c r="P15" i="10"/>
  <c r="AH14" i="10"/>
  <c r="AA14" i="10"/>
  <c r="AM14" i="10" s="1"/>
  <c r="Z14" i="10"/>
  <c r="AL14" i="10" s="1"/>
  <c r="Y14" i="10"/>
  <c r="AK14" i="10" s="1"/>
  <c r="X14" i="10"/>
  <c r="AJ14" i="10" s="1"/>
  <c r="W14" i="10"/>
  <c r="AI14" i="10" s="1"/>
  <c r="V14" i="10"/>
  <c r="U14" i="10"/>
  <c r="AG14" i="10" s="1"/>
  <c r="T14" i="10"/>
  <c r="AF14" i="10" s="1"/>
  <c r="S14" i="10"/>
  <c r="AE14" i="10" s="1"/>
  <c r="R14" i="10"/>
  <c r="AD14" i="10" s="1"/>
  <c r="Q14" i="10"/>
  <c r="P14" i="10"/>
  <c r="AB14" i="10" s="1"/>
  <c r="AK13" i="10"/>
  <c r="AA13" i="10"/>
  <c r="AM13" i="10" s="1"/>
  <c r="Z13" i="10"/>
  <c r="AL13" i="10" s="1"/>
  <c r="Y13" i="10"/>
  <c r="X13" i="10"/>
  <c r="AJ13" i="10" s="1"/>
  <c r="W13" i="10"/>
  <c r="AI13" i="10" s="1"/>
  <c r="V13" i="10"/>
  <c r="AH13" i="10" s="1"/>
  <c r="U13" i="10"/>
  <c r="AG13" i="10" s="1"/>
  <c r="T13" i="10"/>
  <c r="AF13" i="10" s="1"/>
  <c r="S13" i="10"/>
  <c r="AE13" i="10" s="1"/>
  <c r="R13" i="10"/>
  <c r="Q13" i="10"/>
  <c r="AC13" i="10" s="1"/>
  <c r="P13" i="10"/>
  <c r="AB13" i="10" s="1"/>
  <c r="AK12" i="10"/>
  <c r="AA12" i="10"/>
  <c r="AM12" i="10" s="1"/>
  <c r="Z12" i="10"/>
  <c r="AL12" i="10" s="1"/>
  <c r="Y12" i="10"/>
  <c r="X12" i="10"/>
  <c r="AJ12" i="10" s="1"/>
  <c r="W12" i="10"/>
  <c r="AI12" i="10" s="1"/>
  <c r="V12" i="10"/>
  <c r="AH12" i="10" s="1"/>
  <c r="U12" i="10"/>
  <c r="AG12" i="10" s="1"/>
  <c r="T12" i="10"/>
  <c r="AF12" i="10" s="1"/>
  <c r="S12" i="10"/>
  <c r="AE12" i="10" s="1"/>
  <c r="R12" i="10"/>
  <c r="AD12" i="10" s="1"/>
  <c r="Q12" i="10"/>
  <c r="AC12" i="10" s="1"/>
  <c r="P12" i="10"/>
  <c r="AL11" i="10"/>
  <c r="AA11" i="10"/>
  <c r="AM11" i="10" s="1"/>
  <c r="Z11" i="10"/>
  <c r="Y11" i="10"/>
  <c r="AK11" i="10" s="1"/>
  <c r="X11" i="10"/>
  <c r="AJ11" i="10" s="1"/>
  <c r="W11" i="10"/>
  <c r="AI11" i="10" s="1"/>
  <c r="V11" i="10"/>
  <c r="AH11" i="10" s="1"/>
  <c r="U11" i="10"/>
  <c r="AG11" i="10" s="1"/>
  <c r="T11" i="10"/>
  <c r="AF11" i="10" s="1"/>
  <c r="S11" i="10"/>
  <c r="AE11" i="10" s="1"/>
  <c r="R11" i="10"/>
  <c r="AD11" i="10" s="1"/>
  <c r="Q11" i="10"/>
  <c r="AC11" i="10" s="1"/>
  <c r="P11" i="10"/>
  <c r="AA10" i="10"/>
  <c r="AM10" i="10" s="1"/>
  <c r="Z10" i="10"/>
  <c r="AL10" i="10" s="1"/>
  <c r="Y10" i="10"/>
  <c r="AK10" i="10" s="1"/>
  <c r="X10" i="10"/>
  <c r="AJ10" i="10" s="1"/>
  <c r="W10" i="10"/>
  <c r="AI10" i="10" s="1"/>
  <c r="V10" i="10"/>
  <c r="AH10" i="10" s="1"/>
  <c r="U10" i="10"/>
  <c r="AG10" i="10" s="1"/>
  <c r="T10" i="10"/>
  <c r="AF10" i="10" s="1"/>
  <c r="S10" i="10"/>
  <c r="AE10" i="10" s="1"/>
  <c r="R10" i="10"/>
  <c r="AD10" i="10" s="1"/>
  <c r="Q10" i="10"/>
  <c r="P10" i="10"/>
  <c r="AA9" i="10"/>
  <c r="AM9" i="10" s="1"/>
  <c r="Z9" i="10"/>
  <c r="AL9" i="10" s="1"/>
  <c r="Y9" i="10"/>
  <c r="AK9" i="10" s="1"/>
  <c r="X9" i="10"/>
  <c r="AJ9" i="10" s="1"/>
  <c r="W9" i="10"/>
  <c r="AI9" i="10" s="1"/>
  <c r="V9" i="10"/>
  <c r="AH9" i="10" s="1"/>
  <c r="U9" i="10"/>
  <c r="AG9" i="10" s="1"/>
  <c r="T9" i="10"/>
  <c r="AF9" i="10" s="1"/>
  <c r="S9" i="10"/>
  <c r="AE9" i="10" s="1"/>
  <c r="R9" i="10"/>
  <c r="Q9" i="10"/>
  <c r="AC9" i="10" s="1"/>
  <c r="P9" i="10"/>
  <c r="AH8" i="10"/>
  <c r="AA8" i="10"/>
  <c r="AM8" i="10" s="1"/>
  <c r="Z8" i="10"/>
  <c r="AL8" i="10" s="1"/>
  <c r="Y8" i="10"/>
  <c r="AK8" i="10" s="1"/>
  <c r="X8" i="10"/>
  <c r="AJ8" i="10" s="1"/>
  <c r="W8" i="10"/>
  <c r="AI8" i="10" s="1"/>
  <c r="V8" i="10"/>
  <c r="U8" i="10"/>
  <c r="AG8" i="10" s="1"/>
  <c r="T8" i="10"/>
  <c r="AF8" i="10" s="1"/>
  <c r="S8" i="10"/>
  <c r="AE8" i="10" s="1"/>
  <c r="R8" i="10"/>
  <c r="AD8" i="10" s="1"/>
  <c r="Q8" i="10"/>
  <c r="AC8" i="10" s="1"/>
  <c r="P8" i="10"/>
  <c r="AB8" i="10" s="1"/>
  <c r="AA7" i="10"/>
  <c r="AM7" i="10" s="1"/>
  <c r="Z7" i="10"/>
  <c r="AL7" i="10" s="1"/>
  <c r="Y7" i="10"/>
  <c r="AK7" i="10" s="1"/>
  <c r="X7" i="10"/>
  <c r="AJ7" i="10" s="1"/>
  <c r="W7" i="10"/>
  <c r="AI7" i="10" s="1"/>
  <c r="V7" i="10"/>
  <c r="AH7" i="10" s="1"/>
  <c r="U7" i="10"/>
  <c r="AG7" i="10" s="1"/>
  <c r="T7" i="10"/>
  <c r="AF7" i="10" s="1"/>
  <c r="S7" i="10"/>
  <c r="AE7" i="10" s="1"/>
  <c r="R7" i="10"/>
  <c r="AD7" i="10" s="1"/>
  <c r="Q7" i="10"/>
  <c r="AC7" i="10" s="1"/>
  <c r="P7" i="10"/>
  <c r="AH6" i="10"/>
  <c r="AA6" i="10"/>
  <c r="AM6" i="10" s="1"/>
  <c r="Z6" i="10"/>
  <c r="AL6" i="10" s="1"/>
  <c r="Y6" i="10"/>
  <c r="AK6" i="10" s="1"/>
  <c r="X6" i="10"/>
  <c r="AJ6" i="10" s="1"/>
  <c r="W6" i="10"/>
  <c r="AI6" i="10" s="1"/>
  <c r="V6" i="10"/>
  <c r="U6" i="10"/>
  <c r="AG6" i="10" s="1"/>
  <c r="T6" i="10"/>
  <c r="AF6" i="10" s="1"/>
  <c r="S6" i="10"/>
  <c r="AE6" i="10" s="1"/>
  <c r="R6" i="10"/>
  <c r="AD6" i="10" s="1"/>
  <c r="Q6" i="10"/>
  <c r="P6" i="10"/>
  <c r="AA5" i="10"/>
  <c r="AM5" i="10" s="1"/>
  <c r="Z5" i="10"/>
  <c r="AL5" i="10" s="1"/>
  <c r="Y5" i="10"/>
  <c r="AK5" i="10" s="1"/>
  <c r="X5" i="10"/>
  <c r="AJ5" i="10" s="1"/>
  <c r="W5" i="10"/>
  <c r="AI5" i="10" s="1"/>
  <c r="V5" i="10"/>
  <c r="AH5" i="10" s="1"/>
  <c r="U5" i="10"/>
  <c r="AG5" i="10" s="1"/>
  <c r="T5" i="10"/>
  <c r="AF5" i="10" s="1"/>
  <c r="S5" i="10"/>
  <c r="AE5" i="10" s="1"/>
  <c r="R5" i="10"/>
  <c r="Q5" i="10"/>
  <c r="AC5" i="10" s="1"/>
  <c r="P5" i="10"/>
  <c r="AA4" i="10"/>
  <c r="AM4" i="10" s="1"/>
  <c r="Z4" i="10"/>
  <c r="AL4" i="10" s="1"/>
  <c r="Y4" i="10"/>
  <c r="AK4" i="10" s="1"/>
  <c r="X4" i="10"/>
  <c r="AJ4" i="10" s="1"/>
  <c r="W4" i="10"/>
  <c r="AI4" i="10" s="1"/>
  <c r="V4" i="10"/>
  <c r="AH4" i="10" s="1"/>
  <c r="U4" i="10"/>
  <c r="AG4" i="10" s="1"/>
  <c r="T4" i="10"/>
  <c r="AF4" i="10" s="1"/>
  <c r="S4" i="10"/>
  <c r="AE4" i="10" s="1"/>
  <c r="R4" i="10"/>
  <c r="AD4" i="10" s="1"/>
  <c r="Q4" i="10"/>
  <c r="AB4" i="10"/>
  <c r="P4" i="3"/>
  <c r="AB4" i="3" s="1"/>
  <c r="AA87" i="3"/>
  <c r="AM87" i="3" s="1"/>
  <c r="Z87" i="3"/>
  <c r="AL87" i="3" s="1"/>
  <c r="Y87" i="3"/>
  <c r="AK87" i="3" s="1"/>
  <c r="X87" i="3"/>
  <c r="AJ87" i="3" s="1"/>
  <c r="W87" i="3"/>
  <c r="AI87" i="3" s="1"/>
  <c r="V87" i="3"/>
  <c r="AH87" i="3" s="1"/>
  <c r="U87" i="3"/>
  <c r="AG87" i="3" s="1"/>
  <c r="T87" i="3"/>
  <c r="AF87" i="3" s="1"/>
  <c r="S87" i="3"/>
  <c r="AE87" i="3" s="1"/>
  <c r="R87" i="3"/>
  <c r="AD87" i="3" s="1"/>
  <c r="Q87" i="3"/>
  <c r="AC87" i="3" s="1"/>
  <c r="P87" i="3"/>
  <c r="AA86" i="3"/>
  <c r="AM86" i="3" s="1"/>
  <c r="Z86" i="3"/>
  <c r="AL86" i="3" s="1"/>
  <c r="Y86" i="3"/>
  <c r="AK86" i="3" s="1"/>
  <c r="X86" i="3"/>
  <c r="AJ86" i="3" s="1"/>
  <c r="W86" i="3"/>
  <c r="AI86" i="3" s="1"/>
  <c r="V86" i="3"/>
  <c r="AH86" i="3" s="1"/>
  <c r="U86" i="3"/>
  <c r="AG86" i="3" s="1"/>
  <c r="T86" i="3"/>
  <c r="AF86" i="3" s="1"/>
  <c r="S86" i="3"/>
  <c r="AE86" i="3" s="1"/>
  <c r="R86" i="3"/>
  <c r="AD86" i="3" s="1"/>
  <c r="Q86" i="3"/>
  <c r="AC86" i="3" s="1"/>
  <c r="P86" i="3"/>
  <c r="AA85" i="3"/>
  <c r="AM85" i="3" s="1"/>
  <c r="Z85" i="3"/>
  <c r="AL85" i="3" s="1"/>
  <c r="Y85" i="3"/>
  <c r="AK85" i="3" s="1"/>
  <c r="X85" i="3"/>
  <c r="AJ85" i="3" s="1"/>
  <c r="W85" i="3"/>
  <c r="AI85" i="3" s="1"/>
  <c r="V85" i="3"/>
  <c r="AH85" i="3" s="1"/>
  <c r="U85" i="3"/>
  <c r="AG85" i="3" s="1"/>
  <c r="T85" i="3"/>
  <c r="AF85" i="3" s="1"/>
  <c r="S85" i="3"/>
  <c r="AE85" i="3" s="1"/>
  <c r="R85" i="3"/>
  <c r="AD85" i="3" s="1"/>
  <c r="Q85" i="3"/>
  <c r="AC85" i="3" s="1"/>
  <c r="P85" i="3"/>
  <c r="AA84" i="3"/>
  <c r="AM84" i="3" s="1"/>
  <c r="Z84" i="3"/>
  <c r="AL84" i="3" s="1"/>
  <c r="Y84" i="3"/>
  <c r="AK84" i="3" s="1"/>
  <c r="X84" i="3"/>
  <c r="AJ84" i="3" s="1"/>
  <c r="W84" i="3"/>
  <c r="AI84" i="3" s="1"/>
  <c r="V84" i="3"/>
  <c r="AH84" i="3" s="1"/>
  <c r="U84" i="3"/>
  <c r="AG84" i="3" s="1"/>
  <c r="T84" i="3"/>
  <c r="AF84" i="3" s="1"/>
  <c r="S84" i="3"/>
  <c r="AE84" i="3" s="1"/>
  <c r="R84" i="3"/>
  <c r="AD84" i="3" s="1"/>
  <c r="Q84" i="3"/>
  <c r="AC84" i="3" s="1"/>
  <c r="P84" i="3"/>
  <c r="AD83" i="3"/>
  <c r="AA83" i="3"/>
  <c r="AM83" i="3" s="1"/>
  <c r="Z83" i="3"/>
  <c r="AL83" i="3" s="1"/>
  <c r="Y83" i="3"/>
  <c r="AK83" i="3" s="1"/>
  <c r="X83" i="3"/>
  <c r="AJ83" i="3" s="1"/>
  <c r="W83" i="3"/>
  <c r="AI83" i="3" s="1"/>
  <c r="V83" i="3"/>
  <c r="AH83" i="3" s="1"/>
  <c r="U83" i="3"/>
  <c r="AG83" i="3" s="1"/>
  <c r="T83" i="3"/>
  <c r="AF83" i="3" s="1"/>
  <c r="S83" i="3"/>
  <c r="AE83" i="3" s="1"/>
  <c r="R83" i="3"/>
  <c r="Q83" i="3"/>
  <c r="AC83" i="3" s="1"/>
  <c r="P83" i="3"/>
  <c r="AD82" i="3"/>
  <c r="AA82" i="3"/>
  <c r="AM82" i="3" s="1"/>
  <c r="Z82" i="3"/>
  <c r="AL82" i="3" s="1"/>
  <c r="Y82" i="3"/>
  <c r="AK82" i="3" s="1"/>
  <c r="X82" i="3"/>
  <c r="AJ82" i="3" s="1"/>
  <c r="W82" i="3"/>
  <c r="AI82" i="3" s="1"/>
  <c r="V82" i="3"/>
  <c r="AH82" i="3" s="1"/>
  <c r="U82" i="3"/>
  <c r="AG82" i="3" s="1"/>
  <c r="T82" i="3"/>
  <c r="AF82" i="3" s="1"/>
  <c r="S82" i="3"/>
  <c r="AE82" i="3" s="1"/>
  <c r="R82" i="3"/>
  <c r="Q82" i="3"/>
  <c r="AC82" i="3" s="1"/>
  <c r="P82" i="3"/>
  <c r="AA81" i="3"/>
  <c r="AM81" i="3" s="1"/>
  <c r="Z81" i="3"/>
  <c r="AL81" i="3" s="1"/>
  <c r="Y81" i="3"/>
  <c r="AK81" i="3" s="1"/>
  <c r="X81" i="3"/>
  <c r="AJ81" i="3" s="1"/>
  <c r="W81" i="3"/>
  <c r="AI81" i="3" s="1"/>
  <c r="V81" i="3"/>
  <c r="AH81" i="3" s="1"/>
  <c r="U81" i="3"/>
  <c r="AG81" i="3" s="1"/>
  <c r="T81" i="3"/>
  <c r="AF81" i="3" s="1"/>
  <c r="S81" i="3"/>
  <c r="AE81" i="3" s="1"/>
  <c r="R81" i="3"/>
  <c r="AD81" i="3" s="1"/>
  <c r="Q81" i="3"/>
  <c r="AC81" i="3" s="1"/>
  <c r="P81" i="3"/>
  <c r="AB81" i="3" s="1"/>
  <c r="AA80" i="3"/>
  <c r="AM80" i="3" s="1"/>
  <c r="Z80" i="3"/>
  <c r="AL80" i="3" s="1"/>
  <c r="Y80" i="3"/>
  <c r="AK80" i="3" s="1"/>
  <c r="X80" i="3"/>
  <c r="AJ80" i="3" s="1"/>
  <c r="W80" i="3"/>
  <c r="AI80" i="3" s="1"/>
  <c r="V80" i="3"/>
  <c r="AH80" i="3" s="1"/>
  <c r="U80" i="3"/>
  <c r="AG80" i="3" s="1"/>
  <c r="T80" i="3"/>
  <c r="AF80" i="3" s="1"/>
  <c r="S80" i="3"/>
  <c r="AE80" i="3" s="1"/>
  <c r="R80" i="3"/>
  <c r="AD80" i="3" s="1"/>
  <c r="Q80" i="3"/>
  <c r="AC80" i="3" s="1"/>
  <c r="P80" i="3"/>
  <c r="AB80" i="3" s="1"/>
  <c r="AA79" i="3"/>
  <c r="AM79" i="3" s="1"/>
  <c r="Z79" i="3"/>
  <c r="AL79" i="3" s="1"/>
  <c r="Y79" i="3"/>
  <c r="AK79" i="3" s="1"/>
  <c r="X79" i="3"/>
  <c r="AJ79" i="3" s="1"/>
  <c r="W79" i="3"/>
  <c r="AI79" i="3" s="1"/>
  <c r="V79" i="3"/>
  <c r="AH79" i="3" s="1"/>
  <c r="U79" i="3"/>
  <c r="AG79" i="3" s="1"/>
  <c r="T79" i="3"/>
  <c r="AF79" i="3" s="1"/>
  <c r="S79" i="3"/>
  <c r="AE79" i="3" s="1"/>
  <c r="R79" i="3"/>
  <c r="AD79" i="3" s="1"/>
  <c r="Q79" i="3"/>
  <c r="AC79" i="3" s="1"/>
  <c r="P79" i="3"/>
  <c r="AB79" i="3" s="1"/>
  <c r="AC78" i="3"/>
  <c r="AA78" i="3"/>
  <c r="AM78" i="3" s="1"/>
  <c r="Z78" i="3"/>
  <c r="AL78" i="3" s="1"/>
  <c r="Y78" i="3"/>
  <c r="AK78" i="3" s="1"/>
  <c r="X78" i="3"/>
  <c r="AJ78" i="3" s="1"/>
  <c r="W78" i="3"/>
  <c r="AI78" i="3" s="1"/>
  <c r="V78" i="3"/>
  <c r="AH78" i="3" s="1"/>
  <c r="U78" i="3"/>
  <c r="AG78" i="3" s="1"/>
  <c r="T78" i="3"/>
  <c r="AF78" i="3" s="1"/>
  <c r="S78" i="3"/>
  <c r="AE78" i="3" s="1"/>
  <c r="R78" i="3"/>
  <c r="AD78" i="3" s="1"/>
  <c r="Q78" i="3"/>
  <c r="P78" i="3"/>
  <c r="AC77" i="3"/>
  <c r="AA77" i="3"/>
  <c r="AM77" i="3" s="1"/>
  <c r="Z77" i="3"/>
  <c r="AL77" i="3" s="1"/>
  <c r="Y77" i="3"/>
  <c r="AK77" i="3" s="1"/>
  <c r="X77" i="3"/>
  <c r="AJ77" i="3" s="1"/>
  <c r="W77" i="3"/>
  <c r="AI77" i="3" s="1"/>
  <c r="V77" i="3"/>
  <c r="AH77" i="3" s="1"/>
  <c r="U77" i="3"/>
  <c r="AG77" i="3" s="1"/>
  <c r="T77" i="3"/>
  <c r="AF77" i="3" s="1"/>
  <c r="S77" i="3"/>
  <c r="AE77" i="3" s="1"/>
  <c r="R77" i="3"/>
  <c r="AD77" i="3" s="1"/>
  <c r="Q77" i="3"/>
  <c r="P77" i="3"/>
  <c r="AA76" i="3"/>
  <c r="AM76" i="3" s="1"/>
  <c r="Z76" i="3"/>
  <c r="AL76" i="3" s="1"/>
  <c r="Y76" i="3"/>
  <c r="AK76" i="3" s="1"/>
  <c r="X76" i="3"/>
  <c r="AJ76" i="3" s="1"/>
  <c r="W76" i="3"/>
  <c r="AI76" i="3" s="1"/>
  <c r="V76" i="3"/>
  <c r="AH76" i="3" s="1"/>
  <c r="U76" i="3"/>
  <c r="AG76" i="3" s="1"/>
  <c r="T76" i="3"/>
  <c r="AF76" i="3" s="1"/>
  <c r="S76" i="3"/>
  <c r="AE76" i="3" s="1"/>
  <c r="R76" i="3"/>
  <c r="AD76" i="3" s="1"/>
  <c r="Q76" i="3"/>
  <c r="AC76" i="3" s="1"/>
  <c r="P76" i="3"/>
  <c r="AB76" i="3" s="1"/>
  <c r="AA75" i="3"/>
  <c r="AM75" i="3" s="1"/>
  <c r="Z75" i="3"/>
  <c r="AL75" i="3" s="1"/>
  <c r="Y75" i="3"/>
  <c r="AK75" i="3" s="1"/>
  <c r="X75" i="3"/>
  <c r="AJ75" i="3" s="1"/>
  <c r="W75" i="3"/>
  <c r="AI75" i="3" s="1"/>
  <c r="V75" i="3"/>
  <c r="AH75" i="3" s="1"/>
  <c r="U75" i="3"/>
  <c r="AG75" i="3" s="1"/>
  <c r="T75" i="3"/>
  <c r="AF75" i="3" s="1"/>
  <c r="S75" i="3"/>
  <c r="AE75" i="3" s="1"/>
  <c r="R75" i="3"/>
  <c r="AD75" i="3" s="1"/>
  <c r="Q75" i="3"/>
  <c r="AC75" i="3" s="1"/>
  <c r="P75" i="3"/>
  <c r="AA74" i="3"/>
  <c r="AM74" i="3" s="1"/>
  <c r="Z74" i="3"/>
  <c r="AL74" i="3" s="1"/>
  <c r="Y74" i="3"/>
  <c r="AK74" i="3" s="1"/>
  <c r="X74" i="3"/>
  <c r="AJ74" i="3" s="1"/>
  <c r="W74" i="3"/>
  <c r="AI74" i="3" s="1"/>
  <c r="V74" i="3"/>
  <c r="AH74" i="3" s="1"/>
  <c r="U74" i="3"/>
  <c r="AG74" i="3" s="1"/>
  <c r="T74" i="3"/>
  <c r="AF74" i="3" s="1"/>
  <c r="S74" i="3"/>
  <c r="AE74" i="3" s="1"/>
  <c r="R74" i="3"/>
  <c r="AD74" i="3" s="1"/>
  <c r="Q74" i="3"/>
  <c r="AC74" i="3" s="1"/>
  <c r="P74" i="3"/>
  <c r="AA73" i="3"/>
  <c r="AM73" i="3" s="1"/>
  <c r="Z73" i="3"/>
  <c r="AL73" i="3" s="1"/>
  <c r="Y73" i="3"/>
  <c r="AK73" i="3" s="1"/>
  <c r="X73" i="3"/>
  <c r="AJ73" i="3" s="1"/>
  <c r="W73" i="3"/>
  <c r="AI73" i="3" s="1"/>
  <c r="V73" i="3"/>
  <c r="AH73" i="3" s="1"/>
  <c r="U73" i="3"/>
  <c r="AG73" i="3" s="1"/>
  <c r="T73" i="3"/>
  <c r="AF73" i="3" s="1"/>
  <c r="S73" i="3"/>
  <c r="AE73" i="3" s="1"/>
  <c r="R73" i="3"/>
  <c r="AD73" i="3" s="1"/>
  <c r="Q73" i="3"/>
  <c r="AC73" i="3" s="1"/>
  <c r="P73" i="3"/>
  <c r="AA72" i="3"/>
  <c r="AM72" i="3" s="1"/>
  <c r="Z72" i="3"/>
  <c r="AL72" i="3" s="1"/>
  <c r="Y72" i="3"/>
  <c r="AK72" i="3" s="1"/>
  <c r="X72" i="3"/>
  <c r="AJ72" i="3" s="1"/>
  <c r="W72" i="3"/>
  <c r="AI72" i="3" s="1"/>
  <c r="V72" i="3"/>
  <c r="AH72" i="3" s="1"/>
  <c r="U72" i="3"/>
  <c r="AG72" i="3" s="1"/>
  <c r="T72" i="3"/>
  <c r="AF72" i="3" s="1"/>
  <c r="S72" i="3"/>
  <c r="AE72" i="3" s="1"/>
  <c r="R72" i="3"/>
  <c r="AD72" i="3" s="1"/>
  <c r="Q72" i="3"/>
  <c r="AC72" i="3" s="1"/>
  <c r="P72" i="3"/>
  <c r="AA71" i="3"/>
  <c r="AM71" i="3" s="1"/>
  <c r="Z71" i="3"/>
  <c r="AL71" i="3" s="1"/>
  <c r="Y71" i="3"/>
  <c r="AK71" i="3" s="1"/>
  <c r="X71" i="3"/>
  <c r="AJ71" i="3" s="1"/>
  <c r="W71" i="3"/>
  <c r="AI71" i="3" s="1"/>
  <c r="V71" i="3"/>
  <c r="AH71" i="3" s="1"/>
  <c r="U71" i="3"/>
  <c r="AG71" i="3" s="1"/>
  <c r="T71" i="3"/>
  <c r="AF71" i="3" s="1"/>
  <c r="S71" i="3"/>
  <c r="AE71" i="3" s="1"/>
  <c r="R71" i="3"/>
  <c r="AD71" i="3" s="1"/>
  <c r="Q71" i="3"/>
  <c r="AC71" i="3" s="1"/>
  <c r="P71" i="3"/>
  <c r="AA70" i="3"/>
  <c r="AM70" i="3" s="1"/>
  <c r="Z70" i="3"/>
  <c r="AL70" i="3" s="1"/>
  <c r="Y70" i="3"/>
  <c r="AK70" i="3" s="1"/>
  <c r="X70" i="3"/>
  <c r="AJ70" i="3" s="1"/>
  <c r="W70" i="3"/>
  <c r="AI70" i="3" s="1"/>
  <c r="V70" i="3"/>
  <c r="AH70" i="3" s="1"/>
  <c r="U70" i="3"/>
  <c r="AG70" i="3" s="1"/>
  <c r="T70" i="3"/>
  <c r="AF70" i="3" s="1"/>
  <c r="S70" i="3"/>
  <c r="AE70" i="3" s="1"/>
  <c r="R70" i="3"/>
  <c r="AD70" i="3" s="1"/>
  <c r="Q70" i="3"/>
  <c r="AC70" i="3" s="1"/>
  <c r="P70" i="3"/>
  <c r="AA69" i="3"/>
  <c r="AM69" i="3" s="1"/>
  <c r="Z69" i="3"/>
  <c r="AL69" i="3" s="1"/>
  <c r="Y69" i="3"/>
  <c r="AK69" i="3" s="1"/>
  <c r="X69" i="3"/>
  <c r="AJ69" i="3" s="1"/>
  <c r="W69" i="3"/>
  <c r="AI69" i="3" s="1"/>
  <c r="V69" i="3"/>
  <c r="AH69" i="3" s="1"/>
  <c r="U69" i="3"/>
  <c r="AG69" i="3" s="1"/>
  <c r="T69" i="3"/>
  <c r="AF69" i="3" s="1"/>
  <c r="S69" i="3"/>
  <c r="AE69" i="3" s="1"/>
  <c r="R69" i="3"/>
  <c r="AD69" i="3" s="1"/>
  <c r="Q69" i="3"/>
  <c r="AC69" i="3" s="1"/>
  <c r="P69" i="3"/>
  <c r="AA68" i="3"/>
  <c r="AM68" i="3" s="1"/>
  <c r="Z68" i="3"/>
  <c r="AL68" i="3" s="1"/>
  <c r="Y68" i="3"/>
  <c r="AK68" i="3" s="1"/>
  <c r="X68" i="3"/>
  <c r="AJ68" i="3" s="1"/>
  <c r="W68" i="3"/>
  <c r="AI68" i="3" s="1"/>
  <c r="V68" i="3"/>
  <c r="AH68" i="3" s="1"/>
  <c r="U68" i="3"/>
  <c r="AG68" i="3" s="1"/>
  <c r="T68" i="3"/>
  <c r="AF68" i="3" s="1"/>
  <c r="S68" i="3"/>
  <c r="AE68" i="3" s="1"/>
  <c r="R68" i="3"/>
  <c r="AD68" i="3" s="1"/>
  <c r="Q68" i="3"/>
  <c r="AC68" i="3" s="1"/>
  <c r="P68" i="3"/>
  <c r="AA67" i="3"/>
  <c r="AM67" i="3" s="1"/>
  <c r="Z67" i="3"/>
  <c r="AL67" i="3" s="1"/>
  <c r="Y67" i="3"/>
  <c r="AK67" i="3" s="1"/>
  <c r="X67" i="3"/>
  <c r="AJ67" i="3" s="1"/>
  <c r="W67" i="3"/>
  <c r="AI67" i="3" s="1"/>
  <c r="V67" i="3"/>
  <c r="AH67" i="3" s="1"/>
  <c r="U67" i="3"/>
  <c r="AG67" i="3" s="1"/>
  <c r="T67" i="3"/>
  <c r="AF67" i="3" s="1"/>
  <c r="S67" i="3"/>
  <c r="AE67" i="3" s="1"/>
  <c r="R67" i="3"/>
  <c r="AD67" i="3" s="1"/>
  <c r="Q67" i="3"/>
  <c r="AC67" i="3" s="1"/>
  <c r="P67" i="3"/>
  <c r="AA66" i="3"/>
  <c r="AM66" i="3" s="1"/>
  <c r="Z66" i="3"/>
  <c r="AL66" i="3" s="1"/>
  <c r="Y66" i="3"/>
  <c r="AK66" i="3" s="1"/>
  <c r="X66" i="3"/>
  <c r="AJ66" i="3" s="1"/>
  <c r="W66" i="3"/>
  <c r="AI66" i="3" s="1"/>
  <c r="V66" i="3"/>
  <c r="AH66" i="3" s="1"/>
  <c r="U66" i="3"/>
  <c r="AG66" i="3" s="1"/>
  <c r="T66" i="3"/>
  <c r="AF66" i="3" s="1"/>
  <c r="S66" i="3"/>
  <c r="AE66" i="3" s="1"/>
  <c r="R66" i="3"/>
  <c r="AD66" i="3" s="1"/>
  <c r="Q66" i="3"/>
  <c r="AC66" i="3" s="1"/>
  <c r="P66" i="3"/>
  <c r="AA65" i="3"/>
  <c r="AM65" i="3" s="1"/>
  <c r="Z65" i="3"/>
  <c r="AL65" i="3" s="1"/>
  <c r="Y65" i="3"/>
  <c r="AK65" i="3" s="1"/>
  <c r="X65" i="3"/>
  <c r="AJ65" i="3" s="1"/>
  <c r="W65" i="3"/>
  <c r="AI65" i="3" s="1"/>
  <c r="V65" i="3"/>
  <c r="AH65" i="3" s="1"/>
  <c r="U65" i="3"/>
  <c r="AG65" i="3" s="1"/>
  <c r="T65" i="3"/>
  <c r="AF65" i="3" s="1"/>
  <c r="S65" i="3"/>
  <c r="AE65" i="3" s="1"/>
  <c r="R65" i="3"/>
  <c r="AD65" i="3" s="1"/>
  <c r="Q65" i="3"/>
  <c r="AC65" i="3" s="1"/>
  <c r="P65" i="3"/>
  <c r="AA64" i="3"/>
  <c r="AM64" i="3" s="1"/>
  <c r="Z64" i="3"/>
  <c r="AL64" i="3" s="1"/>
  <c r="Y64" i="3"/>
  <c r="AK64" i="3" s="1"/>
  <c r="X64" i="3"/>
  <c r="AJ64" i="3" s="1"/>
  <c r="W64" i="3"/>
  <c r="AI64" i="3" s="1"/>
  <c r="V64" i="3"/>
  <c r="AH64" i="3" s="1"/>
  <c r="U64" i="3"/>
  <c r="AG64" i="3" s="1"/>
  <c r="T64" i="3"/>
  <c r="AF64" i="3" s="1"/>
  <c r="S64" i="3"/>
  <c r="AE64" i="3" s="1"/>
  <c r="R64" i="3"/>
  <c r="AD64" i="3" s="1"/>
  <c r="Q64" i="3"/>
  <c r="AC64" i="3" s="1"/>
  <c r="P64" i="3"/>
  <c r="AA63" i="3"/>
  <c r="AM63" i="3" s="1"/>
  <c r="Z63" i="3"/>
  <c r="AL63" i="3" s="1"/>
  <c r="Y63" i="3"/>
  <c r="AK63" i="3" s="1"/>
  <c r="X63" i="3"/>
  <c r="AJ63" i="3" s="1"/>
  <c r="W63" i="3"/>
  <c r="AI63" i="3" s="1"/>
  <c r="V63" i="3"/>
  <c r="AH63" i="3" s="1"/>
  <c r="U63" i="3"/>
  <c r="AG63" i="3" s="1"/>
  <c r="T63" i="3"/>
  <c r="AF63" i="3" s="1"/>
  <c r="S63" i="3"/>
  <c r="AE63" i="3" s="1"/>
  <c r="R63" i="3"/>
  <c r="AD63" i="3" s="1"/>
  <c r="Q63" i="3"/>
  <c r="AC63" i="3" s="1"/>
  <c r="P63" i="3"/>
  <c r="AA62" i="3"/>
  <c r="AM62" i="3" s="1"/>
  <c r="Z62" i="3"/>
  <c r="AL62" i="3" s="1"/>
  <c r="Y62" i="3"/>
  <c r="AK62" i="3" s="1"/>
  <c r="X62" i="3"/>
  <c r="AJ62" i="3" s="1"/>
  <c r="W62" i="3"/>
  <c r="AI62" i="3" s="1"/>
  <c r="V62" i="3"/>
  <c r="AH62" i="3" s="1"/>
  <c r="U62" i="3"/>
  <c r="AG62" i="3" s="1"/>
  <c r="T62" i="3"/>
  <c r="AF62" i="3" s="1"/>
  <c r="S62" i="3"/>
  <c r="AE62" i="3" s="1"/>
  <c r="R62" i="3"/>
  <c r="AD62" i="3" s="1"/>
  <c r="Q62" i="3"/>
  <c r="AC62" i="3" s="1"/>
  <c r="P62" i="3"/>
  <c r="AA61" i="3"/>
  <c r="AM61" i="3" s="1"/>
  <c r="Z61" i="3"/>
  <c r="AL61" i="3" s="1"/>
  <c r="Y61" i="3"/>
  <c r="AK61" i="3" s="1"/>
  <c r="X61" i="3"/>
  <c r="AJ61" i="3" s="1"/>
  <c r="W61" i="3"/>
  <c r="AI61" i="3" s="1"/>
  <c r="V61" i="3"/>
  <c r="AH61" i="3" s="1"/>
  <c r="U61" i="3"/>
  <c r="AG61" i="3" s="1"/>
  <c r="T61" i="3"/>
  <c r="AF61" i="3" s="1"/>
  <c r="S61" i="3"/>
  <c r="AE61" i="3" s="1"/>
  <c r="R61" i="3"/>
  <c r="AD61" i="3" s="1"/>
  <c r="Q61" i="3"/>
  <c r="AC61" i="3" s="1"/>
  <c r="P61" i="3"/>
  <c r="AA60" i="3"/>
  <c r="AM60" i="3" s="1"/>
  <c r="Z60" i="3"/>
  <c r="AL60" i="3" s="1"/>
  <c r="Y60" i="3"/>
  <c r="AK60" i="3" s="1"/>
  <c r="X60" i="3"/>
  <c r="AJ60" i="3" s="1"/>
  <c r="W60" i="3"/>
  <c r="AI60" i="3" s="1"/>
  <c r="V60" i="3"/>
  <c r="AH60" i="3" s="1"/>
  <c r="U60" i="3"/>
  <c r="AG60" i="3" s="1"/>
  <c r="T60" i="3"/>
  <c r="AF60" i="3" s="1"/>
  <c r="S60" i="3"/>
  <c r="AE60" i="3" s="1"/>
  <c r="R60" i="3"/>
  <c r="AD60" i="3" s="1"/>
  <c r="Q60" i="3"/>
  <c r="AC60" i="3" s="1"/>
  <c r="P60" i="3"/>
  <c r="AA59" i="3"/>
  <c r="AM59" i="3" s="1"/>
  <c r="Z59" i="3"/>
  <c r="AL59" i="3" s="1"/>
  <c r="Y59" i="3"/>
  <c r="AK59" i="3" s="1"/>
  <c r="X59" i="3"/>
  <c r="AJ59" i="3" s="1"/>
  <c r="W59" i="3"/>
  <c r="AI59" i="3" s="1"/>
  <c r="V59" i="3"/>
  <c r="AH59" i="3" s="1"/>
  <c r="U59" i="3"/>
  <c r="AG59" i="3" s="1"/>
  <c r="T59" i="3"/>
  <c r="AF59" i="3" s="1"/>
  <c r="S59" i="3"/>
  <c r="AE59" i="3" s="1"/>
  <c r="R59" i="3"/>
  <c r="AD59" i="3" s="1"/>
  <c r="Q59" i="3"/>
  <c r="AC59" i="3" s="1"/>
  <c r="P59" i="3"/>
  <c r="AB59" i="3" s="1"/>
  <c r="AA58" i="3"/>
  <c r="AM58" i="3" s="1"/>
  <c r="Z58" i="3"/>
  <c r="AL58" i="3" s="1"/>
  <c r="Y58" i="3"/>
  <c r="AK58" i="3" s="1"/>
  <c r="X58" i="3"/>
  <c r="AJ58" i="3" s="1"/>
  <c r="W58" i="3"/>
  <c r="AI58" i="3" s="1"/>
  <c r="V58" i="3"/>
  <c r="AH58" i="3" s="1"/>
  <c r="U58" i="3"/>
  <c r="AG58" i="3" s="1"/>
  <c r="T58" i="3"/>
  <c r="AF58" i="3" s="1"/>
  <c r="S58" i="3"/>
  <c r="AE58" i="3" s="1"/>
  <c r="R58" i="3"/>
  <c r="AD58" i="3" s="1"/>
  <c r="Q58" i="3"/>
  <c r="AC58" i="3" s="1"/>
  <c r="P58" i="3"/>
  <c r="AB58" i="3" s="1"/>
  <c r="AA57" i="3"/>
  <c r="AM57" i="3" s="1"/>
  <c r="Z57" i="3"/>
  <c r="AL57" i="3" s="1"/>
  <c r="Y57" i="3"/>
  <c r="AK57" i="3" s="1"/>
  <c r="X57" i="3"/>
  <c r="AJ57" i="3" s="1"/>
  <c r="W57" i="3"/>
  <c r="AI57" i="3" s="1"/>
  <c r="V57" i="3"/>
  <c r="AH57" i="3" s="1"/>
  <c r="U57" i="3"/>
  <c r="AG57" i="3" s="1"/>
  <c r="T57" i="3"/>
  <c r="AF57" i="3" s="1"/>
  <c r="S57" i="3"/>
  <c r="AE57" i="3" s="1"/>
  <c r="R57" i="3"/>
  <c r="AD57" i="3" s="1"/>
  <c r="Q57" i="3"/>
  <c r="AC57" i="3" s="1"/>
  <c r="P57" i="3"/>
  <c r="AA56" i="3"/>
  <c r="AM56" i="3" s="1"/>
  <c r="Z56" i="3"/>
  <c r="AL56" i="3" s="1"/>
  <c r="Y56" i="3"/>
  <c r="AK56" i="3" s="1"/>
  <c r="X56" i="3"/>
  <c r="AJ56" i="3" s="1"/>
  <c r="W56" i="3"/>
  <c r="AI56" i="3" s="1"/>
  <c r="V56" i="3"/>
  <c r="AH56" i="3" s="1"/>
  <c r="U56" i="3"/>
  <c r="AG56" i="3" s="1"/>
  <c r="T56" i="3"/>
  <c r="AF56" i="3" s="1"/>
  <c r="S56" i="3"/>
  <c r="AE56" i="3" s="1"/>
  <c r="R56" i="3"/>
  <c r="AD56" i="3" s="1"/>
  <c r="Q56" i="3"/>
  <c r="AC56" i="3" s="1"/>
  <c r="P56" i="3"/>
  <c r="AG55" i="3"/>
  <c r="AA55" i="3"/>
  <c r="AM55" i="3" s="1"/>
  <c r="Z55" i="3"/>
  <c r="AL55" i="3" s="1"/>
  <c r="Y55" i="3"/>
  <c r="AK55" i="3" s="1"/>
  <c r="X55" i="3"/>
  <c r="AJ55" i="3" s="1"/>
  <c r="W55" i="3"/>
  <c r="AI55" i="3" s="1"/>
  <c r="V55" i="3"/>
  <c r="AH55" i="3" s="1"/>
  <c r="U55" i="3"/>
  <c r="T55" i="3"/>
  <c r="AF55" i="3" s="1"/>
  <c r="S55" i="3"/>
  <c r="AE55" i="3" s="1"/>
  <c r="R55" i="3"/>
  <c r="AD55" i="3" s="1"/>
  <c r="Q55" i="3"/>
  <c r="AC55" i="3" s="1"/>
  <c r="P55" i="3"/>
  <c r="AC54" i="3"/>
  <c r="AA54" i="3"/>
  <c r="AM54" i="3" s="1"/>
  <c r="Z54" i="3"/>
  <c r="AL54" i="3" s="1"/>
  <c r="Y54" i="3"/>
  <c r="AK54" i="3" s="1"/>
  <c r="X54" i="3"/>
  <c r="AJ54" i="3" s="1"/>
  <c r="W54" i="3"/>
  <c r="AI54" i="3" s="1"/>
  <c r="V54" i="3"/>
  <c r="AH54" i="3" s="1"/>
  <c r="U54" i="3"/>
  <c r="AG54" i="3" s="1"/>
  <c r="T54" i="3"/>
  <c r="AF54" i="3" s="1"/>
  <c r="S54" i="3"/>
  <c r="AE54" i="3" s="1"/>
  <c r="R54" i="3"/>
  <c r="AD54" i="3" s="1"/>
  <c r="Q54" i="3"/>
  <c r="P54" i="3"/>
  <c r="AA53" i="3"/>
  <c r="AM53" i="3" s="1"/>
  <c r="Z53" i="3"/>
  <c r="AL53" i="3" s="1"/>
  <c r="Y53" i="3"/>
  <c r="AK53" i="3" s="1"/>
  <c r="X53" i="3"/>
  <c r="AJ53" i="3" s="1"/>
  <c r="W53" i="3"/>
  <c r="AI53" i="3" s="1"/>
  <c r="V53" i="3"/>
  <c r="AH53" i="3" s="1"/>
  <c r="U53" i="3"/>
  <c r="AG53" i="3" s="1"/>
  <c r="T53" i="3"/>
  <c r="AF53" i="3" s="1"/>
  <c r="S53" i="3"/>
  <c r="AE53" i="3" s="1"/>
  <c r="R53" i="3"/>
  <c r="AD53" i="3" s="1"/>
  <c r="Q53" i="3"/>
  <c r="AC53" i="3" s="1"/>
  <c r="P53" i="3"/>
  <c r="AA52" i="3"/>
  <c r="AM52" i="3" s="1"/>
  <c r="Z52" i="3"/>
  <c r="AL52" i="3" s="1"/>
  <c r="Y52" i="3"/>
  <c r="AK52" i="3" s="1"/>
  <c r="X52" i="3"/>
  <c r="AJ52" i="3" s="1"/>
  <c r="W52" i="3"/>
  <c r="AI52" i="3" s="1"/>
  <c r="V52" i="3"/>
  <c r="AH52" i="3" s="1"/>
  <c r="U52" i="3"/>
  <c r="AG52" i="3" s="1"/>
  <c r="T52" i="3"/>
  <c r="AF52" i="3" s="1"/>
  <c r="S52" i="3"/>
  <c r="AE52" i="3" s="1"/>
  <c r="R52" i="3"/>
  <c r="AD52" i="3" s="1"/>
  <c r="Q52" i="3"/>
  <c r="AC52" i="3" s="1"/>
  <c r="P52" i="3"/>
  <c r="AB52" i="3" s="1"/>
  <c r="AA51" i="3"/>
  <c r="AM51" i="3" s="1"/>
  <c r="Z51" i="3"/>
  <c r="AL51" i="3" s="1"/>
  <c r="Y51" i="3"/>
  <c r="AK51" i="3" s="1"/>
  <c r="X51" i="3"/>
  <c r="AJ51" i="3" s="1"/>
  <c r="W51" i="3"/>
  <c r="AI51" i="3" s="1"/>
  <c r="V51" i="3"/>
  <c r="AH51" i="3" s="1"/>
  <c r="U51" i="3"/>
  <c r="AG51" i="3" s="1"/>
  <c r="T51" i="3"/>
  <c r="AF51" i="3" s="1"/>
  <c r="S51" i="3"/>
  <c r="AE51" i="3" s="1"/>
  <c r="R51" i="3"/>
  <c r="AD51" i="3" s="1"/>
  <c r="Q51" i="3"/>
  <c r="AC51" i="3" s="1"/>
  <c r="P51" i="3"/>
  <c r="AA50" i="3"/>
  <c r="AM50" i="3" s="1"/>
  <c r="Z50" i="3"/>
  <c r="AL50" i="3" s="1"/>
  <c r="Y50" i="3"/>
  <c r="AK50" i="3" s="1"/>
  <c r="X50" i="3"/>
  <c r="AJ50" i="3" s="1"/>
  <c r="W50" i="3"/>
  <c r="AI50" i="3" s="1"/>
  <c r="V50" i="3"/>
  <c r="AH50" i="3" s="1"/>
  <c r="U50" i="3"/>
  <c r="AG50" i="3" s="1"/>
  <c r="T50" i="3"/>
  <c r="AF50" i="3" s="1"/>
  <c r="S50" i="3"/>
  <c r="AE50" i="3" s="1"/>
  <c r="R50" i="3"/>
  <c r="Q50" i="3"/>
  <c r="AC50" i="3" s="1"/>
  <c r="P50" i="3"/>
  <c r="AB50" i="3" s="1"/>
  <c r="AA49" i="3"/>
  <c r="AM49" i="3" s="1"/>
  <c r="Z49" i="3"/>
  <c r="AL49" i="3" s="1"/>
  <c r="Y49" i="3"/>
  <c r="AK49" i="3" s="1"/>
  <c r="X49" i="3"/>
  <c r="AJ49" i="3" s="1"/>
  <c r="W49" i="3"/>
  <c r="AI49" i="3" s="1"/>
  <c r="V49" i="3"/>
  <c r="AH49" i="3" s="1"/>
  <c r="U49" i="3"/>
  <c r="AG49" i="3" s="1"/>
  <c r="T49" i="3"/>
  <c r="AF49" i="3" s="1"/>
  <c r="S49" i="3"/>
  <c r="AE49" i="3" s="1"/>
  <c r="R49" i="3"/>
  <c r="AD49" i="3" s="1"/>
  <c r="Q49" i="3"/>
  <c r="AC49" i="3" s="1"/>
  <c r="P49" i="3"/>
  <c r="AA48" i="3"/>
  <c r="AM48" i="3" s="1"/>
  <c r="Z48" i="3"/>
  <c r="AL48" i="3" s="1"/>
  <c r="Y48" i="3"/>
  <c r="AK48" i="3" s="1"/>
  <c r="X48" i="3"/>
  <c r="AJ48" i="3" s="1"/>
  <c r="W48" i="3"/>
  <c r="AI48" i="3" s="1"/>
  <c r="V48" i="3"/>
  <c r="AH48" i="3" s="1"/>
  <c r="U48" i="3"/>
  <c r="AG48" i="3" s="1"/>
  <c r="T48" i="3"/>
  <c r="AF48" i="3" s="1"/>
  <c r="S48" i="3"/>
  <c r="AE48" i="3" s="1"/>
  <c r="R48" i="3"/>
  <c r="AD48" i="3" s="1"/>
  <c r="Q48" i="3"/>
  <c r="AC48" i="3" s="1"/>
  <c r="P48" i="3"/>
  <c r="AA47" i="3"/>
  <c r="AM47" i="3" s="1"/>
  <c r="Z47" i="3"/>
  <c r="AL47" i="3" s="1"/>
  <c r="Y47" i="3"/>
  <c r="AK47" i="3" s="1"/>
  <c r="X47" i="3"/>
  <c r="AJ47" i="3" s="1"/>
  <c r="W47" i="3"/>
  <c r="AI47" i="3" s="1"/>
  <c r="V47" i="3"/>
  <c r="AH47" i="3" s="1"/>
  <c r="U47" i="3"/>
  <c r="AG47" i="3" s="1"/>
  <c r="T47" i="3"/>
  <c r="AF47" i="3" s="1"/>
  <c r="S47" i="3"/>
  <c r="AE47" i="3" s="1"/>
  <c r="R47" i="3"/>
  <c r="AD47" i="3" s="1"/>
  <c r="Q47" i="3"/>
  <c r="AC47" i="3" s="1"/>
  <c r="P47" i="3"/>
  <c r="AA46" i="3"/>
  <c r="AM46" i="3" s="1"/>
  <c r="Z46" i="3"/>
  <c r="AL46" i="3" s="1"/>
  <c r="Y46" i="3"/>
  <c r="AK46" i="3" s="1"/>
  <c r="X46" i="3"/>
  <c r="AJ46" i="3" s="1"/>
  <c r="W46" i="3"/>
  <c r="AI46" i="3" s="1"/>
  <c r="V46" i="3"/>
  <c r="AH46" i="3" s="1"/>
  <c r="U46" i="3"/>
  <c r="AG46" i="3" s="1"/>
  <c r="T46" i="3"/>
  <c r="AF46" i="3" s="1"/>
  <c r="S46" i="3"/>
  <c r="AE46" i="3" s="1"/>
  <c r="R46" i="3"/>
  <c r="AD46" i="3" s="1"/>
  <c r="Q46" i="3"/>
  <c r="AC46" i="3" s="1"/>
  <c r="P46" i="3"/>
  <c r="AA45" i="3"/>
  <c r="AM45" i="3" s="1"/>
  <c r="Z45" i="3"/>
  <c r="AL45" i="3" s="1"/>
  <c r="Y45" i="3"/>
  <c r="AK45" i="3" s="1"/>
  <c r="X45" i="3"/>
  <c r="AJ45" i="3" s="1"/>
  <c r="W45" i="3"/>
  <c r="AI45" i="3" s="1"/>
  <c r="V45" i="3"/>
  <c r="AH45" i="3" s="1"/>
  <c r="U45" i="3"/>
  <c r="AG45" i="3" s="1"/>
  <c r="T45" i="3"/>
  <c r="AF45" i="3" s="1"/>
  <c r="S45" i="3"/>
  <c r="AE45" i="3" s="1"/>
  <c r="R45" i="3"/>
  <c r="AD45" i="3" s="1"/>
  <c r="Q45" i="3"/>
  <c r="AC45" i="3" s="1"/>
  <c r="P45" i="3"/>
  <c r="AA44" i="3"/>
  <c r="AM44" i="3" s="1"/>
  <c r="Z44" i="3"/>
  <c r="AL44" i="3" s="1"/>
  <c r="Y44" i="3"/>
  <c r="AK44" i="3" s="1"/>
  <c r="X44" i="3"/>
  <c r="AJ44" i="3" s="1"/>
  <c r="W44" i="3"/>
  <c r="AI44" i="3" s="1"/>
  <c r="V44" i="3"/>
  <c r="AH44" i="3" s="1"/>
  <c r="U44" i="3"/>
  <c r="AG44" i="3" s="1"/>
  <c r="T44" i="3"/>
  <c r="AF44" i="3" s="1"/>
  <c r="S44" i="3"/>
  <c r="AE44" i="3" s="1"/>
  <c r="R44" i="3"/>
  <c r="AD44" i="3" s="1"/>
  <c r="Q44" i="3"/>
  <c r="AC44" i="3" s="1"/>
  <c r="P44" i="3"/>
  <c r="AK43" i="3"/>
  <c r="AA43" i="3"/>
  <c r="AM43" i="3" s="1"/>
  <c r="Z43" i="3"/>
  <c r="AL43" i="3" s="1"/>
  <c r="Y43" i="3"/>
  <c r="X43" i="3"/>
  <c r="AJ43" i="3" s="1"/>
  <c r="W43" i="3"/>
  <c r="AI43" i="3" s="1"/>
  <c r="V43" i="3"/>
  <c r="AH43" i="3" s="1"/>
  <c r="U43" i="3"/>
  <c r="AG43" i="3" s="1"/>
  <c r="T43" i="3"/>
  <c r="AF43" i="3" s="1"/>
  <c r="S43" i="3"/>
  <c r="AE43" i="3" s="1"/>
  <c r="R43" i="3"/>
  <c r="Q43" i="3"/>
  <c r="AC43" i="3" s="1"/>
  <c r="P43" i="3"/>
  <c r="AB43" i="3" s="1"/>
  <c r="AG42" i="3"/>
  <c r="AA42" i="3"/>
  <c r="AM42" i="3" s="1"/>
  <c r="Z42" i="3"/>
  <c r="AL42" i="3" s="1"/>
  <c r="Y42" i="3"/>
  <c r="AK42" i="3" s="1"/>
  <c r="X42" i="3"/>
  <c r="AJ42" i="3" s="1"/>
  <c r="W42" i="3"/>
  <c r="AI42" i="3" s="1"/>
  <c r="V42" i="3"/>
  <c r="AH42" i="3" s="1"/>
  <c r="U42" i="3"/>
  <c r="T42" i="3"/>
  <c r="AF42" i="3" s="1"/>
  <c r="S42" i="3"/>
  <c r="AE42" i="3" s="1"/>
  <c r="R42" i="3"/>
  <c r="AD42" i="3" s="1"/>
  <c r="Q42" i="3"/>
  <c r="AC42" i="3" s="1"/>
  <c r="P42" i="3"/>
  <c r="AA41" i="3"/>
  <c r="AM41" i="3" s="1"/>
  <c r="Z41" i="3"/>
  <c r="AL41" i="3" s="1"/>
  <c r="Y41" i="3"/>
  <c r="AK41" i="3" s="1"/>
  <c r="X41" i="3"/>
  <c r="AJ41" i="3" s="1"/>
  <c r="W41" i="3"/>
  <c r="AI41" i="3" s="1"/>
  <c r="V41" i="3"/>
  <c r="AH41" i="3" s="1"/>
  <c r="U41" i="3"/>
  <c r="AG41" i="3" s="1"/>
  <c r="T41" i="3"/>
  <c r="AF41" i="3" s="1"/>
  <c r="S41" i="3"/>
  <c r="AE41" i="3" s="1"/>
  <c r="R41" i="3"/>
  <c r="AD41" i="3" s="1"/>
  <c r="Q41" i="3"/>
  <c r="AC41" i="3" s="1"/>
  <c r="P41" i="3"/>
  <c r="AA40" i="3"/>
  <c r="AM40" i="3" s="1"/>
  <c r="Z40" i="3"/>
  <c r="AL40" i="3" s="1"/>
  <c r="Y40" i="3"/>
  <c r="AK40" i="3" s="1"/>
  <c r="X40" i="3"/>
  <c r="AJ40" i="3" s="1"/>
  <c r="W40" i="3"/>
  <c r="AI40" i="3" s="1"/>
  <c r="V40" i="3"/>
  <c r="AH40" i="3" s="1"/>
  <c r="U40" i="3"/>
  <c r="AG40" i="3" s="1"/>
  <c r="T40" i="3"/>
  <c r="AF40" i="3" s="1"/>
  <c r="S40" i="3"/>
  <c r="AE40" i="3" s="1"/>
  <c r="R40" i="3"/>
  <c r="AD40" i="3" s="1"/>
  <c r="Q40" i="3"/>
  <c r="AC40" i="3" s="1"/>
  <c r="P40" i="3"/>
  <c r="AA39" i="3"/>
  <c r="AM39" i="3" s="1"/>
  <c r="Z39" i="3"/>
  <c r="AL39" i="3" s="1"/>
  <c r="Y39" i="3"/>
  <c r="AK39" i="3" s="1"/>
  <c r="X39" i="3"/>
  <c r="AJ39" i="3" s="1"/>
  <c r="W39" i="3"/>
  <c r="AI39" i="3" s="1"/>
  <c r="V39" i="3"/>
  <c r="AH39" i="3" s="1"/>
  <c r="U39" i="3"/>
  <c r="AG39" i="3" s="1"/>
  <c r="T39" i="3"/>
  <c r="AF39" i="3" s="1"/>
  <c r="S39" i="3"/>
  <c r="AE39" i="3" s="1"/>
  <c r="R39" i="3"/>
  <c r="AD39" i="3" s="1"/>
  <c r="Q39" i="3"/>
  <c r="AC39" i="3" s="1"/>
  <c r="P39" i="3"/>
  <c r="AA38" i="3"/>
  <c r="AM38" i="3" s="1"/>
  <c r="Z38" i="3"/>
  <c r="AL38" i="3" s="1"/>
  <c r="Y38" i="3"/>
  <c r="AK38" i="3" s="1"/>
  <c r="X38" i="3"/>
  <c r="AJ38" i="3" s="1"/>
  <c r="W38" i="3"/>
  <c r="AI38" i="3" s="1"/>
  <c r="V38" i="3"/>
  <c r="AH38" i="3" s="1"/>
  <c r="U38" i="3"/>
  <c r="AG38" i="3" s="1"/>
  <c r="T38" i="3"/>
  <c r="AF38" i="3" s="1"/>
  <c r="S38" i="3"/>
  <c r="AE38" i="3" s="1"/>
  <c r="R38" i="3"/>
  <c r="AD38" i="3" s="1"/>
  <c r="Q38" i="3"/>
  <c r="AC38" i="3" s="1"/>
  <c r="P38" i="3"/>
  <c r="AA37" i="3"/>
  <c r="AM37" i="3" s="1"/>
  <c r="Z37" i="3"/>
  <c r="AL37" i="3" s="1"/>
  <c r="Y37" i="3"/>
  <c r="AK37" i="3" s="1"/>
  <c r="X37" i="3"/>
  <c r="AJ37" i="3" s="1"/>
  <c r="W37" i="3"/>
  <c r="AI37" i="3" s="1"/>
  <c r="V37" i="3"/>
  <c r="AH37" i="3" s="1"/>
  <c r="U37" i="3"/>
  <c r="AG37" i="3" s="1"/>
  <c r="T37" i="3"/>
  <c r="AF37" i="3" s="1"/>
  <c r="S37" i="3"/>
  <c r="AE37" i="3" s="1"/>
  <c r="R37" i="3"/>
  <c r="AD37" i="3" s="1"/>
  <c r="Q37" i="3"/>
  <c r="AC37" i="3" s="1"/>
  <c r="P37" i="3"/>
  <c r="AA36" i="3"/>
  <c r="AM36" i="3" s="1"/>
  <c r="Z36" i="3"/>
  <c r="AL36" i="3" s="1"/>
  <c r="Y36" i="3"/>
  <c r="AK36" i="3" s="1"/>
  <c r="X36" i="3"/>
  <c r="AJ36" i="3" s="1"/>
  <c r="W36" i="3"/>
  <c r="AI36" i="3" s="1"/>
  <c r="V36" i="3"/>
  <c r="AH36" i="3" s="1"/>
  <c r="U36" i="3"/>
  <c r="AG36" i="3" s="1"/>
  <c r="T36" i="3"/>
  <c r="AF36" i="3" s="1"/>
  <c r="S36" i="3"/>
  <c r="AE36" i="3" s="1"/>
  <c r="R36" i="3"/>
  <c r="AD36" i="3" s="1"/>
  <c r="Q36" i="3"/>
  <c r="P36" i="3"/>
  <c r="AB36" i="3" s="1"/>
  <c r="AA35" i="3"/>
  <c r="AM35" i="3" s="1"/>
  <c r="Z35" i="3"/>
  <c r="AL35" i="3" s="1"/>
  <c r="Y35" i="3"/>
  <c r="AK35" i="3" s="1"/>
  <c r="X35" i="3"/>
  <c r="AJ35" i="3" s="1"/>
  <c r="W35" i="3"/>
  <c r="AI35" i="3" s="1"/>
  <c r="V35" i="3"/>
  <c r="AH35" i="3" s="1"/>
  <c r="U35" i="3"/>
  <c r="AG35" i="3" s="1"/>
  <c r="T35" i="3"/>
  <c r="AF35" i="3" s="1"/>
  <c r="S35" i="3"/>
  <c r="AE35" i="3" s="1"/>
  <c r="R35" i="3"/>
  <c r="AD35" i="3" s="1"/>
  <c r="Q35" i="3"/>
  <c r="AC35" i="3" s="1"/>
  <c r="P35" i="3"/>
  <c r="AB35" i="3" s="1"/>
  <c r="AC34" i="3"/>
  <c r="AA34" i="3"/>
  <c r="AM34" i="3" s="1"/>
  <c r="Z34" i="3"/>
  <c r="AL34" i="3" s="1"/>
  <c r="Y34" i="3"/>
  <c r="AK34" i="3" s="1"/>
  <c r="X34" i="3"/>
  <c r="AJ34" i="3" s="1"/>
  <c r="W34" i="3"/>
  <c r="AI34" i="3" s="1"/>
  <c r="V34" i="3"/>
  <c r="AH34" i="3" s="1"/>
  <c r="U34" i="3"/>
  <c r="AG34" i="3" s="1"/>
  <c r="T34" i="3"/>
  <c r="AF34" i="3" s="1"/>
  <c r="S34" i="3"/>
  <c r="AE34" i="3" s="1"/>
  <c r="R34" i="3"/>
  <c r="AD34" i="3" s="1"/>
  <c r="Q34" i="3"/>
  <c r="P34" i="3"/>
  <c r="AB34" i="3" s="1"/>
  <c r="AK33" i="3"/>
  <c r="AA33" i="3"/>
  <c r="AM33" i="3" s="1"/>
  <c r="Z33" i="3"/>
  <c r="AL33" i="3" s="1"/>
  <c r="Y33" i="3"/>
  <c r="X33" i="3"/>
  <c r="AJ33" i="3" s="1"/>
  <c r="W33" i="3"/>
  <c r="AI33" i="3" s="1"/>
  <c r="V33" i="3"/>
  <c r="AH33" i="3" s="1"/>
  <c r="U33" i="3"/>
  <c r="AG33" i="3" s="1"/>
  <c r="T33" i="3"/>
  <c r="AF33" i="3" s="1"/>
  <c r="S33" i="3"/>
  <c r="AE33" i="3" s="1"/>
  <c r="R33" i="3"/>
  <c r="AD33" i="3" s="1"/>
  <c r="Q33" i="3"/>
  <c r="AC33" i="3" s="1"/>
  <c r="P33" i="3"/>
  <c r="AB33" i="3" s="1"/>
  <c r="AA32" i="3"/>
  <c r="AM32" i="3" s="1"/>
  <c r="Z32" i="3"/>
  <c r="AL32" i="3" s="1"/>
  <c r="Y32" i="3"/>
  <c r="AK32" i="3" s="1"/>
  <c r="X32" i="3"/>
  <c r="AJ32" i="3" s="1"/>
  <c r="W32" i="3"/>
  <c r="AI32" i="3" s="1"/>
  <c r="V32" i="3"/>
  <c r="AH32" i="3" s="1"/>
  <c r="U32" i="3"/>
  <c r="AG32" i="3" s="1"/>
  <c r="T32" i="3"/>
  <c r="AF32" i="3" s="1"/>
  <c r="S32" i="3"/>
  <c r="AE32" i="3" s="1"/>
  <c r="R32" i="3"/>
  <c r="AD32" i="3" s="1"/>
  <c r="Q32" i="3"/>
  <c r="AC32" i="3" s="1"/>
  <c r="P32" i="3"/>
  <c r="AB32" i="3" s="1"/>
  <c r="AA31" i="3"/>
  <c r="AM31" i="3" s="1"/>
  <c r="Z31" i="3"/>
  <c r="AL31" i="3" s="1"/>
  <c r="Y31" i="3"/>
  <c r="AK31" i="3" s="1"/>
  <c r="X31" i="3"/>
  <c r="AJ31" i="3" s="1"/>
  <c r="W31" i="3"/>
  <c r="AI31" i="3" s="1"/>
  <c r="V31" i="3"/>
  <c r="AH31" i="3" s="1"/>
  <c r="U31" i="3"/>
  <c r="AG31" i="3" s="1"/>
  <c r="T31" i="3"/>
  <c r="AF31" i="3" s="1"/>
  <c r="S31" i="3"/>
  <c r="AE31" i="3" s="1"/>
  <c r="R31" i="3"/>
  <c r="AD31" i="3" s="1"/>
  <c r="Q31" i="3"/>
  <c r="AC31" i="3" s="1"/>
  <c r="P31" i="3"/>
  <c r="AA30" i="3"/>
  <c r="AM30" i="3" s="1"/>
  <c r="Z30" i="3"/>
  <c r="AL30" i="3" s="1"/>
  <c r="Y30" i="3"/>
  <c r="AK30" i="3" s="1"/>
  <c r="X30" i="3"/>
  <c r="AJ30" i="3" s="1"/>
  <c r="W30" i="3"/>
  <c r="AI30" i="3" s="1"/>
  <c r="V30" i="3"/>
  <c r="AH30" i="3" s="1"/>
  <c r="U30" i="3"/>
  <c r="AG30" i="3" s="1"/>
  <c r="T30" i="3"/>
  <c r="AF30" i="3" s="1"/>
  <c r="S30" i="3"/>
  <c r="AE30" i="3" s="1"/>
  <c r="R30" i="3"/>
  <c r="AD30" i="3" s="1"/>
  <c r="Q30" i="3"/>
  <c r="AC30" i="3" s="1"/>
  <c r="P30" i="3"/>
  <c r="AD29" i="3"/>
  <c r="AA29" i="3"/>
  <c r="AM29" i="3" s="1"/>
  <c r="Z29" i="3"/>
  <c r="AL29" i="3" s="1"/>
  <c r="Y29" i="3"/>
  <c r="AK29" i="3" s="1"/>
  <c r="X29" i="3"/>
  <c r="AJ29" i="3" s="1"/>
  <c r="W29" i="3"/>
  <c r="AI29" i="3" s="1"/>
  <c r="V29" i="3"/>
  <c r="AH29" i="3" s="1"/>
  <c r="U29" i="3"/>
  <c r="AG29" i="3" s="1"/>
  <c r="T29" i="3"/>
  <c r="AF29" i="3" s="1"/>
  <c r="S29" i="3"/>
  <c r="AE29" i="3" s="1"/>
  <c r="R29" i="3"/>
  <c r="Q29" i="3"/>
  <c r="AC29" i="3" s="1"/>
  <c r="P29" i="3"/>
  <c r="AC28" i="3"/>
  <c r="AA28" i="3"/>
  <c r="AM28" i="3" s="1"/>
  <c r="Z28" i="3"/>
  <c r="AL28" i="3" s="1"/>
  <c r="Y28" i="3"/>
  <c r="AK28" i="3" s="1"/>
  <c r="X28" i="3"/>
  <c r="AJ28" i="3" s="1"/>
  <c r="W28" i="3"/>
  <c r="AI28" i="3" s="1"/>
  <c r="V28" i="3"/>
  <c r="AH28" i="3" s="1"/>
  <c r="U28" i="3"/>
  <c r="AG28" i="3" s="1"/>
  <c r="T28" i="3"/>
  <c r="AF28" i="3" s="1"/>
  <c r="S28" i="3"/>
  <c r="AE28" i="3" s="1"/>
  <c r="R28" i="3"/>
  <c r="AD28" i="3" s="1"/>
  <c r="Q28" i="3"/>
  <c r="P28" i="3"/>
  <c r="AA27" i="3"/>
  <c r="AM27" i="3" s="1"/>
  <c r="Z27" i="3"/>
  <c r="AL27" i="3" s="1"/>
  <c r="Y27" i="3"/>
  <c r="AK27" i="3" s="1"/>
  <c r="X27" i="3"/>
  <c r="AJ27" i="3" s="1"/>
  <c r="W27" i="3"/>
  <c r="AI27" i="3" s="1"/>
  <c r="V27" i="3"/>
  <c r="AH27" i="3" s="1"/>
  <c r="U27" i="3"/>
  <c r="AG27" i="3" s="1"/>
  <c r="T27" i="3"/>
  <c r="AF27" i="3" s="1"/>
  <c r="S27" i="3"/>
  <c r="AE27" i="3" s="1"/>
  <c r="R27" i="3"/>
  <c r="AD27" i="3" s="1"/>
  <c r="Q27" i="3"/>
  <c r="AC27" i="3" s="1"/>
  <c r="P27" i="3"/>
  <c r="AB27" i="3" s="1"/>
  <c r="AA26" i="3"/>
  <c r="AM26" i="3" s="1"/>
  <c r="Z26" i="3"/>
  <c r="AL26" i="3" s="1"/>
  <c r="Y26" i="3"/>
  <c r="AK26" i="3" s="1"/>
  <c r="X26" i="3"/>
  <c r="AJ26" i="3" s="1"/>
  <c r="W26" i="3"/>
  <c r="AI26" i="3" s="1"/>
  <c r="V26" i="3"/>
  <c r="AH26" i="3" s="1"/>
  <c r="U26" i="3"/>
  <c r="AG26" i="3" s="1"/>
  <c r="T26" i="3"/>
  <c r="AF26" i="3" s="1"/>
  <c r="S26" i="3"/>
  <c r="AE26" i="3" s="1"/>
  <c r="R26" i="3"/>
  <c r="AD26" i="3" s="1"/>
  <c r="Q26" i="3"/>
  <c r="AC26" i="3" s="1"/>
  <c r="P26" i="3"/>
  <c r="AA25" i="3"/>
  <c r="AM25" i="3" s="1"/>
  <c r="Z25" i="3"/>
  <c r="AL25" i="3" s="1"/>
  <c r="Y25" i="3"/>
  <c r="AK25" i="3" s="1"/>
  <c r="X25" i="3"/>
  <c r="AJ25" i="3" s="1"/>
  <c r="W25" i="3"/>
  <c r="AI25" i="3" s="1"/>
  <c r="V25" i="3"/>
  <c r="AH25" i="3" s="1"/>
  <c r="U25" i="3"/>
  <c r="AG25" i="3" s="1"/>
  <c r="T25" i="3"/>
  <c r="AF25" i="3" s="1"/>
  <c r="S25" i="3"/>
  <c r="AE25" i="3" s="1"/>
  <c r="R25" i="3"/>
  <c r="AD25" i="3" s="1"/>
  <c r="Q25" i="3"/>
  <c r="AC25" i="3" s="1"/>
  <c r="P25" i="3"/>
  <c r="AB25" i="3" s="1"/>
  <c r="AC24" i="3"/>
  <c r="AA24" i="3"/>
  <c r="AM24" i="3" s="1"/>
  <c r="Z24" i="3"/>
  <c r="AL24" i="3" s="1"/>
  <c r="Y24" i="3"/>
  <c r="AK24" i="3" s="1"/>
  <c r="X24" i="3"/>
  <c r="AJ24" i="3" s="1"/>
  <c r="W24" i="3"/>
  <c r="AI24" i="3" s="1"/>
  <c r="V24" i="3"/>
  <c r="AH24" i="3" s="1"/>
  <c r="U24" i="3"/>
  <c r="AG24" i="3" s="1"/>
  <c r="T24" i="3"/>
  <c r="AF24" i="3" s="1"/>
  <c r="S24" i="3"/>
  <c r="AE24" i="3" s="1"/>
  <c r="R24" i="3"/>
  <c r="AD24" i="3" s="1"/>
  <c r="Q24" i="3"/>
  <c r="P24" i="3"/>
  <c r="AB24" i="3" s="1"/>
  <c r="AL23" i="3"/>
  <c r="AA23" i="3"/>
  <c r="AM23" i="3" s="1"/>
  <c r="Z23" i="3"/>
  <c r="Y23" i="3"/>
  <c r="AK23" i="3" s="1"/>
  <c r="X23" i="3"/>
  <c r="AJ23" i="3" s="1"/>
  <c r="W23" i="3"/>
  <c r="AI23" i="3" s="1"/>
  <c r="V23" i="3"/>
  <c r="AH23" i="3" s="1"/>
  <c r="U23" i="3"/>
  <c r="AG23" i="3" s="1"/>
  <c r="T23" i="3"/>
  <c r="AF23" i="3" s="1"/>
  <c r="S23" i="3"/>
  <c r="AE23" i="3" s="1"/>
  <c r="R23" i="3"/>
  <c r="AD23" i="3" s="1"/>
  <c r="Q23" i="3"/>
  <c r="AC23" i="3" s="1"/>
  <c r="P23" i="3"/>
  <c r="AA22" i="3"/>
  <c r="AM22" i="3" s="1"/>
  <c r="Z22" i="3"/>
  <c r="AL22" i="3" s="1"/>
  <c r="Y22" i="3"/>
  <c r="AK22" i="3" s="1"/>
  <c r="X22" i="3"/>
  <c r="AJ22" i="3" s="1"/>
  <c r="W22" i="3"/>
  <c r="AI22" i="3" s="1"/>
  <c r="V22" i="3"/>
  <c r="AH22" i="3" s="1"/>
  <c r="U22" i="3"/>
  <c r="AG22" i="3" s="1"/>
  <c r="T22" i="3"/>
  <c r="AF22" i="3" s="1"/>
  <c r="S22" i="3"/>
  <c r="AE22" i="3" s="1"/>
  <c r="R22" i="3"/>
  <c r="AD22" i="3" s="1"/>
  <c r="Q22" i="3"/>
  <c r="AC22" i="3" s="1"/>
  <c r="P22" i="3"/>
  <c r="AB22" i="3" s="1"/>
  <c r="AC21" i="3"/>
  <c r="AA21" i="3"/>
  <c r="AM21" i="3" s="1"/>
  <c r="Z21" i="3"/>
  <c r="AL21" i="3" s="1"/>
  <c r="Y21" i="3"/>
  <c r="AK21" i="3" s="1"/>
  <c r="X21" i="3"/>
  <c r="AJ21" i="3" s="1"/>
  <c r="W21" i="3"/>
  <c r="AI21" i="3" s="1"/>
  <c r="V21" i="3"/>
  <c r="AH21" i="3" s="1"/>
  <c r="U21" i="3"/>
  <c r="AG21" i="3" s="1"/>
  <c r="T21" i="3"/>
  <c r="AF21" i="3" s="1"/>
  <c r="S21" i="3"/>
  <c r="AE21" i="3" s="1"/>
  <c r="R21" i="3"/>
  <c r="AD21" i="3" s="1"/>
  <c r="Q21" i="3"/>
  <c r="P21" i="3"/>
  <c r="AB21" i="3" s="1"/>
  <c r="AC20" i="3"/>
  <c r="AA20" i="3"/>
  <c r="AM20" i="3" s="1"/>
  <c r="Z20" i="3"/>
  <c r="AL20" i="3" s="1"/>
  <c r="Y20" i="3"/>
  <c r="AK20" i="3" s="1"/>
  <c r="X20" i="3"/>
  <c r="AJ20" i="3" s="1"/>
  <c r="W20" i="3"/>
  <c r="AI20" i="3" s="1"/>
  <c r="V20" i="3"/>
  <c r="AH20" i="3" s="1"/>
  <c r="U20" i="3"/>
  <c r="AG20" i="3" s="1"/>
  <c r="T20" i="3"/>
  <c r="AF20" i="3" s="1"/>
  <c r="S20" i="3"/>
  <c r="AE20" i="3" s="1"/>
  <c r="R20" i="3"/>
  <c r="AD20" i="3" s="1"/>
  <c r="Q20" i="3"/>
  <c r="P20" i="3"/>
  <c r="AA19" i="3"/>
  <c r="AM19" i="3" s="1"/>
  <c r="Z19" i="3"/>
  <c r="AL19" i="3" s="1"/>
  <c r="Y19" i="3"/>
  <c r="AK19" i="3" s="1"/>
  <c r="X19" i="3"/>
  <c r="AJ19" i="3" s="1"/>
  <c r="W19" i="3"/>
  <c r="AI19" i="3" s="1"/>
  <c r="V19" i="3"/>
  <c r="AH19" i="3" s="1"/>
  <c r="U19" i="3"/>
  <c r="AG19" i="3" s="1"/>
  <c r="T19" i="3"/>
  <c r="AF19" i="3" s="1"/>
  <c r="S19" i="3"/>
  <c r="AE19" i="3" s="1"/>
  <c r="R19" i="3"/>
  <c r="AD19" i="3" s="1"/>
  <c r="Q19" i="3"/>
  <c r="AC19" i="3" s="1"/>
  <c r="P19" i="3"/>
  <c r="AA18" i="3"/>
  <c r="AM18" i="3" s="1"/>
  <c r="Z18" i="3"/>
  <c r="AL18" i="3" s="1"/>
  <c r="Y18" i="3"/>
  <c r="AK18" i="3" s="1"/>
  <c r="X18" i="3"/>
  <c r="AJ18" i="3" s="1"/>
  <c r="W18" i="3"/>
  <c r="AI18" i="3" s="1"/>
  <c r="V18" i="3"/>
  <c r="AH18" i="3" s="1"/>
  <c r="U18" i="3"/>
  <c r="AG18" i="3" s="1"/>
  <c r="T18" i="3"/>
  <c r="AF18" i="3" s="1"/>
  <c r="S18" i="3"/>
  <c r="AE18" i="3" s="1"/>
  <c r="R18" i="3"/>
  <c r="AD18" i="3" s="1"/>
  <c r="Q18" i="3"/>
  <c r="AC18" i="3" s="1"/>
  <c r="P18" i="3"/>
  <c r="AA17" i="3"/>
  <c r="AM17" i="3" s="1"/>
  <c r="Z17" i="3"/>
  <c r="AL17" i="3" s="1"/>
  <c r="Y17" i="3"/>
  <c r="AK17" i="3" s="1"/>
  <c r="X17" i="3"/>
  <c r="AJ17" i="3" s="1"/>
  <c r="W17" i="3"/>
  <c r="AI17" i="3" s="1"/>
  <c r="V17" i="3"/>
  <c r="AH17" i="3" s="1"/>
  <c r="U17" i="3"/>
  <c r="AG17" i="3" s="1"/>
  <c r="T17" i="3"/>
  <c r="AF17" i="3" s="1"/>
  <c r="S17" i="3"/>
  <c r="AE17" i="3" s="1"/>
  <c r="R17" i="3"/>
  <c r="AD17" i="3" s="1"/>
  <c r="Q17" i="3"/>
  <c r="AC17" i="3" s="1"/>
  <c r="P17" i="3"/>
  <c r="AB17" i="3" s="1"/>
  <c r="AA16" i="3"/>
  <c r="AM16" i="3" s="1"/>
  <c r="Z16" i="3"/>
  <c r="AL16" i="3" s="1"/>
  <c r="Y16" i="3"/>
  <c r="AK16" i="3" s="1"/>
  <c r="X16" i="3"/>
  <c r="AJ16" i="3" s="1"/>
  <c r="W16" i="3"/>
  <c r="AI16" i="3" s="1"/>
  <c r="V16" i="3"/>
  <c r="AH16" i="3" s="1"/>
  <c r="U16" i="3"/>
  <c r="AG16" i="3" s="1"/>
  <c r="T16" i="3"/>
  <c r="AF16" i="3" s="1"/>
  <c r="S16" i="3"/>
  <c r="AE16" i="3" s="1"/>
  <c r="R16" i="3"/>
  <c r="AD16" i="3" s="1"/>
  <c r="Q16" i="3"/>
  <c r="AC16" i="3" s="1"/>
  <c r="P16" i="3"/>
  <c r="AA15" i="3"/>
  <c r="AM15" i="3" s="1"/>
  <c r="Z15" i="3"/>
  <c r="AL15" i="3" s="1"/>
  <c r="Y15" i="3"/>
  <c r="AK15" i="3" s="1"/>
  <c r="X15" i="3"/>
  <c r="AJ15" i="3" s="1"/>
  <c r="W15" i="3"/>
  <c r="AI15" i="3" s="1"/>
  <c r="V15" i="3"/>
  <c r="AH15" i="3" s="1"/>
  <c r="U15" i="3"/>
  <c r="AG15" i="3" s="1"/>
  <c r="T15" i="3"/>
  <c r="AF15" i="3" s="1"/>
  <c r="S15" i="3"/>
  <c r="AE15" i="3" s="1"/>
  <c r="R15" i="3"/>
  <c r="AD15" i="3" s="1"/>
  <c r="Q15" i="3"/>
  <c r="AC15" i="3" s="1"/>
  <c r="P15" i="3"/>
  <c r="AD14" i="3"/>
  <c r="AA14" i="3"/>
  <c r="AM14" i="3" s="1"/>
  <c r="Z14" i="3"/>
  <c r="AL14" i="3" s="1"/>
  <c r="Y14" i="3"/>
  <c r="AK14" i="3" s="1"/>
  <c r="X14" i="3"/>
  <c r="AJ14" i="3" s="1"/>
  <c r="W14" i="3"/>
  <c r="AI14" i="3" s="1"/>
  <c r="V14" i="3"/>
  <c r="AH14" i="3" s="1"/>
  <c r="U14" i="3"/>
  <c r="AG14" i="3" s="1"/>
  <c r="T14" i="3"/>
  <c r="AF14" i="3" s="1"/>
  <c r="S14" i="3"/>
  <c r="AE14" i="3" s="1"/>
  <c r="R14" i="3"/>
  <c r="Q14" i="3"/>
  <c r="AC14" i="3" s="1"/>
  <c r="P14" i="3"/>
  <c r="AA13" i="3"/>
  <c r="AM13" i="3" s="1"/>
  <c r="Z13" i="3"/>
  <c r="AL13" i="3" s="1"/>
  <c r="Y13" i="3"/>
  <c r="AK13" i="3" s="1"/>
  <c r="X13" i="3"/>
  <c r="AJ13" i="3" s="1"/>
  <c r="W13" i="3"/>
  <c r="AI13" i="3" s="1"/>
  <c r="V13" i="3"/>
  <c r="AH13" i="3" s="1"/>
  <c r="U13" i="3"/>
  <c r="AG13" i="3" s="1"/>
  <c r="T13" i="3"/>
  <c r="AF13" i="3" s="1"/>
  <c r="S13" i="3"/>
  <c r="AE13" i="3" s="1"/>
  <c r="R13" i="3"/>
  <c r="AD13" i="3" s="1"/>
  <c r="Q13" i="3"/>
  <c r="AC13" i="3" s="1"/>
  <c r="P13" i="3"/>
  <c r="AA12" i="3"/>
  <c r="AM12" i="3" s="1"/>
  <c r="Z12" i="3"/>
  <c r="AL12" i="3" s="1"/>
  <c r="Y12" i="3"/>
  <c r="AK12" i="3" s="1"/>
  <c r="X12" i="3"/>
  <c r="AJ12" i="3" s="1"/>
  <c r="W12" i="3"/>
  <c r="AI12" i="3" s="1"/>
  <c r="V12" i="3"/>
  <c r="AH12" i="3" s="1"/>
  <c r="U12" i="3"/>
  <c r="AG12" i="3" s="1"/>
  <c r="T12" i="3"/>
  <c r="AF12" i="3" s="1"/>
  <c r="S12" i="3"/>
  <c r="AE12" i="3" s="1"/>
  <c r="R12" i="3"/>
  <c r="AD12" i="3" s="1"/>
  <c r="Q12" i="3"/>
  <c r="AC12" i="3" s="1"/>
  <c r="P12" i="3"/>
  <c r="AB12" i="3" s="1"/>
  <c r="AL11" i="3"/>
  <c r="AA11" i="3"/>
  <c r="AM11" i="3" s="1"/>
  <c r="Z11" i="3"/>
  <c r="Y11" i="3"/>
  <c r="AK11" i="3" s="1"/>
  <c r="X11" i="3"/>
  <c r="AJ11" i="3" s="1"/>
  <c r="W11" i="3"/>
  <c r="AI11" i="3" s="1"/>
  <c r="V11" i="3"/>
  <c r="AH11" i="3" s="1"/>
  <c r="U11" i="3"/>
  <c r="AG11" i="3" s="1"/>
  <c r="T11" i="3"/>
  <c r="AF11" i="3" s="1"/>
  <c r="S11" i="3"/>
  <c r="AE11" i="3" s="1"/>
  <c r="R11" i="3"/>
  <c r="AD11" i="3" s="1"/>
  <c r="Q11" i="3"/>
  <c r="AC11" i="3" s="1"/>
  <c r="P11" i="3"/>
  <c r="AA10" i="3"/>
  <c r="AM10" i="3" s="1"/>
  <c r="Z10" i="3"/>
  <c r="AL10" i="3" s="1"/>
  <c r="Y10" i="3"/>
  <c r="AK10" i="3" s="1"/>
  <c r="X10" i="3"/>
  <c r="AJ10" i="3" s="1"/>
  <c r="W10" i="3"/>
  <c r="AI10" i="3" s="1"/>
  <c r="V10" i="3"/>
  <c r="AH10" i="3" s="1"/>
  <c r="U10" i="3"/>
  <c r="AG10" i="3" s="1"/>
  <c r="T10" i="3"/>
  <c r="AF10" i="3" s="1"/>
  <c r="S10" i="3"/>
  <c r="AE10" i="3" s="1"/>
  <c r="R10" i="3"/>
  <c r="AD10" i="3" s="1"/>
  <c r="Q10" i="3"/>
  <c r="AC10" i="3" s="1"/>
  <c r="P10" i="3"/>
  <c r="AB10" i="3" s="1"/>
  <c r="AA9" i="3"/>
  <c r="AM9" i="3" s="1"/>
  <c r="Z9" i="3"/>
  <c r="AL9" i="3" s="1"/>
  <c r="Y9" i="3"/>
  <c r="AK9" i="3" s="1"/>
  <c r="X9" i="3"/>
  <c r="AJ9" i="3" s="1"/>
  <c r="W9" i="3"/>
  <c r="AI9" i="3" s="1"/>
  <c r="V9" i="3"/>
  <c r="AH9" i="3" s="1"/>
  <c r="U9" i="3"/>
  <c r="AG9" i="3" s="1"/>
  <c r="T9" i="3"/>
  <c r="AF9" i="3" s="1"/>
  <c r="S9" i="3"/>
  <c r="AE9" i="3" s="1"/>
  <c r="R9" i="3"/>
  <c r="AD9" i="3" s="1"/>
  <c r="Q9" i="3"/>
  <c r="AC9" i="3" s="1"/>
  <c r="P9" i="3"/>
  <c r="AB9" i="3" s="1"/>
  <c r="AC8" i="3"/>
  <c r="AA8" i="3"/>
  <c r="AM8" i="3" s="1"/>
  <c r="Z8" i="3"/>
  <c r="AL8" i="3" s="1"/>
  <c r="Y8" i="3"/>
  <c r="AK8" i="3" s="1"/>
  <c r="X8" i="3"/>
  <c r="AJ8" i="3" s="1"/>
  <c r="W8" i="3"/>
  <c r="AI8" i="3" s="1"/>
  <c r="V8" i="3"/>
  <c r="AH8" i="3" s="1"/>
  <c r="U8" i="3"/>
  <c r="AG8" i="3" s="1"/>
  <c r="T8" i="3"/>
  <c r="AF8" i="3" s="1"/>
  <c r="S8" i="3"/>
  <c r="AE8" i="3" s="1"/>
  <c r="R8" i="3"/>
  <c r="AD8" i="3" s="1"/>
  <c r="Q8" i="3"/>
  <c r="P8" i="3"/>
  <c r="AL7" i="3"/>
  <c r="AA7" i="3"/>
  <c r="AM7" i="3" s="1"/>
  <c r="Z7" i="3"/>
  <c r="Y7" i="3"/>
  <c r="AK7" i="3" s="1"/>
  <c r="X7" i="3"/>
  <c r="AJ7" i="3" s="1"/>
  <c r="W7" i="3"/>
  <c r="AI7" i="3" s="1"/>
  <c r="V7" i="3"/>
  <c r="AH7" i="3" s="1"/>
  <c r="U7" i="3"/>
  <c r="AG7" i="3" s="1"/>
  <c r="T7" i="3"/>
  <c r="AF7" i="3" s="1"/>
  <c r="S7" i="3"/>
  <c r="AE7" i="3" s="1"/>
  <c r="R7" i="3"/>
  <c r="AD7" i="3" s="1"/>
  <c r="Q7" i="3"/>
  <c r="AC7" i="3" s="1"/>
  <c r="P7" i="3"/>
  <c r="AB7" i="3" s="1"/>
  <c r="AA6" i="3"/>
  <c r="AM6" i="3" s="1"/>
  <c r="Z6" i="3"/>
  <c r="AL6" i="3" s="1"/>
  <c r="Y6" i="3"/>
  <c r="AK6" i="3" s="1"/>
  <c r="X6" i="3"/>
  <c r="AJ6" i="3" s="1"/>
  <c r="W6" i="3"/>
  <c r="AI6" i="3" s="1"/>
  <c r="V6" i="3"/>
  <c r="AH6" i="3" s="1"/>
  <c r="U6" i="3"/>
  <c r="AG6" i="3" s="1"/>
  <c r="T6" i="3"/>
  <c r="AF6" i="3" s="1"/>
  <c r="S6" i="3"/>
  <c r="AE6" i="3" s="1"/>
  <c r="R6" i="3"/>
  <c r="AD6" i="3" s="1"/>
  <c r="Q6" i="3"/>
  <c r="AC6" i="3" s="1"/>
  <c r="P6" i="3"/>
  <c r="AB6" i="3" s="1"/>
  <c r="AA5" i="3"/>
  <c r="AM5" i="3" s="1"/>
  <c r="Z5" i="3"/>
  <c r="AL5" i="3" s="1"/>
  <c r="Y5" i="3"/>
  <c r="AK5" i="3" s="1"/>
  <c r="X5" i="3"/>
  <c r="AJ5" i="3" s="1"/>
  <c r="W5" i="3"/>
  <c r="AI5" i="3" s="1"/>
  <c r="V5" i="3"/>
  <c r="AH5" i="3" s="1"/>
  <c r="U5" i="3"/>
  <c r="AG5" i="3" s="1"/>
  <c r="T5" i="3"/>
  <c r="AF5" i="3" s="1"/>
  <c r="S5" i="3"/>
  <c r="AE5" i="3" s="1"/>
  <c r="R5" i="3"/>
  <c r="AD5" i="3" s="1"/>
  <c r="Q5" i="3"/>
  <c r="AC5" i="3" s="1"/>
  <c r="P5" i="3"/>
  <c r="AA4" i="3"/>
  <c r="AM4" i="3" s="1"/>
  <c r="Z4" i="3"/>
  <c r="AL4" i="3" s="1"/>
  <c r="Y4" i="3"/>
  <c r="AK4" i="3" s="1"/>
  <c r="X4" i="3"/>
  <c r="AJ4" i="3" s="1"/>
  <c r="W4" i="3"/>
  <c r="AI4" i="3" s="1"/>
  <c r="V4" i="3"/>
  <c r="AH4" i="3" s="1"/>
  <c r="U4" i="3"/>
  <c r="AG4" i="3" s="1"/>
  <c r="T4" i="3"/>
  <c r="AF4" i="3" s="1"/>
  <c r="S4" i="3"/>
  <c r="AE4" i="3" s="1"/>
  <c r="R4" i="3"/>
  <c r="AD4" i="3" s="1"/>
  <c r="Q4" i="3"/>
  <c r="AC4" i="3" s="1"/>
  <c r="AE47" i="2"/>
  <c r="AQ47" i="2" s="1"/>
  <c r="AD47" i="2"/>
  <c r="AP47" i="2" s="1"/>
  <c r="AC47" i="2"/>
  <c r="AO47" i="2" s="1"/>
  <c r="AB47" i="2"/>
  <c r="AN47" i="2" s="1"/>
  <c r="AA47" i="2"/>
  <c r="AM47" i="2" s="1"/>
  <c r="Z47" i="2"/>
  <c r="AL47" i="2" s="1"/>
  <c r="Y47" i="2"/>
  <c r="AK47" i="2" s="1"/>
  <c r="X47" i="2"/>
  <c r="AJ47" i="2" s="1"/>
  <c r="W47" i="2"/>
  <c r="AI47" i="2" s="1"/>
  <c r="V47" i="2"/>
  <c r="AH47" i="2" s="1"/>
  <c r="U47" i="2"/>
  <c r="T47" i="2"/>
  <c r="AE46" i="2"/>
  <c r="AQ46" i="2" s="1"/>
  <c r="AD46" i="2"/>
  <c r="AP46" i="2" s="1"/>
  <c r="AC46" i="2"/>
  <c r="AO46" i="2" s="1"/>
  <c r="AB46" i="2"/>
  <c r="AN46" i="2" s="1"/>
  <c r="AA46" i="2"/>
  <c r="AM46" i="2" s="1"/>
  <c r="Z46" i="2"/>
  <c r="AL46" i="2" s="1"/>
  <c r="Y46" i="2"/>
  <c r="AK46" i="2" s="1"/>
  <c r="X46" i="2"/>
  <c r="AJ46" i="2" s="1"/>
  <c r="W46" i="2"/>
  <c r="AI46" i="2" s="1"/>
  <c r="V46" i="2"/>
  <c r="AH46" i="2" s="1"/>
  <c r="U46" i="2"/>
  <c r="AG46" i="2" s="1"/>
  <c r="T46" i="2"/>
  <c r="AE45" i="2"/>
  <c r="AQ45" i="2" s="1"/>
  <c r="AD45" i="2"/>
  <c r="AP45" i="2" s="1"/>
  <c r="AC45" i="2"/>
  <c r="AO45" i="2" s="1"/>
  <c r="AB45" i="2"/>
  <c r="AN45" i="2" s="1"/>
  <c r="AA45" i="2"/>
  <c r="AM45" i="2" s="1"/>
  <c r="Z45" i="2"/>
  <c r="AL45" i="2" s="1"/>
  <c r="Y45" i="2"/>
  <c r="AK45" i="2" s="1"/>
  <c r="X45" i="2"/>
  <c r="AJ45" i="2" s="1"/>
  <c r="W45" i="2"/>
  <c r="AI45" i="2" s="1"/>
  <c r="V45" i="2"/>
  <c r="AH45" i="2" s="1"/>
  <c r="U45" i="2"/>
  <c r="AG45" i="2" s="1"/>
  <c r="T45" i="2"/>
  <c r="AF45" i="2" s="1"/>
  <c r="AE44" i="2"/>
  <c r="AQ44" i="2" s="1"/>
  <c r="AD44" i="2"/>
  <c r="AP44" i="2" s="1"/>
  <c r="AC44" i="2"/>
  <c r="AO44" i="2" s="1"/>
  <c r="AB44" i="2"/>
  <c r="AN44" i="2" s="1"/>
  <c r="AA44" i="2"/>
  <c r="AM44" i="2" s="1"/>
  <c r="Z44" i="2"/>
  <c r="AL44" i="2" s="1"/>
  <c r="Y44" i="2"/>
  <c r="AK44" i="2" s="1"/>
  <c r="X44" i="2"/>
  <c r="AJ44" i="2" s="1"/>
  <c r="W44" i="2"/>
  <c r="AI44" i="2" s="1"/>
  <c r="V44" i="2"/>
  <c r="AH44" i="2" s="1"/>
  <c r="U44" i="2"/>
  <c r="T44" i="2"/>
  <c r="AE43" i="2"/>
  <c r="AQ43" i="2" s="1"/>
  <c r="AD43" i="2"/>
  <c r="AP43" i="2" s="1"/>
  <c r="AC43" i="2"/>
  <c r="AO43" i="2" s="1"/>
  <c r="AB43" i="2"/>
  <c r="AN43" i="2" s="1"/>
  <c r="AA43" i="2"/>
  <c r="AM43" i="2" s="1"/>
  <c r="Z43" i="2"/>
  <c r="AL43" i="2" s="1"/>
  <c r="Y43" i="2"/>
  <c r="AK43" i="2" s="1"/>
  <c r="X43" i="2"/>
  <c r="AJ43" i="2" s="1"/>
  <c r="W43" i="2"/>
  <c r="AI43" i="2" s="1"/>
  <c r="V43" i="2"/>
  <c r="AH43" i="2" s="1"/>
  <c r="U43" i="2"/>
  <c r="T43" i="2"/>
  <c r="AE42" i="2"/>
  <c r="AQ42" i="2" s="1"/>
  <c r="AD42" i="2"/>
  <c r="AP42" i="2" s="1"/>
  <c r="AC42" i="2"/>
  <c r="AO42" i="2" s="1"/>
  <c r="AB42" i="2"/>
  <c r="AN42" i="2" s="1"/>
  <c r="AA42" i="2"/>
  <c r="AM42" i="2" s="1"/>
  <c r="Z42" i="2"/>
  <c r="AL42" i="2" s="1"/>
  <c r="Y42" i="2"/>
  <c r="AK42" i="2" s="1"/>
  <c r="X42" i="2"/>
  <c r="AJ42" i="2" s="1"/>
  <c r="W42" i="2"/>
  <c r="AI42" i="2" s="1"/>
  <c r="V42" i="2"/>
  <c r="AH42" i="2" s="1"/>
  <c r="U42" i="2"/>
  <c r="AG42" i="2" s="1"/>
  <c r="T42" i="2"/>
  <c r="AF42" i="2" s="1"/>
  <c r="AE41" i="2"/>
  <c r="AQ41" i="2" s="1"/>
  <c r="AD41" i="2"/>
  <c r="AP41" i="2" s="1"/>
  <c r="AC41" i="2"/>
  <c r="AO41" i="2" s="1"/>
  <c r="AB41" i="2"/>
  <c r="AN41" i="2" s="1"/>
  <c r="AA41" i="2"/>
  <c r="AM41" i="2" s="1"/>
  <c r="Z41" i="2"/>
  <c r="AL41" i="2" s="1"/>
  <c r="Y41" i="2"/>
  <c r="AK41" i="2" s="1"/>
  <c r="X41" i="2"/>
  <c r="AJ41" i="2" s="1"/>
  <c r="W41" i="2"/>
  <c r="AI41" i="2" s="1"/>
  <c r="V41" i="2"/>
  <c r="AH41" i="2" s="1"/>
  <c r="U41" i="2"/>
  <c r="AG41" i="2" s="1"/>
  <c r="T41" i="2"/>
  <c r="AF41" i="2" s="1"/>
  <c r="AE40" i="2"/>
  <c r="AQ40" i="2" s="1"/>
  <c r="AD40" i="2"/>
  <c r="AP40" i="2" s="1"/>
  <c r="AC40" i="2"/>
  <c r="AO40" i="2" s="1"/>
  <c r="AB40" i="2"/>
  <c r="AN40" i="2" s="1"/>
  <c r="AA40" i="2"/>
  <c r="AM40" i="2" s="1"/>
  <c r="Z40" i="2"/>
  <c r="AL40" i="2" s="1"/>
  <c r="Y40" i="2"/>
  <c r="AK40" i="2" s="1"/>
  <c r="X40" i="2"/>
  <c r="AJ40" i="2" s="1"/>
  <c r="W40" i="2"/>
  <c r="AI40" i="2" s="1"/>
  <c r="V40" i="2"/>
  <c r="AH40" i="2" s="1"/>
  <c r="U40" i="2"/>
  <c r="T40" i="2"/>
  <c r="AE39" i="2"/>
  <c r="AQ39" i="2" s="1"/>
  <c r="AD39" i="2"/>
  <c r="AP39" i="2" s="1"/>
  <c r="AC39" i="2"/>
  <c r="AO39" i="2" s="1"/>
  <c r="AB39" i="2"/>
  <c r="AN39" i="2" s="1"/>
  <c r="AA39" i="2"/>
  <c r="AM39" i="2" s="1"/>
  <c r="Z39" i="2"/>
  <c r="AL39" i="2" s="1"/>
  <c r="Y39" i="2"/>
  <c r="AK39" i="2" s="1"/>
  <c r="X39" i="2"/>
  <c r="AJ39" i="2" s="1"/>
  <c r="W39" i="2"/>
  <c r="AI39" i="2" s="1"/>
  <c r="V39" i="2"/>
  <c r="AH39" i="2" s="1"/>
  <c r="U39" i="2"/>
  <c r="T39" i="2"/>
  <c r="AE38" i="2"/>
  <c r="AQ38" i="2" s="1"/>
  <c r="AD38" i="2"/>
  <c r="AP38" i="2" s="1"/>
  <c r="AC38" i="2"/>
  <c r="AO38" i="2" s="1"/>
  <c r="AB38" i="2"/>
  <c r="AN38" i="2" s="1"/>
  <c r="AA38" i="2"/>
  <c r="AM38" i="2" s="1"/>
  <c r="Z38" i="2"/>
  <c r="AL38" i="2" s="1"/>
  <c r="Y38" i="2"/>
  <c r="AK38" i="2" s="1"/>
  <c r="X38" i="2"/>
  <c r="AJ38" i="2" s="1"/>
  <c r="W38" i="2"/>
  <c r="AI38" i="2" s="1"/>
  <c r="V38" i="2"/>
  <c r="AH38" i="2" s="1"/>
  <c r="U38" i="2"/>
  <c r="AG38" i="2" s="1"/>
  <c r="T38" i="2"/>
  <c r="AF38" i="2" s="1"/>
  <c r="AE37" i="2"/>
  <c r="AQ37" i="2" s="1"/>
  <c r="AD37" i="2"/>
  <c r="AP37" i="2" s="1"/>
  <c r="AC37" i="2"/>
  <c r="AO37" i="2" s="1"/>
  <c r="AB37" i="2"/>
  <c r="AN37" i="2" s="1"/>
  <c r="AA37" i="2"/>
  <c r="AM37" i="2" s="1"/>
  <c r="Z37" i="2"/>
  <c r="AL37" i="2" s="1"/>
  <c r="Y37" i="2"/>
  <c r="AK37" i="2" s="1"/>
  <c r="X37" i="2"/>
  <c r="AJ37" i="2" s="1"/>
  <c r="W37" i="2"/>
  <c r="AI37" i="2" s="1"/>
  <c r="V37" i="2"/>
  <c r="AH37" i="2" s="1"/>
  <c r="U37" i="2"/>
  <c r="AG37" i="2" s="1"/>
  <c r="T37" i="2"/>
  <c r="AF37" i="2" s="1"/>
  <c r="AE36" i="2"/>
  <c r="AQ36" i="2" s="1"/>
  <c r="AD36" i="2"/>
  <c r="AP36" i="2" s="1"/>
  <c r="AC36" i="2"/>
  <c r="AO36" i="2" s="1"/>
  <c r="AB36" i="2"/>
  <c r="AN36" i="2" s="1"/>
  <c r="AA36" i="2"/>
  <c r="AM36" i="2" s="1"/>
  <c r="Z36" i="2"/>
  <c r="AL36" i="2" s="1"/>
  <c r="Y36" i="2"/>
  <c r="AK36" i="2" s="1"/>
  <c r="X36" i="2"/>
  <c r="AJ36" i="2" s="1"/>
  <c r="W36" i="2"/>
  <c r="AI36" i="2" s="1"/>
  <c r="V36" i="2"/>
  <c r="AH36" i="2" s="1"/>
  <c r="U36" i="2"/>
  <c r="T36" i="2"/>
  <c r="AE35" i="2"/>
  <c r="AQ35" i="2" s="1"/>
  <c r="AD35" i="2"/>
  <c r="AP35" i="2" s="1"/>
  <c r="AC35" i="2"/>
  <c r="AO35" i="2" s="1"/>
  <c r="AB35" i="2"/>
  <c r="AN35" i="2" s="1"/>
  <c r="AA35" i="2"/>
  <c r="AM35" i="2" s="1"/>
  <c r="Z35" i="2"/>
  <c r="AL35" i="2" s="1"/>
  <c r="Y35" i="2"/>
  <c r="AK35" i="2" s="1"/>
  <c r="X35" i="2"/>
  <c r="AJ35" i="2" s="1"/>
  <c r="W35" i="2"/>
  <c r="AI35" i="2" s="1"/>
  <c r="V35" i="2"/>
  <c r="AH35" i="2" s="1"/>
  <c r="U35" i="2"/>
  <c r="T35" i="2"/>
  <c r="AF35" i="2" s="1"/>
  <c r="AE34" i="2"/>
  <c r="AQ34" i="2" s="1"/>
  <c r="AD34" i="2"/>
  <c r="AP34" i="2" s="1"/>
  <c r="AC34" i="2"/>
  <c r="AO34" i="2" s="1"/>
  <c r="AB34" i="2"/>
  <c r="AN34" i="2" s="1"/>
  <c r="AA34" i="2"/>
  <c r="AM34" i="2" s="1"/>
  <c r="Z34" i="2"/>
  <c r="AL34" i="2" s="1"/>
  <c r="Y34" i="2"/>
  <c r="AK34" i="2" s="1"/>
  <c r="X34" i="2"/>
  <c r="AJ34" i="2" s="1"/>
  <c r="W34" i="2"/>
  <c r="AI34" i="2" s="1"/>
  <c r="V34" i="2"/>
  <c r="AH34" i="2" s="1"/>
  <c r="U34" i="2"/>
  <c r="AG34" i="2" s="1"/>
  <c r="T34" i="2"/>
  <c r="AF34" i="2" s="1"/>
  <c r="AE33" i="2"/>
  <c r="AQ33" i="2" s="1"/>
  <c r="AD33" i="2"/>
  <c r="AP33" i="2" s="1"/>
  <c r="AC33" i="2"/>
  <c r="AO33" i="2" s="1"/>
  <c r="AB33" i="2"/>
  <c r="AN33" i="2" s="1"/>
  <c r="AA33" i="2"/>
  <c r="AM33" i="2" s="1"/>
  <c r="Z33" i="2"/>
  <c r="AL33" i="2" s="1"/>
  <c r="Y33" i="2"/>
  <c r="AK33" i="2" s="1"/>
  <c r="X33" i="2"/>
  <c r="AJ33" i="2" s="1"/>
  <c r="W33" i="2"/>
  <c r="AI33" i="2" s="1"/>
  <c r="V33" i="2"/>
  <c r="AH33" i="2" s="1"/>
  <c r="U33" i="2"/>
  <c r="AG33" i="2" s="1"/>
  <c r="T33" i="2"/>
  <c r="AE32" i="2"/>
  <c r="AQ32" i="2" s="1"/>
  <c r="AD32" i="2"/>
  <c r="AP32" i="2" s="1"/>
  <c r="AC32" i="2"/>
  <c r="AO32" i="2" s="1"/>
  <c r="AB32" i="2"/>
  <c r="AN32" i="2" s="1"/>
  <c r="AA32" i="2"/>
  <c r="AM32" i="2" s="1"/>
  <c r="Z32" i="2"/>
  <c r="AL32" i="2" s="1"/>
  <c r="Y32" i="2"/>
  <c r="AK32" i="2" s="1"/>
  <c r="X32" i="2"/>
  <c r="AJ32" i="2" s="1"/>
  <c r="W32" i="2"/>
  <c r="AI32" i="2" s="1"/>
  <c r="V32" i="2"/>
  <c r="AH32" i="2" s="1"/>
  <c r="U32" i="2"/>
  <c r="T32" i="2"/>
  <c r="AF32" i="2" s="1"/>
  <c r="AE31" i="2"/>
  <c r="AQ31" i="2" s="1"/>
  <c r="AD31" i="2"/>
  <c r="AP31" i="2" s="1"/>
  <c r="AC31" i="2"/>
  <c r="AO31" i="2" s="1"/>
  <c r="AB31" i="2"/>
  <c r="AN31" i="2" s="1"/>
  <c r="AA31" i="2"/>
  <c r="AM31" i="2" s="1"/>
  <c r="Z31" i="2"/>
  <c r="AL31" i="2" s="1"/>
  <c r="Y31" i="2"/>
  <c r="AK31" i="2" s="1"/>
  <c r="X31" i="2"/>
  <c r="AJ31" i="2" s="1"/>
  <c r="W31" i="2"/>
  <c r="AI31" i="2" s="1"/>
  <c r="V31" i="2"/>
  <c r="AH31" i="2" s="1"/>
  <c r="U31" i="2"/>
  <c r="T31" i="2"/>
  <c r="AF31" i="2" s="1"/>
  <c r="AE30" i="2"/>
  <c r="AQ30" i="2" s="1"/>
  <c r="AD30" i="2"/>
  <c r="AP30" i="2" s="1"/>
  <c r="AC30" i="2"/>
  <c r="AO30" i="2" s="1"/>
  <c r="AB30" i="2"/>
  <c r="AN30" i="2" s="1"/>
  <c r="AA30" i="2"/>
  <c r="AM30" i="2" s="1"/>
  <c r="Z30" i="2"/>
  <c r="AL30" i="2" s="1"/>
  <c r="Y30" i="2"/>
  <c r="AK30" i="2" s="1"/>
  <c r="X30" i="2"/>
  <c r="AJ30" i="2" s="1"/>
  <c r="W30" i="2"/>
  <c r="AI30" i="2" s="1"/>
  <c r="V30" i="2"/>
  <c r="AH30" i="2" s="1"/>
  <c r="U30" i="2"/>
  <c r="AG30" i="2" s="1"/>
  <c r="T30" i="2"/>
  <c r="AE29" i="2"/>
  <c r="AQ29" i="2" s="1"/>
  <c r="AD29" i="2"/>
  <c r="AP29" i="2" s="1"/>
  <c r="AC29" i="2"/>
  <c r="AO29" i="2" s="1"/>
  <c r="AB29" i="2"/>
  <c r="AN29" i="2" s="1"/>
  <c r="AA29" i="2"/>
  <c r="AM29" i="2" s="1"/>
  <c r="Z29" i="2"/>
  <c r="AL29" i="2" s="1"/>
  <c r="Y29" i="2"/>
  <c r="AK29" i="2" s="1"/>
  <c r="X29" i="2"/>
  <c r="AJ29" i="2" s="1"/>
  <c r="W29" i="2"/>
  <c r="AI29" i="2" s="1"/>
  <c r="V29" i="2"/>
  <c r="AH29" i="2" s="1"/>
  <c r="U29" i="2"/>
  <c r="AG29" i="2" s="1"/>
  <c r="T29" i="2"/>
  <c r="AF29" i="2" s="1"/>
  <c r="AE28" i="2"/>
  <c r="AQ28" i="2" s="1"/>
  <c r="AD28" i="2"/>
  <c r="AP28" i="2" s="1"/>
  <c r="AC28" i="2"/>
  <c r="AO28" i="2" s="1"/>
  <c r="AB28" i="2"/>
  <c r="AN28" i="2" s="1"/>
  <c r="AA28" i="2"/>
  <c r="AM28" i="2" s="1"/>
  <c r="Z28" i="2"/>
  <c r="AL28" i="2" s="1"/>
  <c r="Y28" i="2"/>
  <c r="AK28" i="2" s="1"/>
  <c r="X28" i="2"/>
  <c r="AJ28" i="2" s="1"/>
  <c r="W28" i="2"/>
  <c r="AI28" i="2" s="1"/>
  <c r="V28" i="2"/>
  <c r="AH28" i="2" s="1"/>
  <c r="U28" i="2"/>
  <c r="T28" i="2"/>
  <c r="AF28" i="2" s="1"/>
  <c r="AE27" i="2"/>
  <c r="AQ27" i="2" s="1"/>
  <c r="AD27" i="2"/>
  <c r="AP27" i="2" s="1"/>
  <c r="AC27" i="2"/>
  <c r="AO27" i="2" s="1"/>
  <c r="AB27" i="2"/>
  <c r="AN27" i="2" s="1"/>
  <c r="AA27" i="2"/>
  <c r="AM27" i="2" s="1"/>
  <c r="Z27" i="2"/>
  <c r="AL27" i="2" s="1"/>
  <c r="Y27" i="2"/>
  <c r="AK27" i="2" s="1"/>
  <c r="X27" i="2"/>
  <c r="AJ27" i="2" s="1"/>
  <c r="W27" i="2"/>
  <c r="AI27" i="2" s="1"/>
  <c r="V27" i="2"/>
  <c r="AH27" i="2" s="1"/>
  <c r="U27" i="2"/>
  <c r="T27" i="2"/>
  <c r="AF27" i="2" s="1"/>
  <c r="AE26" i="2"/>
  <c r="AQ26" i="2" s="1"/>
  <c r="AD26" i="2"/>
  <c r="AP26" i="2" s="1"/>
  <c r="AC26" i="2"/>
  <c r="AO26" i="2" s="1"/>
  <c r="AB26" i="2"/>
  <c r="AN26" i="2" s="1"/>
  <c r="AA26" i="2"/>
  <c r="AM26" i="2" s="1"/>
  <c r="Z26" i="2"/>
  <c r="AL26" i="2" s="1"/>
  <c r="Y26" i="2"/>
  <c r="AK26" i="2" s="1"/>
  <c r="X26" i="2"/>
  <c r="AJ26" i="2" s="1"/>
  <c r="W26" i="2"/>
  <c r="AI26" i="2" s="1"/>
  <c r="V26" i="2"/>
  <c r="AH26" i="2" s="1"/>
  <c r="U26" i="2"/>
  <c r="AG26" i="2" s="1"/>
  <c r="T26" i="2"/>
  <c r="AE25" i="2"/>
  <c r="AQ25" i="2" s="1"/>
  <c r="AD25" i="2"/>
  <c r="AP25" i="2" s="1"/>
  <c r="AC25" i="2"/>
  <c r="AO25" i="2" s="1"/>
  <c r="AB25" i="2"/>
  <c r="AN25" i="2" s="1"/>
  <c r="AA25" i="2"/>
  <c r="AM25" i="2" s="1"/>
  <c r="Z25" i="2"/>
  <c r="AL25" i="2" s="1"/>
  <c r="Y25" i="2"/>
  <c r="AK25" i="2" s="1"/>
  <c r="X25" i="2"/>
  <c r="AJ25" i="2" s="1"/>
  <c r="W25" i="2"/>
  <c r="AI25" i="2" s="1"/>
  <c r="V25" i="2"/>
  <c r="AH25" i="2" s="1"/>
  <c r="U25" i="2"/>
  <c r="AG25" i="2" s="1"/>
  <c r="T25" i="2"/>
  <c r="AF25" i="2" s="1"/>
  <c r="AE24" i="2"/>
  <c r="AQ24" i="2" s="1"/>
  <c r="AD24" i="2"/>
  <c r="AP24" i="2" s="1"/>
  <c r="AC24" i="2"/>
  <c r="AO24" i="2" s="1"/>
  <c r="AB24" i="2"/>
  <c r="AN24" i="2" s="1"/>
  <c r="AA24" i="2"/>
  <c r="AM24" i="2" s="1"/>
  <c r="Z24" i="2"/>
  <c r="AL24" i="2" s="1"/>
  <c r="Y24" i="2"/>
  <c r="AK24" i="2" s="1"/>
  <c r="X24" i="2"/>
  <c r="AJ24" i="2" s="1"/>
  <c r="W24" i="2"/>
  <c r="AI24" i="2" s="1"/>
  <c r="V24" i="2"/>
  <c r="AH24" i="2" s="1"/>
  <c r="U24" i="2"/>
  <c r="T24" i="2"/>
  <c r="AE23" i="2"/>
  <c r="AQ23" i="2" s="1"/>
  <c r="AD23" i="2"/>
  <c r="AP23" i="2" s="1"/>
  <c r="AC23" i="2"/>
  <c r="AO23" i="2" s="1"/>
  <c r="AB23" i="2"/>
  <c r="AN23" i="2" s="1"/>
  <c r="AA23" i="2"/>
  <c r="AM23" i="2" s="1"/>
  <c r="Z23" i="2"/>
  <c r="AL23" i="2" s="1"/>
  <c r="Y23" i="2"/>
  <c r="AK23" i="2" s="1"/>
  <c r="X23" i="2"/>
  <c r="AJ23" i="2" s="1"/>
  <c r="W23" i="2"/>
  <c r="AI23" i="2" s="1"/>
  <c r="V23" i="2"/>
  <c r="AH23" i="2" s="1"/>
  <c r="U23" i="2"/>
  <c r="T23" i="2"/>
  <c r="AF23" i="2" s="1"/>
  <c r="AE22" i="2"/>
  <c r="AQ22" i="2" s="1"/>
  <c r="AD22" i="2"/>
  <c r="AP22" i="2" s="1"/>
  <c r="AC22" i="2"/>
  <c r="AO22" i="2" s="1"/>
  <c r="AB22" i="2"/>
  <c r="AN22" i="2" s="1"/>
  <c r="AA22" i="2"/>
  <c r="AM22" i="2" s="1"/>
  <c r="Z22" i="2"/>
  <c r="AL22" i="2" s="1"/>
  <c r="Y22" i="2"/>
  <c r="AK22" i="2" s="1"/>
  <c r="X22" i="2"/>
  <c r="AJ22" i="2" s="1"/>
  <c r="W22" i="2"/>
  <c r="AI22" i="2" s="1"/>
  <c r="V22" i="2"/>
  <c r="AH22" i="2" s="1"/>
  <c r="U22" i="2"/>
  <c r="AG22" i="2" s="1"/>
  <c r="T22" i="2"/>
  <c r="AF22" i="2" s="1"/>
  <c r="AE21" i="2"/>
  <c r="AQ21" i="2" s="1"/>
  <c r="AD21" i="2"/>
  <c r="AP21" i="2" s="1"/>
  <c r="AC21" i="2"/>
  <c r="AO21" i="2" s="1"/>
  <c r="AB21" i="2"/>
  <c r="AN21" i="2" s="1"/>
  <c r="AA21" i="2"/>
  <c r="AM21" i="2" s="1"/>
  <c r="Z21" i="2"/>
  <c r="AL21" i="2" s="1"/>
  <c r="Y21" i="2"/>
  <c r="AK21" i="2" s="1"/>
  <c r="X21" i="2"/>
  <c r="AJ21" i="2" s="1"/>
  <c r="W21" i="2"/>
  <c r="AI21" i="2" s="1"/>
  <c r="V21" i="2"/>
  <c r="AH21" i="2" s="1"/>
  <c r="U21" i="2"/>
  <c r="AG21" i="2" s="1"/>
  <c r="T21" i="2"/>
  <c r="AG20" i="2"/>
  <c r="AE20" i="2"/>
  <c r="AQ20" i="2" s="1"/>
  <c r="AD20" i="2"/>
  <c r="AP20" i="2" s="1"/>
  <c r="AC20" i="2"/>
  <c r="AO20" i="2" s="1"/>
  <c r="AB20" i="2"/>
  <c r="AN20" i="2" s="1"/>
  <c r="AA20" i="2"/>
  <c r="AM20" i="2" s="1"/>
  <c r="Z20" i="2"/>
  <c r="AL20" i="2" s="1"/>
  <c r="Y20" i="2"/>
  <c r="AK20" i="2" s="1"/>
  <c r="X20" i="2"/>
  <c r="AJ20" i="2" s="1"/>
  <c r="W20" i="2"/>
  <c r="V20" i="2"/>
  <c r="AH20" i="2" s="1"/>
  <c r="U20" i="2"/>
  <c r="T20" i="2"/>
  <c r="AF20" i="2" s="1"/>
  <c r="AE19" i="2"/>
  <c r="AQ19" i="2" s="1"/>
  <c r="AD19" i="2"/>
  <c r="AP19" i="2" s="1"/>
  <c r="AC19" i="2"/>
  <c r="AO19" i="2" s="1"/>
  <c r="AB19" i="2"/>
  <c r="AN19" i="2" s="1"/>
  <c r="AA19" i="2"/>
  <c r="AM19" i="2" s="1"/>
  <c r="Z19" i="2"/>
  <c r="AL19" i="2" s="1"/>
  <c r="Y19" i="2"/>
  <c r="AK19" i="2" s="1"/>
  <c r="X19" i="2"/>
  <c r="AJ19" i="2" s="1"/>
  <c r="W19" i="2"/>
  <c r="AI19" i="2" s="1"/>
  <c r="V19" i="2"/>
  <c r="U19" i="2"/>
  <c r="AG19" i="2" s="1"/>
  <c r="T19" i="2"/>
  <c r="AF19" i="2" s="1"/>
  <c r="AE18" i="2"/>
  <c r="AQ18" i="2" s="1"/>
  <c r="AD18" i="2"/>
  <c r="AP18" i="2" s="1"/>
  <c r="AC18" i="2"/>
  <c r="AO18" i="2" s="1"/>
  <c r="AB18" i="2"/>
  <c r="AN18" i="2" s="1"/>
  <c r="AA18" i="2"/>
  <c r="AM18" i="2" s="1"/>
  <c r="Z18" i="2"/>
  <c r="AL18" i="2" s="1"/>
  <c r="Y18" i="2"/>
  <c r="AK18" i="2" s="1"/>
  <c r="X18" i="2"/>
  <c r="AJ18" i="2" s="1"/>
  <c r="W18" i="2"/>
  <c r="AI18" i="2" s="1"/>
  <c r="V18" i="2"/>
  <c r="U18" i="2"/>
  <c r="AG18" i="2" s="1"/>
  <c r="T18" i="2"/>
  <c r="AF18" i="2" s="1"/>
  <c r="AE17" i="2"/>
  <c r="AQ17" i="2" s="1"/>
  <c r="AD17" i="2"/>
  <c r="AP17" i="2" s="1"/>
  <c r="AC17" i="2"/>
  <c r="AO17" i="2" s="1"/>
  <c r="AB17" i="2"/>
  <c r="AN17" i="2" s="1"/>
  <c r="AA17" i="2"/>
  <c r="AM17" i="2" s="1"/>
  <c r="Z17" i="2"/>
  <c r="AL17" i="2" s="1"/>
  <c r="Y17" i="2"/>
  <c r="AK17" i="2" s="1"/>
  <c r="X17" i="2"/>
  <c r="AJ17" i="2" s="1"/>
  <c r="W17" i="2"/>
  <c r="AI17" i="2" s="1"/>
  <c r="V17" i="2"/>
  <c r="U17" i="2"/>
  <c r="AG17" i="2" s="1"/>
  <c r="T17" i="2"/>
  <c r="AF17" i="2" s="1"/>
  <c r="AE16" i="2"/>
  <c r="AQ16" i="2" s="1"/>
  <c r="AD16" i="2"/>
  <c r="AP16" i="2" s="1"/>
  <c r="AC16" i="2"/>
  <c r="AO16" i="2" s="1"/>
  <c r="AB16" i="2"/>
  <c r="AN16" i="2" s="1"/>
  <c r="AA16" i="2"/>
  <c r="AM16" i="2" s="1"/>
  <c r="Z16" i="2"/>
  <c r="AL16" i="2" s="1"/>
  <c r="Y16" i="2"/>
  <c r="AK16" i="2" s="1"/>
  <c r="X16" i="2"/>
  <c r="AJ16" i="2" s="1"/>
  <c r="W16" i="2"/>
  <c r="AI16" i="2" s="1"/>
  <c r="V16" i="2"/>
  <c r="AH16" i="2" s="1"/>
  <c r="U16" i="2"/>
  <c r="AG16" i="2" s="1"/>
  <c r="T16" i="2"/>
  <c r="AE15" i="2"/>
  <c r="AQ15" i="2" s="1"/>
  <c r="AD15" i="2"/>
  <c r="AP15" i="2" s="1"/>
  <c r="AC15" i="2"/>
  <c r="AO15" i="2" s="1"/>
  <c r="AB15" i="2"/>
  <c r="AN15" i="2" s="1"/>
  <c r="AA15" i="2"/>
  <c r="AM15" i="2" s="1"/>
  <c r="Z15" i="2"/>
  <c r="AL15" i="2" s="1"/>
  <c r="Y15" i="2"/>
  <c r="AK15" i="2" s="1"/>
  <c r="X15" i="2"/>
  <c r="AJ15" i="2" s="1"/>
  <c r="W15" i="2"/>
  <c r="AI15" i="2" s="1"/>
  <c r="V15" i="2"/>
  <c r="U15" i="2"/>
  <c r="AG15" i="2" s="1"/>
  <c r="T15" i="2"/>
  <c r="AF15" i="2" s="1"/>
  <c r="AE14" i="2"/>
  <c r="AQ14" i="2" s="1"/>
  <c r="AD14" i="2"/>
  <c r="AP14" i="2" s="1"/>
  <c r="AC14" i="2"/>
  <c r="AO14" i="2" s="1"/>
  <c r="AB14" i="2"/>
  <c r="AN14" i="2" s="1"/>
  <c r="AA14" i="2"/>
  <c r="AM14" i="2" s="1"/>
  <c r="Z14" i="2"/>
  <c r="AL14" i="2" s="1"/>
  <c r="Y14" i="2"/>
  <c r="AK14" i="2" s="1"/>
  <c r="X14" i="2"/>
  <c r="AJ14" i="2" s="1"/>
  <c r="W14" i="2"/>
  <c r="AI14" i="2" s="1"/>
  <c r="V14" i="2"/>
  <c r="AH14" i="2" s="1"/>
  <c r="U14" i="2"/>
  <c r="AG14" i="2" s="1"/>
  <c r="T14" i="2"/>
  <c r="AF14" i="2" s="1"/>
  <c r="AE13" i="2"/>
  <c r="AQ13" i="2" s="1"/>
  <c r="AD13" i="2"/>
  <c r="AP13" i="2" s="1"/>
  <c r="AC13" i="2"/>
  <c r="AO13" i="2" s="1"/>
  <c r="AB13" i="2"/>
  <c r="AN13" i="2" s="1"/>
  <c r="AA13" i="2"/>
  <c r="AM13" i="2" s="1"/>
  <c r="Z13" i="2"/>
  <c r="AL13" i="2" s="1"/>
  <c r="Y13" i="2"/>
  <c r="AK13" i="2" s="1"/>
  <c r="X13" i="2"/>
  <c r="AJ13" i="2" s="1"/>
  <c r="W13" i="2"/>
  <c r="AI13" i="2" s="1"/>
  <c r="V13" i="2"/>
  <c r="U13" i="2"/>
  <c r="AG13" i="2" s="1"/>
  <c r="T13" i="2"/>
  <c r="AF13" i="2" s="1"/>
  <c r="AE12" i="2"/>
  <c r="AQ12" i="2" s="1"/>
  <c r="AD12" i="2"/>
  <c r="AP12" i="2" s="1"/>
  <c r="AC12" i="2"/>
  <c r="AO12" i="2" s="1"/>
  <c r="AB12" i="2"/>
  <c r="AN12" i="2" s="1"/>
  <c r="AA12" i="2"/>
  <c r="AM12" i="2" s="1"/>
  <c r="Z12" i="2"/>
  <c r="AL12" i="2" s="1"/>
  <c r="Y12" i="2"/>
  <c r="AK12" i="2" s="1"/>
  <c r="X12" i="2"/>
  <c r="AJ12" i="2" s="1"/>
  <c r="W12" i="2"/>
  <c r="AI12" i="2" s="1"/>
  <c r="V12" i="2"/>
  <c r="AH12" i="2" s="1"/>
  <c r="U12" i="2"/>
  <c r="T12" i="2"/>
  <c r="AF12" i="2" s="1"/>
  <c r="AE11" i="2"/>
  <c r="AQ11" i="2" s="1"/>
  <c r="AD11" i="2"/>
  <c r="AP11" i="2" s="1"/>
  <c r="AC11" i="2"/>
  <c r="AO11" i="2" s="1"/>
  <c r="AB11" i="2"/>
  <c r="AN11" i="2" s="1"/>
  <c r="AA11" i="2"/>
  <c r="AM11" i="2" s="1"/>
  <c r="Z11" i="2"/>
  <c r="AL11" i="2" s="1"/>
  <c r="Y11" i="2"/>
  <c r="AK11" i="2" s="1"/>
  <c r="X11" i="2"/>
  <c r="AJ11" i="2" s="1"/>
  <c r="W11" i="2"/>
  <c r="AI11" i="2" s="1"/>
  <c r="V11" i="2"/>
  <c r="U11" i="2"/>
  <c r="AG11" i="2" s="1"/>
  <c r="T11" i="2"/>
  <c r="AF11" i="2" s="1"/>
  <c r="AE10" i="2"/>
  <c r="AQ10" i="2" s="1"/>
  <c r="AD10" i="2"/>
  <c r="AP10" i="2" s="1"/>
  <c r="AC10" i="2"/>
  <c r="AO10" i="2" s="1"/>
  <c r="AB10" i="2"/>
  <c r="AN10" i="2" s="1"/>
  <c r="AA10" i="2"/>
  <c r="AM10" i="2" s="1"/>
  <c r="Z10" i="2"/>
  <c r="AL10" i="2" s="1"/>
  <c r="Y10" i="2"/>
  <c r="AK10" i="2" s="1"/>
  <c r="X10" i="2"/>
  <c r="AJ10" i="2" s="1"/>
  <c r="W10" i="2"/>
  <c r="AI10" i="2" s="1"/>
  <c r="V10" i="2"/>
  <c r="AH10" i="2" s="1"/>
  <c r="U10" i="2"/>
  <c r="T10" i="2"/>
  <c r="AF10" i="2" s="1"/>
  <c r="AO9" i="2"/>
  <c r="AE9" i="2"/>
  <c r="AQ9" i="2" s="1"/>
  <c r="AD9" i="2"/>
  <c r="AP9" i="2" s="1"/>
  <c r="AC9" i="2"/>
  <c r="AB9" i="2"/>
  <c r="AN9" i="2" s="1"/>
  <c r="AA9" i="2"/>
  <c r="AM9" i="2" s="1"/>
  <c r="Z9" i="2"/>
  <c r="AL9" i="2" s="1"/>
  <c r="Y9" i="2"/>
  <c r="AK9" i="2" s="1"/>
  <c r="X9" i="2"/>
  <c r="AJ9" i="2" s="1"/>
  <c r="W9" i="2"/>
  <c r="AI9" i="2" s="1"/>
  <c r="V9" i="2"/>
  <c r="AH9" i="2" s="1"/>
  <c r="U9" i="2"/>
  <c r="AG9" i="2" s="1"/>
  <c r="T9" i="2"/>
  <c r="AF9" i="2" s="1"/>
  <c r="AE8" i="2"/>
  <c r="AQ8" i="2" s="1"/>
  <c r="AD8" i="2"/>
  <c r="AP8" i="2" s="1"/>
  <c r="AC8" i="2"/>
  <c r="AO8" i="2" s="1"/>
  <c r="AB8" i="2"/>
  <c r="AN8" i="2" s="1"/>
  <c r="AA8" i="2"/>
  <c r="AM8" i="2" s="1"/>
  <c r="Z8" i="2"/>
  <c r="AL8" i="2" s="1"/>
  <c r="Y8" i="2"/>
  <c r="AK8" i="2" s="1"/>
  <c r="X8" i="2"/>
  <c r="AJ8" i="2" s="1"/>
  <c r="W8" i="2"/>
  <c r="AI8" i="2" s="1"/>
  <c r="V8" i="2"/>
  <c r="U8" i="2"/>
  <c r="AG8" i="2" s="1"/>
  <c r="T8" i="2"/>
  <c r="AF8" i="2" s="1"/>
  <c r="AE7" i="2"/>
  <c r="AQ7" i="2" s="1"/>
  <c r="AD7" i="2"/>
  <c r="AP7" i="2" s="1"/>
  <c r="AC7" i="2"/>
  <c r="AO7" i="2" s="1"/>
  <c r="AB7" i="2"/>
  <c r="AN7" i="2" s="1"/>
  <c r="AA7" i="2"/>
  <c r="AM7" i="2" s="1"/>
  <c r="Z7" i="2"/>
  <c r="AL7" i="2" s="1"/>
  <c r="Y7" i="2"/>
  <c r="AK7" i="2" s="1"/>
  <c r="X7" i="2"/>
  <c r="AJ7" i="2" s="1"/>
  <c r="W7" i="2"/>
  <c r="AI7" i="2" s="1"/>
  <c r="V7" i="2"/>
  <c r="AH7" i="2" s="1"/>
  <c r="U7" i="2"/>
  <c r="AG7" i="2" s="1"/>
  <c r="T7" i="2"/>
  <c r="AF7" i="2" s="1"/>
  <c r="AE6" i="2"/>
  <c r="AQ6" i="2" s="1"/>
  <c r="AD6" i="2"/>
  <c r="AP6" i="2" s="1"/>
  <c r="AC6" i="2"/>
  <c r="AO6" i="2" s="1"/>
  <c r="AB6" i="2"/>
  <c r="AN6" i="2" s="1"/>
  <c r="AA6" i="2"/>
  <c r="AM6" i="2" s="1"/>
  <c r="Z6" i="2"/>
  <c r="AL6" i="2" s="1"/>
  <c r="Y6" i="2"/>
  <c r="AK6" i="2" s="1"/>
  <c r="X6" i="2"/>
  <c r="AJ6" i="2" s="1"/>
  <c r="W6" i="2"/>
  <c r="AI6" i="2" s="1"/>
  <c r="V6" i="2"/>
  <c r="AH6" i="2" s="1"/>
  <c r="U6" i="2"/>
  <c r="AG6" i="2" s="1"/>
  <c r="T6" i="2"/>
  <c r="AE5" i="2"/>
  <c r="AQ5" i="2" s="1"/>
  <c r="AD5" i="2"/>
  <c r="AP5" i="2" s="1"/>
  <c r="AC5" i="2"/>
  <c r="AO5" i="2" s="1"/>
  <c r="AB5" i="2"/>
  <c r="AN5" i="2" s="1"/>
  <c r="AA5" i="2"/>
  <c r="AM5" i="2" s="1"/>
  <c r="Z5" i="2"/>
  <c r="AL5" i="2" s="1"/>
  <c r="Y5" i="2"/>
  <c r="AK5" i="2" s="1"/>
  <c r="X5" i="2"/>
  <c r="AJ5" i="2" s="1"/>
  <c r="W5" i="2"/>
  <c r="AI5" i="2" s="1"/>
  <c r="V5" i="2"/>
  <c r="AH5" i="2" s="1"/>
  <c r="U5" i="2"/>
  <c r="AG5" i="2" s="1"/>
  <c r="T5" i="2"/>
  <c r="AF5" i="2" s="1"/>
  <c r="AE4" i="2"/>
  <c r="AQ4" i="2" s="1"/>
  <c r="AD4" i="2"/>
  <c r="AP4" i="2" s="1"/>
  <c r="AC4" i="2"/>
  <c r="AO4" i="2" s="1"/>
  <c r="AB4" i="2"/>
  <c r="AN4" i="2" s="1"/>
  <c r="AA4" i="2"/>
  <c r="AM4" i="2" s="1"/>
  <c r="Z4" i="2"/>
  <c r="AL4" i="2" s="1"/>
  <c r="Y4" i="2"/>
  <c r="AK4" i="2" s="1"/>
  <c r="X4" i="2"/>
  <c r="AJ4" i="2" s="1"/>
  <c r="W4" i="2"/>
  <c r="AI4" i="2" s="1"/>
  <c r="V4" i="2"/>
  <c r="U4" i="2"/>
  <c r="AG4" i="2" s="1"/>
  <c r="AF4" i="2"/>
  <c r="AA42" i="7"/>
  <c r="AM42" i="7" s="1"/>
  <c r="Z42" i="7"/>
  <c r="AL42" i="7" s="1"/>
  <c r="Y42" i="7"/>
  <c r="AK42" i="7" s="1"/>
  <c r="X42" i="7"/>
  <c r="AJ42" i="7" s="1"/>
  <c r="W42" i="7"/>
  <c r="AI42" i="7" s="1"/>
  <c r="V42" i="7"/>
  <c r="AH42" i="7" s="1"/>
  <c r="U42" i="7"/>
  <c r="AG42" i="7" s="1"/>
  <c r="T42" i="7"/>
  <c r="AF42" i="7" s="1"/>
  <c r="S42" i="7"/>
  <c r="AE42" i="7" s="1"/>
  <c r="R42" i="7"/>
  <c r="AD42" i="7" s="1"/>
  <c r="Q42" i="7"/>
  <c r="AC42" i="7" s="1"/>
  <c r="P42" i="7"/>
  <c r="AA41" i="7"/>
  <c r="AM41" i="7" s="1"/>
  <c r="Z41" i="7"/>
  <c r="AL41" i="7" s="1"/>
  <c r="Y41" i="7"/>
  <c r="AK41" i="7" s="1"/>
  <c r="X41" i="7"/>
  <c r="AJ41" i="7" s="1"/>
  <c r="W41" i="7"/>
  <c r="AI41" i="7" s="1"/>
  <c r="V41" i="7"/>
  <c r="AH41" i="7" s="1"/>
  <c r="U41" i="7"/>
  <c r="AG41" i="7" s="1"/>
  <c r="T41" i="7"/>
  <c r="AF41" i="7" s="1"/>
  <c r="S41" i="7"/>
  <c r="AE41" i="7" s="1"/>
  <c r="R41" i="7"/>
  <c r="AD41" i="7" s="1"/>
  <c r="Q41" i="7"/>
  <c r="AC41" i="7" s="1"/>
  <c r="P41" i="7"/>
  <c r="AA40" i="7"/>
  <c r="AM40" i="7" s="1"/>
  <c r="Z40" i="7"/>
  <c r="AL40" i="7" s="1"/>
  <c r="Y40" i="7"/>
  <c r="AK40" i="7" s="1"/>
  <c r="X40" i="7"/>
  <c r="AJ40" i="7" s="1"/>
  <c r="W40" i="7"/>
  <c r="AI40" i="7" s="1"/>
  <c r="V40" i="7"/>
  <c r="AH40" i="7" s="1"/>
  <c r="U40" i="7"/>
  <c r="AG40" i="7" s="1"/>
  <c r="T40" i="7"/>
  <c r="AF40" i="7" s="1"/>
  <c r="S40" i="7"/>
  <c r="AE40" i="7" s="1"/>
  <c r="R40" i="7"/>
  <c r="AD40" i="7" s="1"/>
  <c r="Q40" i="7"/>
  <c r="P40" i="7"/>
  <c r="AB40" i="7" s="1"/>
  <c r="AM39" i="7"/>
  <c r="AA39" i="7"/>
  <c r="Z39" i="7"/>
  <c r="AL39" i="7" s="1"/>
  <c r="Y39" i="7"/>
  <c r="AK39" i="7" s="1"/>
  <c r="X39" i="7"/>
  <c r="AJ39" i="7" s="1"/>
  <c r="W39" i="7"/>
  <c r="AI39" i="7" s="1"/>
  <c r="V39" i="7"/>
  <c r="AH39" i="7" s="1"/>
  <c r="U39" i="7"/>
  <c r="AG39" i="7" s="1"/>
  <c r="T39" i="7"/>
  <c r="AF39" i="7" s="1"/>
  <c r="S39" i="7"/>
  <c r="AE39" i="7" s="1"/>
  <c r="R39" i="7"/>
  <c r="AD39" i="7" s="1"/>
  <c r="Q39" i="7"/>
  <c r="AC39" i="7" s="1"/>
  <c r="P39" i="7"/>
  <c r="AA38" i="7"/>
  <c r="AM38" i="7" s="1"/>
  <c r="Z38" i="7"/>
  <c r="AL38" i="7" s="1"/>
  <c r="Y38" i="7"/>
  <c r="AK38" i="7" s="1"/>
  <c r="X38" i="7"/>
  <c r="AJ38" i="7" s="1"/>
  <c r="W38" i="7"/>
  <c r="AI38" i="7" s="1"/>
  <c r="V38" i="7"/>
  <c r="AH38" i="7" s="1"/>
  <c r="U38" i="7"/>
  <c r="AG38" i="7" s="1"/>
  <c r="T38" i="7"/>
  <c r="AF38" i="7" s="1"/>
  <c r="S38" i="7"/>
  <c r="AE38" i="7" s="1"/>
  <c r="R38" i="7"/>
  <c r="AD38" i="7" s="1"/>
  <c r="Q38" i="7"/>
  <c r="AC38" i="7" s="1"/>
  <c r="P38" i="7"/>
  <c r="AA37" i="7"/>
  <c r="AM37" i="7" s="1"/>
  <c r="Z37" i="7"/>
  <c r="AL37" i="7" s="1"/>
  <c r="Y37" i="7"/>
  <c r="AK37" i="7" s="1"/>
  <c r="X37" i="7"/>
  <c r="AJ37" i="7" s="1"/>
  <c r="W37" i="7"/>
  <c r="AI37" i="7" s="1"/>
  <c r="V37" i="7"/>
  <c r="AH37" i="7" s="1"/>
  <c r="U37" i="7"/>
  <c r="AG37" i="7" s="1"/>
  <c r="T37" i="7"/>
  <c r="AF37" i="7" s="1"/>
  <c r="S37" i="7"/>
  <c r="AE37" i="7" s="1"/>
  <c r="R37" i="7"/>
  <c r="AD37" i="7" s="1"/>
  <c r="Q37" i="7"/>
  <c r="AC37" i="7" s="1"/>
  <c r="P37" i="7"/>
  <c r="AB37" i="7" s="1"/>
  <c r="AA36" i="7"/>
  <c r="AM36" i="7" s="1"/>
  <c r="Z36" i="7"/>
  <c r="AL36" i="7" s="1"/>
  <c r="Y36" i="7"/>
  <c r="AK36" i="7" s="1"/>
  <c r="X36" i="7"/>
  <c r="AJ36" i="7" s="1"/>
  <c r="W36" i="7"/>
  <c r="AI36" i="7" s="1"/>
  <c r="V36" i="7"/>
  <c r="AH36" i="7" s="1"/>
  <c r="U36" i="7"/>
  <c r="AG36" i="7" s="1"/>
  <c r="T36" i="7"/>
  <c r="AF36" i="7" s="1"/>
  <c r="S36" i="7"/>
  <c r="AE36" i="7" s="1"/>
  <c r="R36" i="7"/>
  <c r="AD36" i="7" s="1"/>
  <c r="Q36" i="7"/>
  <c r="P36" i="7"/>
  <c r="AA35" i="7"/>
  <c r="AM35" i="7" s="1"/>
  <c r="Z35" i="7"/>
  <c r="AL35" i="7" s="1"/>
  <c r="Y35" i="7"/>
  <c r="AK35" i="7" s="1"/>
  <c r="X35" i="7"/>
  <c r="AJ35" i="7" s="1"/>
  <c r="W35" i="7"/>
  <c r="AI35" i="7" s="1"/>
  <c r="V35" i="7"/>
  <c r="AH35" i="7" s="1"/>
  <c r="U35" i="7"/>
  <c r="AG35" i="7" s="1"/>
  <c r="T35" i="7"/>
  <c r="AF35" i="7" s="1"/>
  <c r="S35" i="7"/>
  <c r="AE35" i="7" s="1"/>
  <c r="R35" i="7"/>
  <c r="AD35" i="7" s="1"/>
  <c r="Q35" i="7"/>
  <c r="AC35" i="7" s="1"/>
  <c r="P35" i="7"/>
  <c r="AB35" i="7" s="1"/>
  <c r="AA34" i="7"/>
  <c r="AM34" i="7" s="1"/>
  <c r="Z34" i="7"/>
  <c r="AL34" i="7" s="1"/>
  <c r="Y34" i="7"/>
  <c r="AK34" i="7" s="1"/>
  <c r="X34" i="7"/>
  <c r="AJ34" i="7" s="1"/>
  <c r="W34" i="7"/>
  <c r="AI34" i="7" s="1"/>
  <c r="V34" i="7"/>
  <c r="AH34" i="7" s="1"/>
  <c r="U34" i="7"/>
  <c r="AG34" i="7" s="1"/>
  <c r="T34" i="7"/>
  <c r="AF34" i="7" s="1"/>
  <c r="S34" i="7"/>
  <c r="AE34" i="7" s="1"/>
  <c r="R34" i="7"/>
  <c r="Q34" i="7"/>
  <c r="AC34" i="7" s="1"/>
  <c r="P34" i="7"/>
  <c r="AB34" i="7" s="1"/>
  <c r="AA33" i="7"/>
  <c r="AM33" i="7" s="1"/>
  <c r="Z33" i="7"/>
  <c r="AL33" i="7" s="1"/>
  <c r="Y33" i="7"/>
  <c r="AK33" i="7" s="1"/>
  <c r="X33" i="7"/>
  <c r="AJ33" i="7" s="1"/>
  <c r="W33" i="7"/>
  <c r="AI33" i="7" s="1"/>
  <c r="V33" i="7"/>
  <c r="AH33" i="7" s="1"/>
  <c r="U33" i="7"/>
  <c r="AG33" i="7" s="1"/>
  <c r="T33" i="7"/>
  <c r="AF33" i="7" s="1"/>
  <c r="S33" i="7"/>
  <c r="AE33" i="7" s="1"/>
  <c r="R33" i="7"/>
  <c r="AD33" i="7" s="1"/>
  <c r="Q33" i="7"/>
  <c r="AC33" i="7" s="1"/>
  <c r="P33" i="7"/>
  <c r="AA32" i="7"/>
  <c r="AM32" i="7" s="1"/>
  <c r="Z32" i="7"/>
  <c r="AL32" i="7" s="1"/>
  <c r="Y32" i="7"/>
  <c r="AK32" i="7" s="1"/>
  <c r="X32" i="7"/>
  <c r="AJ32" i="7" s="1"/>
  <c r="W32" i="7"/>
  <c r="AI32" i="7" s="1"/>
  <c r="V32" i="7"/>
  <c r="AH32" i="7" s="1"/>
  <c r="U32" i="7"/>
  <c r="AG32" i="7" s="1"/>
  <c r="T32" i="7"/>
  <c r="AF32" i="7" s="1"/>
  <c r="S32" i="7"/>
  <c r="R32" i="7"/>
  <c r="Q32" i="7"/>
  <c r="AC32" i="7" s="1"/>
  <c r="P32" i="7"/>
  <c r="AB32" i="7" s="1"/>
  <c r="AM31" i="7"/>
  <c r="AI31" i="7"/>
  <c r="AA31" i="7"/>
  <c r="Z31" i="7"/>
  <c r="AL31" i="7" s="1"/>
  <c r="Y31" i="7"/>
  <c r="AK31" i="7" s="1"/>
  <c r="X31" i="7"/>
  <c r="AJ31" i="7" s="1"/>
  <c r="W31" i="7"/>
  <c r="V31" i="7"/>
  <c r="AH31" i="7" s="1"/>
  <c r="U31" i="7"/>
  <c r="AG31" i="7" s="1"/>
  <c r="T31" i="7"/>
  <c r="AF31" i="7" s="1"/>
  <c r="S31" i="7"/>
  <c r="AE31" i="7" s="1"/>
  <c r="R31" i="7"/>
  <c r="AD31" i="7" s="1"/>
  <c r="Q31" i="7"/>
  <c r="AC31" i="7" s="1"/>
  <c r="P31" i="7"/>
  <c r="AB31" i="7" s="1"/>
  <c r="AA30" i="7"/>
  <c r="AM30" i="7" s="1"/>
  <c r="Z30" i="7"/>
  <c r="AL30" i="7" s="1"/>
  <c r="Y30" i="7"/>
  <c r="AK30" i="7" s="1"/>
  <c r="X30" i="7"/>
  <c r="AJ30" i="7" s="1"/>
  <c r="W30" i="7"/>
  <c r="AI30" i="7" s="1"/>
  <c r="V30" i="7"/>
  <c r="AH30" i="7" s="1"/>
  <c r="U30" i="7"/>
  <c r="AG30" i="7" s="1"/>
  <c r="T30" i="7"/>
  <c r="AF30" i="7" s="1"/>
  <c r="S30" i="7"/>
  <c r="AE30" i="7" s="1"/>
  <c r="R30" i="7"/>
  <c r="AD30" i="7" s="1"/>
  <c r="Q30" i="7"/>
  <c r="AC30" i="7" s="1"/>
  <c r="P30" i="7"/>
  <c r="AA29" i="7"/>
  <c r="AM29" i="7" s="1"/>
  <c r="Z29" i="7"/>
  <c r="AL29" i="7" s="1"/>
  <c r="Y29" i="7"/>
  <c r="AK29" i="7" s="1"/>
  <c r="X29" i="7"/>
  <c r="AJ29" i="7" s="1"/>
  <c r="W29" i="7"/>
  <c r="AI29" i="7" s="1"/>
  <c r="V29" i="7"/>
  <c r="AH29" i="7" s="1"/>
  <c r="U29" i="7"/>
  <c r="AG29" i="7" s="1"/>
  <c r="T29" i="7"/>
  <c r="AF29" i="7" s="1"/>
  <c r="S29" i="7"/>
  <c r="AE29" i="7" s="1"/>
  <c r="R29" i="7"/>
  <c r="AD29" i="7" s="1"/>
  <c r="Q29" i="7"/>
  <c r="AC29" i="7" s="1"/>
  <c r="P29" i="7"/>
  <c r="AA28" i="7"/>
  <c r="AM28" i="7" s="1"/>
  <c r="Z28" i="7"/>
  <c r="AL28" i="7" s="1"/>
  <c r="Y28" i="7"/>
  <c r="AK28" i="7" s="1"/>
  <c r="X28" i="7"/>
  <c r="AJ28" i="7" s="1"/>
  <c r="W28" i="7"/>
  <c r="AI28" i="7" s="1"/>
  <c r="V28" i="7"/>
  <c r="AH28" i="7" s="1"/>
  <c r="U28" i="7"/>
  <c r="AG28" i="7" s="1"/>
  <c r="T28" i="7"/>
  <c r="AF28" i="7" s="1"/>
  <c r="S28" i="7"/>
  <c r="R28" i="7"/>
  <c r="AD28" i="7" s="1"/>
  <c r="Q28" i="7"/>
  <c r="AC28" i="7" s="1"/>
  <c r="P28" i="7"/>
  <c r="AA27" i="7"/>
  <c r="AM27" i="7" s="1"/>
  <c r="Z27" i="7"/>
  <c r="AL27" i="7" s="1"/>
  <c r="Y27" i="7"/>
  <c r="AK27" i="7" s="1"/>
  <c r="X27" i="7"/>
  <c r="AJ27" i="7" s="1"/>
  <c r="W27" i="7"/>
  <c r="AI27" i="7" s="1"/>
  <c r="V27" i="7"/>
  <c r="AH27" i="7" s="1"/>
  <c r="U27" i="7"/>
  <c r="AG27" i="7" s="1"/>
  <c r="T27" i="7"/>
  <c r="AF27" i="7" s="1"/>
  <c r="S27" i="7"/>
  <c r="AE27" i="7" s="1"/>
  <c r="R27" i="7"/>
  <c r="AD27" i="7" s="1"/>
  <c r="Q27" i="7"/>
  <c r="AC27" i="7" s="1"/>
  <c r="P27" i="7"/>
  <c r="AA26" i="7"/>
  <c r="AM26" i="7" s="1"/>
  <c r="Z26" i="7"/>
  <c r="AL26" i="7" s="1"/>
  <c r="Y26" i="7"/>
  <c r="AK26" i="7" s="1"/>
  <c r="X26" i="7"/>
  <c r="AJ26" i="7" s="1"/>
  <c r="W26" i="7"/>
  <c r="AI26" i="7" s="1"/>
  <c r="V26" i="7"/>
  <c r="AH26" i="7" s="1"/>
  <c r="U26" i="7"/>
  <c r="AG26" i="7" s="1"/>
  <c r="T26" i="7"/>
  <c r="AF26" i="7" s="1"/>
  <c r="S26" i="7"/>
  <c r="AE26" i="7" s="1"/>
  <c r="R26" i="7"/>
  <c r="AD26" i="7" s="1"/>
  <c r="Q26" i="7"/>
  <c r="AC26" i="7" s="1"/>
  <c r="P26" i="7"/>
  <c r="AA25" i="7"/>
  <c r="AM25" i="7" s="1"/>
  <c r="Z25" i="7"/>
  <c r="AL25" i="7" s="1"/>
  <c r="Y25" i="7"/>
  <c r="AK25" i="7" s="1"/>
  <c r="X25" i="7"/>
  <c r="AJ25" i="7" s="1"/>
  <c r="W25" i="7"/>
  <c r="AI25" i="7" s="1"/>
  <c r="V25" i="7"/>
  <c r="AH25" i="7" s="1"/>
  <c r="U25" i="7"/>
  <c r="AG25" i="7" s="1"/>
  <c r="T25" i="7"/>
  <c r="AF25" i="7" s="1"/>
  <c r="S25" i="7"/>
  <c r="AE25" i="7" s="1"/>
  <c r="R25" i="7"/>
  <c r="AD25" i="7" s="1"/>
  <c r="Q25" i="7"/>
  <c r="AC25" i="7" s="1"/>
  <c r="P25" i="7"/>
  <c r="AA24" i="7"/>
  <c r="AM24" i="7" s="1"/>
  <c r="Z24" i="7"/>
  <c r="AL24" i="7" s="1"/>
  <c r="Y24" i="7"/>
  <c r="AK24" i="7" s="1"/>
  <c r="X24" i="7"/>
  <c r="AJ24" i="7" s="1"/>
  <c r="W24" i="7"/>
  <c r="AI24" i="7" s="1"/>
  <c r="V24" i="7"/>
  <c r="AH24" i="7" s="1"/>
  <c r="U24" i="7"/>
  <c r="AG24" i="7" s="1"/>
  <c r="T24" i="7"/>
  <c r="AF24" i="7" s="1"/>
  <c r="S24" i="7"/>
  <c r="R24" i="7"/>
  <c r="AD24" i="7" s="1"/>
  <c r="Q24" i="7"/>
  <c r="AC24" i="7" s="1"/>
  <c r="P24" i="7"/>
  <c r="AE23" i="7"/>
  <c r="AA23" i="7"/>
  <c r="AM23" i="7" s="1"/>
  <c r="Z23" i="7"/>
  <c r="AL23" i="7" s="1"/>
  <c r="Y23" i="7"/>
  <c r="AK23" i="7" s="1"/>
  <c r="X23" i="7"/>
  <c r="AJ23" i="7" s="1"/>
  <c r="W23" i="7"/>
  <c r="AI23" i="7" s="1"/>
  <c r="V23" i="7"/>
  <c r="AH23" i="7" s="1"/>
  <c r="U23" i="7"/>
  <c r="AG23" i="7" s="1"/>
  <c r="T23" i="7"/>
  <c r="AF23" i="7" s="1"/>
  <c r="S23" i="7"/>
  <c r="R23" i="7"/>
  <c r="AD23" i="7" s="1"/>
  <c r="Q23" i="7"/>
  <c r="AC23" i="7" s="1"/>
  <c r="P23" i="7"/>
  <c r="BM23" i="7" s="1"/>
  <c r="C24" i="18" s="1"/>
  <c r="AA22" i="7"/>
  <c r="AM22" i="7" s="1"/>
  <c r="Z22" i="7"/>
  <c r="AL22" i="7" s="1"/>
  <c r="Y22" i="7"/>
  <c r="AK22" i="7" s="1"/>
  <c r="X22" i="7"/>
  <c r="AJ22" i="7" s="1"/>
  <c r="W22" i="7"/>
  <c r="AI22" i="7" s="1"/>
  <c r="V22" i="7"/>
  <c r="AH22" i="7" s="1"/>
  <c r="U22" i="7"/>
  <c r="AG22" i="7" s="1"/>
  <c r="T22" i="7"/>
  <c r="AF22" i="7" s="1"/>
  <c r="S22" i="7"/>
  <c r="AE22" i="7" s="1"/>
  <c r="R22" i="7"/>
  <c r="AD22" i="7" s="1"/>
  <c r="Q22" i="7"/>
  <c r="AC22" i="7" s="1"/>
  <c r="P22" i="7"/>
  <c r="AA21" i="7"/>
  <c r="AM21" i="7" s="1"/>
  <c r="Z21" i="7"/>
  <c r="AL21" i="7" s="1"/>
  <c r="Y21" i="7"/>
  <c r="AK21" i="7" s="1"/>
  <c r="X21" i="7"/>
  <c r="AJ21" i="7" s="1"/>
  <c r="W21" i="7"/>
  <c r="AI21" i="7" s="1"/>
  <c r="V21" i="7"/>
  <c r="AH21" i="7" s="1"/>
  <c r="U21" i="7"/>
  <c r="AG21" i="7" s="1"/>
  <c r="T21" i="7"/>
  <c r="AF21" i="7" s="1"/>
  <c r="S21" i="7"/>
  <c r="AE21" i="7" s="1"/>
  <c r="R21" i="7"/>
  <c r="AD21" i="7" s="1"/>
  <c r="Q21" i="7"/>
  <c r="AC21" i="7" s="1"/>
  <c r="P21" i="7"/>
  <c r="AA20" i="7"/>
  <c r="AM20" i="7" s="1"/>
  <c r="Z20" i="7"/>
  <c r="AL20" i="7" s="1"/>
  <c r="Y20" i="7"/>
  <c r="AK20" i="7" s="1"/>
  <c r="X20" i="7"/>
  <c r="AJ20" i="7" s="1"/>
  <c r="W20" i="7"/>
  <c r="AI20" i="7" s="1"/>
  <c r="V20" i="7"/>
  <c r="AH20" i="7" s="1"/>
  <c r="U20" i="7"/>
  <c r="AG20" i="7" s="1"/>
  <c r="T20" i="7"/>
  <c r="AF20" i="7" s="1"/>
  <c r="S20" i="7"/>
  <c r="R20" i="7"/>
  <c r="AD20" i="7" s="1"/>
  <c r="Q20" i="7"/>
  <c r="AC20" i="7" s="1"/>
  <c r="P20" i="7"/>
  <c r="AA19" i="7"/>
  <c r="AM19" i="7" s="1"/>
  <c r="Z19" i="7"/>
  <c r="AL19" i="7" s="1"/>
  <c r="Y19" i="7"/>
  <c r="AK19" i="7" s="1"/>
  <c r="X19" i="7"/>
  <c r="AJ19" i="7" s="1"/>
  <c r="W19" i="7"/>
  <c r="AI19" i="7" s="1"/>
  <c r="V19" i="7"/>
  <c r="AH19" i="7" s="1"/>
  <c r="U19" i="7"/>
  <c r="AG19" i="7" s="1"/>
  <c r="T19" i="7"/>
  <c r="AF19" i="7" s="1"/>
  <c r="S19" i="7"/>
  <c r="AE19" i="7" s="1"/>
  <c r="R19" i="7"/>
  <c r="AD19" i="7" s="1"/>
  <c r="Q19" i="7"/>
  <c r="P19" i="7"/>
  <c r="AB19" i="7" s="1"/>
  <c r="AA18" i="7"/>
  <c r="AM18" i="7" s="1"/>
  <c r="Z18" i="7"/>
  <c r="AL18" i="7" s="1"/>
  <c r="Y18" i="7"/>
  <c r="AK18" i="7" s="1"/>
  <c r="X18" i="7"/>
  <c r="AJ18" i="7" s="1"/>
  <c r="W18" i="7"/>
  <c r="AI18" i="7" s="1"/>
  <c r="V18" i="7"/>
  <c r="AH18" i="7" s="1"/>
  <c r="U18" i="7"/>
  <c r="AG18" i="7" s="1"/>
  <c r="T18" i="7"/>
  <c r="AF18" i="7" s="1"/>
  <c r="S18" i="7"/>
  <c r="AE18" i="7" s="1"/>
  <c r="R18" i="7"/>
  <c r="AD18" i="7" s="1"/>
  <c r="Q18" i="7"/>
  <c r="AC18" i="7" s="1"/>
  <c r="P18" i="7"/>
  <c r="AB18" i="7" s="1"/>
  <c r="AM17" i="7"/>
  <c r="AA17" i="7"/>
  <c r="Z17" i="7"/>
  <c r="AL17" i="7" s="1"/>
  <c r="Y17" i="7"/>
  <c r="AK17" i="7" s="1"/>
  <c r="X17" i="7"/>
  <c r="AJ17" i="7" s="1"/>
  <c r="W17" i="7"/>
  <c r="AI17" i="7" s="1"/>
  <c r="V17" i="7"/>
  <c r="AH17" i="7" s="1"/>
  <c r="U17" i="7"/>
  <c r="AG17" i="7" s="1"/>
  <c r="T17" i="7"/>
  <c r="AF17" i="7" s="1"/>
  <c r="S17" i="7"/>
  <c r="AE17" i="7" s="1"/>
  <c r="R17" i="7"/>
  <c r="AD17" i="7" s="1"/>
  <c r="Q17" i="7"/>
  <c r="AC17" i="7" s="1"/>
  <c r="P17" i="7"/>
  <c r="AA16" i="7"/>
  <c r="AM16" i="7" s="1"/>
  <c r="Z16" i="7"/>
  <c r="AL16" i="7" s="1"/>
  <c r="Y16" i="7"/>
  <c r="AK16" i="7" s="1"/>
  <c r="X16" i="7"/>
  <c r="AJ16" i="7" s="1"/>
  <c r="W16" i="7"/>
  <c r="AI16" i="7" s="1"/>
  <c r="V16" i="7"/>
  <c r="AH16" i="7" s="1"/>
  <c r="U16" i="7"/>
  <c r="AG16" i="7" s="1"/>
  <c r="T16" i="7"/>
  <c r="AF16" i="7" s="1"/>
  <c r="S16" i="7"/>
  <c r="R16" i="7"/>
  <c r="AD16" i="7" s="1"/>
  <c r="Q16" i="7"/>
  <c r="AC16" i="7" s="1"/>
  <c r="P16" i="7"/>
  <c r="AB16" i="7" s="1"/>
  <c r="AA15" i="7"/>
  <c r="AM15" i="7" s="1"/>
  <c r="Z15" i="7"/>
  <c r="AL15" i="7" s="1"/>
  <c r="Y15" i="7"/>
  <c r="AK15" i="7" s="1"/>
  <c r="X15" i="7"/>
  <c r="AJ15" i="7" s="1"/>
  <c r="W15" i="7"/>
  <c r="AI15" i="7" s="1"/>
  <c r="V15" i="7"/>
  <c r="AH15" i="7" s="1"/>
  <c r="U15" i="7"/>
  <c r="AG15" i="7" s="1"/>
  <c r="T15" i="7"/>
  <c r="AF15" i="7" s="1"/>
  <c r="S15" i="7"/>
  <c r="AE15" i="7" s="1"/>
  <c r="R15" i="7"/>
  <c r="AD15" i="7" s="1"/>
  <c r="Q15" i="7"/>
  <c r="AC15" i="7" s="1"/>
  <c r="P15" i="7"/>
  <c r="AA14" i="7"/>
  <c r="AM14" i="7" s="1"/>
  <c r="Z14" i="7"/>
  <c r="AL14" i="7" s="1"/>
  <c r="Y14" i="7"/>
  <c r="AK14" i="7" s="1"/>
  <c r="X14" i="7"/>
  <c r="AJ14" i="7" s="1"/>
  <c r="W14" i="7"/>
  <c r="AI14" i="7" s="1"/>
  <c r="V14" i="7"/>
  <c r="AH14" i="7" s="1"/>
  <c r="U14" i="7"/>
  <c r="AG14" i="7" s="1"/>
  <c r="T14" i="7"/>
  <c r="AF14" i="7" s="1"/>
  <c r="S14" i="7"/>
  <c r="AE14" i="7" s="1"/>
  <c r="R14" i="7"/>
  <c r="AD14" i="7" s="1"/>
  <c r="Q14" i="7"/>
  <c r="AC14" i="7" s="1"/>
  <c r="P14" i="7"/>
  <c r="AA13" i="7"/>
  <c r="AM13" i="7" s="1"/>
  <c r="Z13" i="7"/>
  <c r="AL13" i="7" s="1"/>
  <c r="Y13" i="7"/>
  <c r="AK13" i="7" s="1"/>
  <c r="X13" i="7"/>
  <c r="AJ13" i="7" s="1"/>
  <c r="W13" i="7"/>
  <c r="AI13" i="7" s="1"/>
  <c r="V13" i="7"/>
  <c r="AH13" i="7" s="1"/>
  <c r="U13" i="7"/>
  <c r="AG13" i="7" s="1"/>
  <c r="T13" i="7"/>
  <c r="AF13" i="7" s="1"/>
  <c r="S13" i="7"/>
  <c r="AE13" i="7" s="1"/>
  <c r="R13" i="7"/>
  <c r="AD13" i="7" s="1"/>
  <c r="Q13" i="7"/>
  <c r="AC13" i="7" s="1"/>
  <c r="P13" i="7"/>
  <c r="AA12" i="7"/>
  <c r="AM12" i="7" s="1"/>
  <c r="Z12" i="7"/>
  <c r="AL12" i="7" s="1"/>
  <c r="Y12" i="7"/>
  <c r="AK12" i="7" s="1"/>
  <c r="X12" i="7"/>
  <c r="AJ12" i="7" s="1"/>
  <c r="W12" i="7"/>
  <c r="AI12" i="7" s="1"/>
  <c r="V12" i="7"/>
  <c r="AH12" i="7" s="1"/>
  <c r="U12" i="7"/>
  <c r="AG12" i="7" s="1"/>
  <c r="T12" i="7"/>
  <c r="AF12" i="7" s="1"/>
  <c r="S12" i="7"/>
  <c r="AE12" i="7" s="1"/>
  <c r="R12" i="7"/>
  <c r="AD12" i="7" s="1"/>
  <c r="Q12" i="7"/>
  <c r="AC12" i="7" s="1"/>
  <c r="P12" i="7"/>
  <c r="AA11" i="7"/>
  <c r="AM11" i="7" s="1"/>
  <c r="Z11" i="7"/>
  <c r="AL11" i="7" s="1"/>
  <c r="Y11" i="7"/>
  <c r="AK11" i="7" s="1"/>
  <c r="X11" i="7"/>
  <c r="AJ11" i="7" s="1"/>
  <c r="W11" i="7"/>
  <c r="AI11" i="7" s="1"/>
  <c r="V11" i="7"/>
  <c r="AH11" i="7" s="1"/>
  <c r="U11" i="7"/>
  <c r="AG11" i="7" s="1"/>
  <c r="T11" i="7"/>
  <c r="AF11" i="7" s="1"/>
  <c r="S11" i="7"/>
  <c r="AE11" i="7" s="1"/>
  <c r="R11" i="7"/>
  <c r="AD11" i="7" s="1"/>
  <c r="Q11" i="7"/>
  <c r="AC11" i="7" s="1"/>
  <c r="P11" i="7"/>
  <c r="AA10" i="7"/>
  <c r="AM10" i="7" s="1"/>
  <c r="Z10" i="7"/>
  <c r="AL10" i="7" s="1"/>
  <c r="Y10" i="7"/>
  <c r="AK10" i="7" s="1"/>
  <c r="X10" i="7"/>
  <c r="AJ10" i="7" s="1"/>
  <c r="W10" i="7"/>
  <c r="AI10" i="7" s="1"/>
  <c r="V10" i="7"/>
  <c r="AH10" i="7" s="1"/>
  <c r="U10" i="7"/>
  <c r="AG10" i="7" s="1"/>
  <c r="T10" i="7"/>
  <c r="AF10" i="7" s="1"/>
  <c r="S10" i="7"/>
  <c r="AE10" i="7" s="1"/>
  <c r="R10" i="7"/>
  <c r="AD10" i="7" s="1"/>
  <c r="Q10" i="7"/>
  <c r="AC10" i="7" s="1"/>
  <c r="P10" i="7"/>
  <c r="AA9" i="7"/>
  <c r="AM9" i="7" s="1"/>
  <c r="Z9" i="7"/>
  <c r="AL9" i="7" s="1"/>
  <c r="Y9" i="7"/>
  <c r="AK9" i="7" s="1"/>
  <c r="X9" i="7"/>
  <c r="AJ9" i="7" s="1"/>
  <c r="W9" i="7"/>
  <c r="AI9" i="7" s="1"/>
  <c r="V9" i="7"/>
  <c r="AH9" i="7" s="1"/>
  <c r="U9" i="7"/>
  <c r="AG9" i="7" s="1"/>
  <c r="T9" i="7"/>
  <c r="AF9" i="7" s="1"/>
  <c r="S9" i="7"/>
  <c r="AE9" i="7" s="1"/>
  <c r="R9" i="7"/>
  <c r="AD9" i="7" s="1"/>
  <c r="Q9" i="7"/>
  <c r="AC9" i="7" s="1"/>
  <c r="P9" i="7"/>
  <c r="AA8" i="7"/>
  <c r="AM8" i="7" s="1"/>
  <c r="Z8" i="7"/>
  <c r="AL8" i="7" s="1"/>
  <c r="Y8" i="7"/>
  <c r="AK8" i="7" s="1"/>
  <c r="X8" i="7"/>
  <c r="AJ8" i="7" s="1"/>
  <c r="W8" i="7"/>
  <c r="AI8" i="7" s="1"/>
  <c r="V8" i="7"/>
  <c r="AH8" i="7" s="1"/>
  <c r="U8" i="7"/>
  <c r="AG8" i="7" s="1"/>
  <c r="T8" i="7"/>
  <c r="AF8" i="7" s="1"/>
  <c r="S8" i="7"/>
  <c r="AE8" i="7" s="1"/>
  <c r="R8" i="7"/>
  <c r="AD8" i="7" s="1"/>
  <c r="Q8" i="7"/>
  <c r="AC8" i="7" s="1"/>
  <c r="P8" i="7"/>
  <c r="AA7" i="7"/>
  <c r="AM7" i="7" s="1"/>
  <c r="Z7" i="7"/>
  <c r="AL7" i="7" s="1"/>
  <c r="Y7" i="7"/>
  <c r="AK7" i="7" s="1"/>
  <c r="X7" i="7"/>
  <c r="AJ7" i="7" s="1"/>
  <c r="W7" i="7"/>
  <c r="AI7" i="7" s="1"/>
  <c r="V7" i="7"/>
  <c r="AH7" i="7" s="1"/>
  <c r="U7" i="7"/>
  <c r="AG7" i="7" s="1"/>
  <c r="T7" i="7"/>
  <c r="AF7" i="7" s="1"/>
  <c r="S7" i="7"/>
  <c r="AE7" i="7" s="1"/>
  <c r="R7" i="7"/>
  <c r="AD7" i="7" s="1"/>
  <c r="Q7" i="7"/>
  <c r="AC7" i="7" s="1"/>
  <c r="P7" i="7"/>
  <c r="AA6" i="7"/>
  <c r="AM6" i="7" s="1"/>
  <c r="Z6" i="7"/>
  <c r="AL6" i="7" s="1"/>
  <c r="Y6" i="7"/>
  <c r="AK6" i="7" s="1"/>
  <c r="X6" i="7"/>
  <c r="AJ6" i="7" s="1"/>
  <c r="W6" i="7"/>
  <c r="AI6" i="7" s="1"/>
  <c r="V6" i="7"/>
  <c r="AH6" i="7" s="1"/>
  <c r="U6" i="7"/>
  <c r="AG6" i="7" s="1"/>
  <c r="T6" i="7"/>
  <c r="AF6" i="7" s="1"/>
  <c r="S6" i="7"/>
  <c r="AE6" i="7" s="1"/>
  <c r="R6" i="7"/>
  <c r="AD6" i="7" s="1"/>
  <c r="Q6" i="7"/>
  <c r="AC6" i="7" s="1"/>
  <c r="P6" i="7"/>
  <c r="AA5" i="7"/>
  <c r="AM5" i="7" s="1"/>
  <c r="Z5" i="7"/>
  <c r="AL5" i="7" s="1"/>
  <c r="Y5" i="7"/>
  <c r="AK5" i="7" s="1"/>
  <c r="X5" i="7"/>
  <c r="AJ5" i="7" s="1"/>
  <c r="W5" i="7"/>
  <c r="AI5" i="7" s="1"/>
  <c r="V5" i="7"/>
  <c r="AH5" i="7" s="1"/>
  <c r="U5" i="7"/>
  <c r="AG5" i="7" s="1"/>
  <c r="T5" i="7"/>
  <c r="AF5" i="7" s="1"/>
  <c r="S5" i="7"/>
  <c r="AE5" i="7" s="1"/>
  <c r="R5" i="7"/>
  <c r="AD5" i="7" s="1"/>
  <c r="Q5" i="7"/>
  <c r="AC5" i="7" s="1"/>
  <c r="P5" i="7"/>
  <c r="AA4" i="7"/>
  <c r="AM4" i="7" s="1"/>
  <c r="Z4" i="7"/>
  <c r="AL4" i="7" s="1"/>
  <c r="Y4" i="7"/>
  <c r="AK4" i="7" s="1"/>
  <c r="X4" i="7"/>
  <c r="AJ4" i="7" s="1"/>
  <c r="W4" i="7"/>
  <c r="AI4" i="7" s="1"/>
  <c r="V4" i="7"/>
  <c r="AH4" i="7" s="1"/>
  <c r="U4" i="7"/>
  <c r="AG4" i="7" s="1"/>
  <c r="T4" i="7"/>
  <c r="AF4" i="7" s="1"/>
  <c r="S4" i="7"/>
  <c r="AE4" i="7" s="1"/>
  <c r="R4" i="7"/>
  <c r="AD4" i="7" s="1"/>
  <c r="Q4" i="7"/>
  <c r="AC4" i="7" s="1"/>
  <c r="P4" i="7"/>
  <c r="BM4" i="7" s="1"/>
  <c r="C5" i="18" s="1"/>
  <c r="AA3" i="7"/>
  <c r="AM3" i="7" s="1"/>
  <c r="Z3" i="7"/>
  <c r="AL3" i="7" s="1"/>
  <c r="Y3" i="7"/>
  <c r="AK3" i="7" s="1"/>
  <c r="X3" i="7"/>
  <c r="AJ3" i="7" s="1"/>
  <c r="W3" i="7"/>
  <c r="AI3" i="7" s="1"/>
  <c r="V3" i="7"/>
  <c r="AH3" i="7" s="1"/>
  <c r="U3" i="7"/>
  <c r="AG3" i="7" s="1"/>
  <c r="T3" i="7"/>
  <c r="AF3" i="7" s="1"/>
  <c r="S3" i="7"/>
  <c r="AE3" i="7" s="1"/>
  <c r="R3" i="7"/>
  <c r="AD3" i="7" s="1"/>
  <c r="Q3" i="7"/>
  <c r="AC3" i="7" s="1"/>
  <c r="P3" i="7"/>
  <c r="P4" i="8"/>
  <c r="AB4" i="8" s="1"/>
  <c r="Q4" i="8"/>
  <c r="AC4" i="8" s="1"/>
  <c r="R4" i="8"/>
  <c r="AD4" i="8" s="1"/>
  <c r="S4" i="8"/>
  <c r="AE4" i="8" s="1"/>
  <c r="T4" i="8"/>
  <c r="AF4" i="8" s="1"/>
  <c r="U4" i="8"/>
  <c r="AG4" i="8" s="1"/>
  <c r="V4" i="8"/>
  <c r="AH4" i="8" s="1"/>
  <c r="W4" i="8"/>
  <c r="AI4" i="8" s="1"/>
  <c r="X4" i="8"/>
  <c r="AJ4" i="8" s="1"/>
  <c r="Y4" i="8"/>
  <c r="AK4" i="8" s="1"/>
  <c r="Z4" i="8"/>
  <c r="AL4" i="8" s="1"/>
  <c r="AA4" i="8"/>
  <c r="AM4" i="8" s="1"/>
  <c r="P5" i="8"/>
  <c r="AB5" i="8" s="1"/>
  <c r="Q5" i="8"/>
  <c r="AC5" i="8" s="1"/>
  <c r="R5" i="8"/>
  <c r="AD5" i="8" s="1"/>
  <c r="S5" i="8"/>
  <c r="AE5" i="8" s="1"/>
  <c r="T5" i="8"/>
  <c r="AF5" i="8" s="1"/>
  <c r="U5" i="8"/>
  <c r="AG5" i="8" s="1"/>
  <c r="V5" i="8"/>
  <c r="AH5" i="8" s="1"/>
  <c r="W5" i="8"/>
  <c r="AI5" i="8" s="1"/>
  <c r="X5" i="8"/>
  <c r="AJ5" i="8" s="1"/>
  <c r="Y5" i="8"/>
  <c r="AK5" i="8" s="1"/>
  <c r="Z5" i="8"/>
  <c r="AL5" i="8" s="1"/>
  <c r="AA5" i="8"/>
  <c r="AM5" i="8" s="1"/>
  <c r="P6" i="8"/>
  <c r="AB6" i="8" s="1"/>
  <c r="Q6" i="8"/>
  <c r="AC6" i="8" s="1"/>
  <c r="R6" i="8"/>
  <c r="AD6" i="8" s="1"/>
  <c r="S6" i="8"/>
  <c r="AE6" i="8" s="1"/>
  <c r="T6" i="8"/>
  <c r="AF6" i="8" s="1"/>
  <c r="U6" i="8"/>
  <c r="AG6" i="8" s="1"/>
  <c r="V6" i="8"/>
  <c r="AH6" i="8" s="1"/>
  <c r="W6" i="8"/>
  <c r="AI6" i="8" s="1"/>
  <c r="X6" i="8"/>
  <c r="AJ6" i="8" s="1"/>
  <c r="Y6" i="8"/>
  <c r="AK6" i="8" s="1"/>
  <c r="Z6" i="8"/>
  <c r="AL6" i="8" s="1"/>
  <c r="AA6" i="8"/>
  <c r="AM6" i="8" s="1"/>
  <c r="P7" i="8"/>
  <c r="AB7" i="8" s="1"/>
  <c r="Q7" i="8"/>
  <c r="AC7" i="8" s="1"/>
  <c r="R7" i="8"/>
  <c r="AD7" i="8" s="1"/>
  <c r="S7" i="8"/>
  <c r="AE7" i="8" s="1"/>
  <c r="T7" i="8"/>
  <c r="AF7" i="8" s="1"/>
  <c r="U7" i="8"/>
  <c r="AG7" i="8" s="1"/>
  <c r="V7" i="8"/>
  <c r="AH7" i="8" s="1"/>
  <c r="W7" i="8"/>
  <c r="AI7" i="8" s="1"/>
  <c r="X7" i="8"/>
  <c r="AJ7" i="8" s="1"/>
  <c r="Y7" i="8"/>
  <c r="AK7" i="8" s="1"/>
  <c r="Z7" i="8"/>
  <c r="AL7" i="8" s="1"/>
  <c r="AA7" i="8"/>
  <c r="AM7" i="8" s="1"/>
  <c r="P8" i="8"/>
  <c r="AB8" i="8" s="1"/>
  <c r="Q8" i="8"/>
  <c r="AC8" i="8" s="1"/>
  <c r="R8" i="8"/>
  <c r="AD8" i="8" s="1"/>
  <c r="S8" i="8"/>
  <c r="AE8" i="8" s="1"/>
  <c r="T8" i="8"/>
  <c r="AF8" i="8" s="1"/>
  <c r="U8" i="8"/>
  <c r="AG8" i="8" s="1"/>
  <c r="V8" i="8"/>
  <c r="AH8" i="8" s="1"/>
  <c r="W8" i="8"/>
  <c r="AI8" i="8" s="1"/>
  <c r="X8" i="8"/>
  <c r="AJ8" i="8" s="1"/>
  <c r="Y8" i="8"/>
  <c r="AK8" i="8" s="1"/>
  <c r="Z8" i="8"/>
  <c r="AL8" i="8" s="1"/>
  <c r="AA8" i="8"/>
  <c r="AM8" i="8" s="1"/>
  <c r="P9" i="8"/>
  <c r="AB9" i="8" s="1"/>
  <c r="Q9" i="8"/>
  <c r="AC9" i="8" s="1"/>
  <c r="R9" i="8"/>
  <c r="AD9" i="8" s="1"/>
  <c r="S9" i="8"/>
  <c r="AE9" i="8" s="1"/>
  <c r="T9" i="8"/>
  <c r="AF9" i="8" s="1"/>
  <c r="U9" i="8"/>
  <c r="AG9" i="8" s="1"/>
  <c r="V9" i="8"/>
  <c r="AH9" i="8" s="1"/>
  <c r="W9" i="8"/>
  <c r="AI9" i="8" s="1"/>
  <c r="X9" i="8"/>
  <c r="AJ9" i="8" s="1"/>
  <c r="Y9" i="8"/>
  <c r="AK9" i="8" s="1"/>
  <c r="Z9" i="8"/>
  <c r="AL9" i="8" s="1"/>
  <c r="AA9" i="8"/>
  <c r="AM9" i="8" s="1"/>
  <c r="P10" i="8"/>
  <c r="AB10" i="8" s="1"/>
  <c r="Q10" i="8"/>
  <c r="AC10" i="8" s="1"/>
  <c r="R10" i="8"/>
  <c r="AD10" i="8" s="1"/>
  <c r="S10" i="8"/>
  <c r="AE10" i="8" s="1"/>
  <c r="T10" i="8"/>
  <c r="AF10" i="8" s="1"/>
  <c r="U10" i="8"/>
  <c r="AG10" i="8" s="1"/>
  <c r="V10" i="8"/>
  <c r="AH10" i="8" s="1"/>
  <c r="W10" i="8"/>
  <c r="AI10" i="8" s="1"/>
  <c r="X10" i="8"/>
  <c r="AJ10" i="8" s="1"/>
  <c r="Y10" i="8"/>
  <c r="AK10" i="8" s="1"/>
  <c r="Z10" i="8"/>
  <c r="AL10" i="8" s="1"/>
  <c r="AA10" i="8"/>
  <c r="AM10" i="8" s="1"/>
  <c r="P11" i="8"/>
  <c r="AB11" i="8" s="1"/>
  <c r="Q11" i="8"/>
  <c r="AC11" i="8" s="1"/>
  <c r="R11" i="8"/>
  <c r="AD11" i="8" s="1"/>
  <c r="S11" i="8"/>
  <c r="AE11" i="8" s="1"/>
  <c r="T11" i="8"/>
  <c r="AF11" i="8" s="1"/>
  <c r="U11" i="8"/>
  <c r="AG11" i="8" s="1"/>
  <c r="V11" i="8"/>
  <c r="AH11" i="8" s="1"/>
  <c r="W11" i="8"/>
  <c r="AI11" i="8" s="1"/>
  <c r="X11" i="8"/>
  <c r="AJ11" i="8" s="1"/>
  <c r="Y11" i="8"/>
  <c r="AK11" i="8" s="1"/>
  <c r="Z11" i="8"/>
  <c r="AL11" i="8" s="1"/>
  <c r="AA11" i="8"/>
  <c r="AM11" i="8" s="1"/>
  <c r="P12" i="8"/>
  <c r="AB12" i="8" s="1"/>
  <c r="Q12" i="8"/>
  <c r="AC12" i="8" s="1"/>
  <c r="R12" i="8"/>
  <c r="AD12" i="8" s="1"/>
  <c r="S12" i="8"/>
  <c r="AE12" i="8" s="1"/>
  <c r="T12" i="8"/>
  <c r="AF12" i="8" s="1"/>
  <c r="U12" i="8"/>
  <c r="AG12" i="8" s="1"/>
  <c r="V12" i="8"/>
  <c r="AH12" i="8" s="1"/>
  <c r="W12" i="8"/>
  <c r="AI12" i="8" s="1"/>
  <c r="X12" i="8"/>
  <c r="AJ12" i="8" s="1"/>
  <c r="Y12" i="8"/>
  <c r="AK12" i="8" s="1"/>
  <c r="Z12" i="8"/>
  <c r="AL12" i="8" s="1"/>
  <c r="AA12" i="8"/>
  <c r="AM12" i="8" s="1"/>
  <c r="P13" i="8"/>
  <c r="AB13" i="8" s="1"/>
  <c r="Q13" i="8"/>
  <c r="AC13" i="8" s="1"/>
  <c r="R13" i="8"/>
  <c r="AD13" i="8" s="1"/>
  <c r="S13" i="8"/>
  <c r="AE13" i="8" s="1"/>
  <c r="T13" i="8"/>
  <c r="AF13" i="8" s="1"/>
  <c r="U13" i="8"/>
  <c r="AG13" i="8" s="1"/>
  <c r="V13" i="8"/>
  <c r="AH13" i="8" s="1"/>
  <c r="W13" i="8"/>
  <c r="AI13" i="8" s="1"/>
  <c r="X13" i="8"/>
  <c r="AJ13" i="8" s="1"/>
  <c r="Y13" i="8"/>
  <c r="AK13" i="8" s="1"/>
  <c r="Z13" i="8"/>
  <c r="AL13" i="8" s="1"/>
  <c r="AA13" i="8"/>
  <c r="AM13" i="8" s="1"/>
  <c r="P14" i="8"/>
  <c r="AB14" i="8" s="1"/>
  <c r="Q14" i="8"/>
  <c r="AC14" i="8" s="1"/>
  <c r="R14" i="8"/>
  <c r="AD14" i="8" s="1"/>
  <c r="S14" i="8"/>
  <c r="AE14" i="8" s="1"/>
  <c r="T14" i="8"/>
  <c r="AF14" i="8" s="1"/>
  <c r="U14" i="8"/>
  <c r="AG14" i="8" s="1"/>
  <c r="V14" i="8"/>
  <c r="AH14" i="8" s="1"/>
  <c r="W14" i="8"/>
  <c r="AI14" i="8" s="1"/>
  <c r="X14" i="8"/>
  <c r="AJ14" i="8" s="1"/>
  <c r="Y14" i="8"/>
  <c r="AK14" i="8" s="1"/>
  <c r="Z14" i="8"/>
  <c r="AL14" i="8" s="1"/>
  <c r="AA14" i="8"/>
  <c r="AM14" i="8" s="1"/>
  <c r="P15" i="8"/>
  <c r="AB15" i="8" s="1"/>
  <c r="Q15" i="8"/>
  <c r="AC15" i="8" s="1"/>
  <c r="R15" i="8"/>
  <c r="AD15" i="8" s="1"/>
  <c r="S15" i="8"/>
  <c r="AE15" i="8" s="1"/>
  <c r="T15" i="8"/>
  <c r="AF15" i="8" s="1"/>
  <c r="U15" i="8"/>
  <c r="AG15" i="8" s="1"/>
  <c r="V15" i="8"/>
  <c r="AH15" i="8" s="1"/>
  <c r="W15" i="8"/>
  <c r="AI15" i="8" s="1"/>
  <c r="X15" i="8"/>
  <c r="AJ15" i="8" s="1"/>
  <c r="Y15" i="8"/>
  <c r="AK15" i="8" s="1"/>
  <c r="Z15" i="8"/>
  <c r="AL15" i="8" s="1"/>
  <c r="AA15" i="8"/>
  <c r="AM15" i="8" s="1"/>
  <c r="P16" i="8"/>
  <c r="AB16" i="8" s="1"/>
  <c r="Q16" i="8"/>
  <c r="AC16" i="8" s="1"/>
  <c r="R16" i="8"/>
  <c r="AD16" i="8" s="1"/>
  <c r="S16" i="8"/>
  <c r="AE16" i="8" s="1"/>
  <c r="T16" i="8"/>
  <c r="AF16" i="8" s="1"/>
  <c r="U16" i="8"/>
  <c r="AG16" i="8" s="1"/>
  <c r="V16" i="8"/>
  <c r="AH16" i="8" s="1"/>
  <c r="W16" i="8"/>
  <c r="AI16" i="8" s="1"/>
  <c r="X16" i="8"/>
  <c r="AJ16" i="8" s="1"/>
  <c r="Y16" i="8"/>
  <c r="AK16" i="8" s="1"/>
  <c r="Z16" i="8"/>
  <c r="AL16" i="8" s="1"/>
  <c r="AA16" i="8"/>
  <c r="AM16" i="8" s="1"/>
  <c r="P17" i="8"/>
  <c r="AB17" i="8" s="1"/>
  <c r="Q17" i="8"/>
  <c r="AC17" i="8" s="1"/>
  <c r="R17" i="8"/>
  <c r="AD17" i="8" s="1"/>
  <c r="S17" i="8"/>
  <c r="AE17" i="8" s="1"/>
  <c r="T17" i="8"/>
  <c r="AF17" i="8" s="1"/>
  <c r="U17" i="8"/>
  <c r="AG17" i="8" s="1"/>
  <c r="V17" i="8"/>
  <c r="AH17" i="8" s="1"/>
  <c r="W17" i="8"/>
  <c r="AI17" i="8" s="1"/>
  <c r="X17" i="8"/>
  <c r="AJ17" i="8" s="1"/>
  <c r="Y17" i="8"/>
  <c r="AK17" i="8" s="1"/>
  <c r="Z17" i="8"/>
  <c r="AL17" i="8" s="1"/>
  <c r="AA17" i="8"/>
  <c r="AM17" i="8" s="1"/>
  <c r="P18" i="8"/>
  <c r="AB18" i="8" s="1"/>
  <c r="Q18" i="8"/>
  <c r="AC18" i="8" s="1"/>
  <c r="R18" i="8"/>
  <c r="AD18" i="8" s="1"/>
  <c r="S18" i="8"/>
  <c r="AE18" i="8" s="1"/>
  <c r="T18" i="8"/>
  <c r="AF18" i="8" s="1"/>
  <c r="U18" i="8"/>
  <c r="AG18" i="8" s="1"/>
  <c r="V18" i="8"/>
  <c r="AH18" i="8" s="1"/>
  <c r="W18" i="8"/>
  <c r="AI18" i="8" s="1"/>
  <c r="X18" i="8"/>
  <c r="AJ18" i="8" s="1"/>
  <c r="Y18" i="8"/>
  <c r="AK18" i="8" s="1"/>
  <c r="Z18" i="8"/>
  <c r="AL18" i="8" s="1"/>
  <c r="AA18" i="8"/>
  <c r="AM18" i="8" s="1"/>
  <c r="P19" i="8"/>
  <c r="AB19" i="8" s="1"/>
  <c r="Q19" i="8"/>
  <c r="AC19" i="8" s="1"/>
  <c r="R19" i="8"/>
  <c r="AD19" i="8" s="1"/>
  <c r="S19" i="8"/>
  <c r="AE19" i="8" s="1"/>
  <c r="T19" i="8"/>
  <c r="AF19" i="8" s="1"/>
  <c r="U19" i="8"/>
  <c r="AG19" i="8" s="1"/>
  <c r="V19" i="8"/>
  <c r="AH19" i="8" s="1"/>
  <c r="W19" i="8"/>
  <c r="AI19" i="8" s="1"/>
  <c r="X19" i="8"/>
  <c r="AJ19" i="8" s="1"/>
  <c r="Y19" i="8"/>
  <c r="AK19" i="8" s="1"/>
  <c r="Z19" i="8"/>
  <c r="AL19" i="8" s="1"/>
  <c r="AA19" i="8"/>
  <c r="AM19" i="8" s="1"/>
  <c r="P20" i="8"/>
  <c r="AB20" i="8" s="1"/>
  <c r="Q20" i="8"/>
  <c r="AC20" i="8" s="1"/>
  <c r="R20" i="8"/>
  <c r="AD20" i="8" s="1"/>
  <c r="S20" i="8"/>
  <c r="AE20" i="8" s="1"/>
  <c r="T20" i="8"/>
  <c r="AF20" i="8" s="1"/>
  <c r="U20" i="8"/>
  <c r="AG20" i="8" s="1"/>
  <c r="V20" i="8"/>
  <c r="AH20" i="8" s="1"/>
  <c r="W20" i="8"/>
  <c r="AI20" i="8" s="1"/>
  <c r="X20" i="8"/>
  <c r="AJ20" i="8" s="1"/>
  <c r="Y20" i="8"/>
  <c r="AK20" i="8" s="1"/>
  <c r="Z20" i="8"/>
  <c r="AL20" i="8" s="1"/>
  <c r="AA20" i="8"/>
  <c r="AM20" i="8" s="1"/>
  <c r="P21" i="8"/>
  <c r="AB21" i="8" s="1"/>
  <c r="Q21" i="8"/>
  <c r="AC21" i="8" s="1"/>
  <c r="R21" i="8"/>
  <c r="AD21" i="8" s="1"/>
  <c r="S21" i="8"/>
  <c r="AE21" i="8" s="1"/>
  <c r="T21" i="8"/>
  <c r="AF21" i="8" s="1"/>
  <c r="U21" i="8"/>
  <c r="AG21" i="8" s="1"/>
  <c r="V21" i="8"/>
  <c r="AH21" i="8" s="1"/>
  <c r="W21" i="8"/>
  <c r="AI21" i="8" s="1"/>
  <c r="X21" i="8"/>
  <c r="AJ21" i="8" s="1"/>
  <c r="Y21" i="8"/>
  <c r="AK21" i="8" s="1"/>
  <c r="Z21" i="8"/>
  <c r="AL21" i="8" s="1"/>
  <c r="AA21" i="8"/>
  <c r="AM21" i="8" s="1"/>
  <c r="P22" i="8"/>
  <c r="AB22" i="8" s="1"/>
  <c r="Q22" i="8"/>
  <c r="AC22" i="8" s="1"/>
  <c r="R22" i="8"/>
  <c r="AD22" i="8" s="1"/>
  <c r="S22" i="8"/>
  <c r="AE22" i="8" s="1"/>
  <c r="T22" i="8"/>
  <c r="AF22" i="8" s="1"/>
  <c r="U22" i="8"/>
  <c r="AG22" i="8" s="1"/>
  <c r="V22" i="8"/>
  <c r="AH22" i="8" s="1"/>
  <c r="W22" i="8"/>
  <c r="AI22" i="8" s="1"/>
  <c r="X22" i="8"/>
  <c r="AJ22" i="8" s="1"/>
  <c r="Y22" i="8"/>
  <c r="AK22" i="8" s="1"/>
  <c r="Z22" i="8"/>
  <c r="AL22" i="8" s="1"/>
  <c r="AA22" i="8"/>
  <c r="AM22" i="8" s="1"/>
  <c r="P23" i="8"/>
  <c r="AB23" i="8" s="1"/>
  <c r="Q23" i="8"/>
  <c r="AC23" i="8" s="1"/>
  <c r="R23" i="8"/>
  <c r="AD23" i="8" s="1"/>
  <c r="S23" i="8"/>
  <c r="AE23" i="8" s="1"/>
  <c r="T23" i="8"/>
  <c r="AF23" i="8" s="1"/>
  <c r="U23" i="8"/>
  <c r="AG23" i="8" s="1"/>
  <c r="V23" i="8"/>
  <c r="AH23" i="8" s="1"/>
  <c r="W23" i="8"/>
  <c r="AI23" i="8" s="1"/>
  <c r="X23" i="8"/>
  <c r="AJ23" i="8" s="1"/>
  <c r="Y23" i="8"/>
  <c r="AK23" i="8" s="1"/>
  <c r="Z23" i="8"/>
  <c r="AL23" i="8" s="1"/>
  <c r="AA23" i="8"/>
  <c r="AM23" i="8" s="1"/>
  <c r="P24" i="8"/>
  <c r="Q24" i="8"/>
  <c r="AC24" i="8" s="1"/>
  <c r="R24" i="8"/>
  <c r="AD24" i="8" s="1"/>
  <c r="S24" i="8"/>
  <c r="AE24" i="8" s="1"/>
  <c r="T24" i="8"/>
  <c r="AF24" i="8" s="1"/>
  <c r="U24" i="8"/>
  <c r="AG24" i="8" s="1"/>
  <c r="V24" i="8"/>
  <c r="AH24" i="8" s="1"/>
  <c r="W24" i="8"/>
  <c r="AI24" i="8" s="1"/>
  <c r="X24" i="8"/>
  <c r="AJ24" i="8" s="1"/>
  <c r="Y24" i="8"/>
  <c r="AK24" i="8" s="1"/>
  <c r="Z24" i="8"/>
  <c r="AL24" i="8" s="1"/>
  <c r="AA24" i="8"/>
  <c r="AM24" i="8" s="1"/>
  <c r="P25" i="8"/>
  <c r="Q25" i="8"/>
  <c r="AC25" i="8" s="1"/>
  <c r="R25" i="8"/>
  <c r="AD25" i="8" s="1"/>
  <c r="S25" i="8"/>
  <c r="AE25" i="8" s="1"/>
  <c r="T25" i="8"/>
  <c r="AF25" i="8" s="1"/>
  <c r="U25" i="8"/>
  <c r="AG25" i="8" s="1"/>
  <c r="V25" i="8"/>
  <c r="AH25" i="8" s="1"/>
  <c r="W25" i="8"/>
  <c r="AI25" i="8" s="1"/>
  <c r="X25" i="8"/>
  <c r="AJ25" i="8" s="1"/>
  <c r="Y25" i="8"/>
  <c r="AK25" i="8" s="1"/>
  <c r="Z25" i="8"/>
  <c r="AL25" i="8" s="1"/>
  <c r="AA25" i="8"/>
  <c r="AM25" i="8" s="1"/>
  <c r="P26" i="8"/>
  <c r="Q26" i="8"/>
  <c r="AC26" i="8" s="1"/>
  <c r="R26" i="8"/>
  <c r="AD26" i="8" s="1"/>
  <c r="S26" i="8"/>
  <c r="AE26" i="8" s="1"/>
  <c r="T26" i="8"/>
  <c r="AF26" i="8" s="1"/>
  <c r="U26" i="8"/>
  <c r="AG26" i="8" s="1"/>
  <c r="V26" i="8"/>
  <c r="AH26" i="8" s="1"/>
  <c r="W26" i="8"/>
  <c r="AI26" i="8" s="1"/>
  <c r="X26" i="8"/>
  <c r="AJ26" i="8" s="1"/>
  <c r="Y26" i="8"/>
  <c r="AK26" i="8" s="1"/>
  <c r="Z26" i="8"/>
  <c r="AL26" i="8" s="1"/>
  <c r="AA26" i="8"/>
  <c r="AM26" i="8" s="1"/>
  <c r="P27" i="8"/>
  <c r="AB27" i="8" s="1"/>
  <c r="Q27" i="8"/>
  <c r="AC27" i="8" s="1"/>
  <c r="R27" i="8"/>
  <c r="AD27" i="8" s="1"/>
  <c r="S27" i="8"/>
  <c r="AE27" i="8" s="1"/>
  <c r="T27" i="8"/>
  <c r="AF27" i="8" s="1"/>
  <c r="U27" i="8"/>
  <c r="AG27" i="8" s="1"/>
  <c r="V27" i="8"/>
  <c r="AH27" i="8" s="1"/>
  <c r="W27" i="8"/>
  <c r="AI27" i="8" s="1"/>
  <c r="X27" i="8"/>
  <c r="AJ27" i="8" s="1"/>
  <c r="Y27" i="8"/>
  <c r="AK27" i="8" s="1"/>
  <c r="Z27" i="8"/>
  <c r="AL27" i="8" s="1"/>
  <c r="AA27" i="8"/>
  <c r="AM27" i="8" s="1"/>
  <c r="P28" i="8"/>
  <c r="AB28" i="8" s="1"/>
  <c r="Q28" i="8"/>
  <c r="AC28" i="8" s="1"/>
  <c r="R28" i="8"/>
  <c r="AD28" i="8" s="1"/>
  <c r="S28" i="8"/>
  <c r="AE28" i="8" s="1"/>
  <c r="T28" i="8"/>
  <c r="AF28" i="8" s="1"/>
  <c r="U28" i="8"/>
  <c r="AG28" i="8" s="1"/>
  <c r="V28" i="8"/>
  <c r="AH28" i="8" s="1"/>
  <c r="W28" i="8"/>
  <c r="AI28" i="8" s="1"/>
  <c r="X28" i="8"/>
  <c r="AJ28" i="8" s="1"/>
  <c r="Y28" i="8"/>
  <c r="AK28" i="8" s="1"/>
  <c r="Z28" i="8"/>
  <c r="AL28" i="8" s="1"/>
  <c r="AA28" i="8"/>
  <c r="AM28" i="8" s="1"/>
  <c r="P29" i="8"/>
  <c r="AB29" i="8" s="1"/>
  <c r="Q29" i="8"/>
  <c r="AC29" i="8" s="1"/>
  <c r="R29" i="8"/>
  <c r="AD29" i="8" s="1"/>
  <c r="S29" i="8"/>
  <c r="AE29" i="8" s="1"/>
  <c r="T29" i="8"/>
  <c r="AF29" i="8" s="1"/>
  <c r="U29" i="8"/>
  <c r="AG29" i="8" s="1"/>
  <c r="V29" i="8"/>
  <c r="AH29" i="8" s="1"/>
  <c r="W29" i="8"/>
  <c r="AI29" i="8" s="1"/>
  <c r="X29" i="8"/>
  <c r="AJ29" i="8" s="1"/>
  <c r="Y29" i="8"/>
  <c r="AK29" i="8" s="1"/>
  <c r="Z29" i="8"/>
  <c r="AL29" i="8" s="1"/>
  <c r="AA29" i="8"/>
  <c r="AM29" i="8" s="1"/>
  <c r="P30" i="8"/>
  <c r="AB30" i="8" s="1"/>
  <c r="Q30" i="8"/>
  <c r="AC30" i="8" s="1"/>
  <c r="R30" i="8"/>
  <c r="AD30" i="8" s="1"/>
  <c r="S30" i="8"/>
  <c r="AE30" i="8" s="1"/>
  <c r="T30" i="8"/>
  <c r="AF30" i="8" s="1"/>
  <c r="U30" i="8"/>
  <c r="AG30" i="8" s="1"/>
  <c r="V30" i="8"/>
  <c r="AH30" i="8" s="1"/>
  <c r="W30" i="8"/>
  <c r="AI30" i="8" s="1"/>
  <c r="X30" i="8"/>
  <c r="AJ30" i="8" s="1"/>
  <c r="Y30" i="8"/>
  <c r="AK30" i="8" s="1"/>
  <c r="Z30" i="8"/>
  <c r="AL30" i="8" s="1"/>
  <c r="AA30" i="8"/>
  <c r="AM30" i="8" s="1"/>
  <c r="P31" i="8"/>
  <c r="AB31" i="8" s="1"/>
  <c r="Q31" i="8"/>
  <c r="AC31" i="8" s="1"/>
  <c r="R31" i="8"/>
  <c r="AD31" i="8" s="1"/>
  <c r="S31" i="8"/>
  <c r="AE31" i="8" s="1"/>
  <c r="T31" i="8"/>
  <c r="AF31" i="8" s="1"/>
  <c r="U31" i="8"/>
  <c r="AG31" i="8" s="1"/>
  <c r="V31" i="8"/>
  <c r="AH31" i="8" s="1"/>
  <c r="W31" i="8"/>
  <c r="AI31" i="8" s="1"/>
  <c r="X31" i="8"/>
  <c r="AJ31" i="8" s="1"/>
  <c r="Y31" i="8"/>
  <c r="AK31" i="8" s="1"/>
  <c r="Z31" i="8"/>
  <c r="AL31" i="8" s="1"/>
  <c r="AA31" i="8"/>
  <c r="AM31" i="8" s="1"/>
  <c r="P32" i="8"/>
  <c r="AB32" i="8" s="1"/>
  <c r="Q32" i="8"/>
  <c r="AC32" i="8" s="1"/>
  <c r="R32" i="8"/>
  <c r="AD32" i="8" s="1"/>
  <c r="S32" i="8"/>
  <c r="AE32" i="8" s="1"/>
  <c r="T32" i="8"/>
  <c r="AF32" i="8" s="1"/>
  <c r="U32" i="8"/>
  <c r="AG32" i="8" s="1"/>
  <c r="V32" i="8"/>
  <c r="AH32" i="8" s="1"/>
  <c r="W32" i="8"/>
  <c r="AI32" i="8" s="1"/>
  <c r="X32" i="8"/>
  <c r="AJ32" i="8" s="1"/>
  <c r="Y32" i="8"/>
  <c r="AK32" i="8" s="1"/>
  <c r="Z32" i="8"/>
  <c r="AL32" i="8" s="1"/>
  <c r="AA32" i="8"/>
  <c r="AM32" i="8" s="1"/>
  <c r="P33" i="8"/>
  <c r="AB33" i="8" s="1"/>
  <c r="Q33" i="8"/>
  <c r="AC33" i="8" s="1"/>
  <c r="R33" i="8"/>
  <c r="AD33" i="8" s="1"/>
  <c r="S33" i="8"/>
  <c r="AE33" i="8" s="1"/>
  <c r="T33" i="8"/>
  <c r="AF33" i="8" s="1"/>
  <c r="U33" i="8"/>
  <c r="AG33" i="8" s="1"/>
  <c r="V33" i="8"/>
  <c r="AH33" i="8" s="1"/>
  <c r="W33" i="8"/>
  <c r="AI33" i="8" s="1"/>
  <c r="X33" i="8"/>
  <c r="AJ33" i="8" s="1"/>
  <c r="Y33" i="8"/>
  <c r="AK33" i="8" s="1"/>
  <c r="Z33" i="8"/>
  <c r="AL33" i="8" s="1"/>
  <c r="AA33" i="8"/>
  <c r="AM33" i="8" s="1"/>
  <c r="P34" i="8"/>
  <c r="AB34" i="8" s="1"/>
  <c r="Q34" i="8"/>
  <c r="AC34" i="8" s="1"/>
  <c r="R34" i="8"/>
  <c r="AD34" i="8" s="1"/>
  <c r="S34" i="8"/>
  <c r="AE34" i="8" s="1"/>
  <c r="T34" i="8"/>
  <c r="AF34" i="8" s="1"/>
  <c r="U34" i="8"/>
  <c r="AG34" i="8" s="1"/>
  <c r="V34" i="8"/>
  <c r="AH34" i="8" s="1"/>
  <c r="W34" i="8"/>
  <c r="AI34" i="8" s="1"/>
  <c r="X34" i="8"/>
  <c r="AJ34" i="8" s="1"/>
  <c r="Y34" i="8"/>
  <c r="AK34" i="8" s="1"/>
  <c r="Z34" i="8"/>
  <c r="AL34" i="8" s="1"/>
  <c r="AA34" i="8"/>
  <c r="AM34" i="8" s="1"/>
  <c r="P35" i="8"/>
  <c r="AB35" i="8" s="1"/>
  <c r="Q35" i="8"/>
  <c r="AC35" i="8" s="1"/>
  <c r="R35" i="8"/>
  <c r="AD35" i="8" s="1"/>
  <c r="S35" i="8"/>
  <c r="AE35" i="8" s="1"/>
  <c r="T35" i="8"/>
  <c r="AF35" i="8" s="1"/>
  <c r="U35" i="8"/>
  <c r="AG35" i="8" s="1"/>
  <c r="V35" i="8"/>
  <c r="AH35" i="8" s="1"/>
  <c r="W35" i="8"/>
  <c r="AI35" i="8" s="1"/>
  <c r="X35" i="8"/>
  <c r="AJ35" i="8" s="1"/>
  <c r="Y35" i="8"/>
  <c r="AK35" i="8" s="1"/>
  <c r="Z35" i="8"/>
  <c r="AL35" i="8" s="1"/>
  <c r="AA35" i="8"/>
  <c r="AM35" i="8" s="1"/>
  <c r="P36" i="8"/>
  <c r="Q36" i="8"/>
  <c r="AC36" i="8" s="1"/>
  <c r="R36" i="8"/>
  <c r="AD36" i="8" s="1"/>
  <c r="S36" i="8"/>
  <c r="AE36" i="8" s="1"/>
  <c r="T36" i="8"/>
  <c r="AF36" i="8" s="1"/>
  <c r="U36" i="8"/>
  <c r="AG36" i="8" s="1"/>
  <c r="V36" i="8"/>
  <c r="AH36" i="8" s="1"/>
  <c r="W36" i="8"/>
  <c r="AI36" i="8" s="1"/>
  <c r="X36" i="8"/>
  <c r="AJ36" i="8" s="1"/>
  <c r="Y36" i="8"/>
  <c r="AK36" i="8" s="1"/>
  <c r="Z36" i="8"/>
  <c r="AL36" i="8" s="1"/>
  <c r="AA36" i="8"/>
  <c r="AM36" i="8" s="1"/>
  <c r="P37" i="8"/>
  <c r="Q37" i="8"/>
  <c r="AC37" i="8" s="1"/>
  <c r="R37" i="8"/>
  <c r="AD37" i="8" s="1"/>
  <c r="S37" i="8"/>
  <c r="AE37" i="8" s="1"/>
  <c r="T37" i="8"/>
  <c r="AF37" i="8" s="1"/>
  <c r="U37" i="8"/>
  <c r="AG37" i="8" s="1"/>
  <c r="V37" i="8"/>
  <c r="AH37" i="8" s="1"/>
  <c r="W37" i="8"/>
  <c r="AI37" i="8" s="1"/>
  <c r="X37" i="8"/>
  <c r="AJ37" i="8" s="1"/>
  <c r="Y37" i="8"/>
  <c r="AK37" i="8" s="1"/>
  <c r="Z37" i="8"/>
  <c r="AL37" i="8" s="1"/>
  <c r="AA37" i="8"/>
  <c r="AM37" i="8" s="1"/>
  <c r="P38" i="8"/>
  <c r="Q38" i="8"/>
  <c r="AC38" i="8" s="1"/>
  <c r="R38" i="8"/>
  <c r="AD38" i="8" s="1"/>
  <c r="S38" i="8"/>
  <c r="AE38" i="8" s="1"/>
  <c r="T38" i="8"/>
  <c r="AF38" i="8" s="1"/>
  <c r="U38" i="8"/>
  <c r="AG38" i="8" s="1"/>
  <c r="V38" i="8"/>
  <c r="AH38" i="8" s="1"/>
  <c r="W38" i="8"/>
  <c r="AI38" i="8" s="1"/>
  <c r="X38" i="8"/>
  <c r="AJ38" i="8" s="1"/>
  <c r="Y38" i="8"/>
  <c r="AK38" i="8" s="1"/>
  <c r="Z38" i="8"/>
  <c r="AL38" i="8" s="1"/>
  <c r="AA38" i="8"/>
  <c r="AM38" i="8" s="1"/>
  <c r="P39" i="8"/>
  <c r="AB39" i="8" s="1"/>
  <c r="Q39" i="8"/>
  <c r="AC39" i="8" s="1"/>
  <c r="R39" i="8"/>
  <c r="AD39" i="8" s="1"/>
  <c r="S39" i="8"/>
  <c r="AE39" i="8" s="1"/>
  <c r="T39" i="8"/>
  <c r="AF39" i="8" s="1"/>
  <c r="U39" i="8"/>
  <c r="AG39" i="8" s="1"/>
  <c r="V39" i="8"/>
  <c r="AH39" i="8" s="1"/>
  <c r="W39" i="8"/>
  <c r="AI39" i="8" s="1"/>
  <c r="X39" i="8"/>
  <c r="AJ39" i="8" s="1"/>
  <c r="Y39" i="8"/>
  <c r="AK39" i="8" s="1"/>
  <c r="Z39" i="8"/>
  <c r="AL39" i="8" s="1"/>
  <c r="AA39" i="8"/>
  <c r="AM39" i="8" s="1"/>
  <c r="P40" i="8"/>
  <c r="AB40" i="8" s="1"/>
  <c r="Q40" i="8"/>
  <c r="AC40" i="8" s="1"/>
  <c r="R40" i="8"/>
  <c r="AD40" i="8" s="1"/>
  <c r="S40" i="8"/>
  <c r="AE40" i="8" s="1"/>
  <c r="T40" i="8"/>
  <c r="AF40" i="8" s="1"/>
  <c r="U40" i="8"/>
  <c r="AG40" i="8" s="1"/>
  <c r="V40" i="8"/>
  <c r="AH40" i="8" s="1"/>
  <c r="W40" i="8"/>
  <c r="AI40" i="8" s="1"/>
  <c r="X40" i="8"/>
  <c r="AJ40" i="8" s="1"/>
  <c r="Y40" i="8"/>
  <c r="AK40" i="8" s="1"/>
  <c r="Z40" i="8"/>
  <c r="AL40" i="8" s="1"/>
  <c r="AA40" i="8"/>
  <c r="AM40" i="8" s="1"/>
  <c r="P41" i="8"/>
  <c r="AB41" i="8" s="1"/>
  <c r="Q41" i="8"/>
  <c r="AC41" i="8" s="1"/>
  <c r="R41" i="8"/>
  <c r="AD41" i="8" s="1"/>
  <c r="S41" i="8"/>
  <c r="AE41" i="8" s="1"/>
  <c r="T41" i="8"/>
  <c r="AF41" i="8" s="1"/>
  <c r="U41" i="8"/>
  <c r="AG41" i="8" s="1"/>
  <c r="V41" i="8"/>
  <c r="AH41" i="8" s="1"/>
  <c r="W41" i="8"/>
  <c r="AI41" i="8" s="1"/>
  <c r="X41" i="8"/>
  <c r="AJ41" i="8" s="1"/>
  <c r="Y41" i="8"/>
  <c r="AK41" i="8" s="1"/>
  <c r="Z41" i="8"/>
  <c r="AL41" i="8" s="1"/>
  <c r="AA41" i="8"/>
  <c r="AM41" i="8" s="1"/>
  <c r="P42" i="8"/>
  <c r="AB42" i="8" s="1"/>
  <c r="Q42" i="8"/>
  <c r="AC42" i="8" s="1"/>
  <c r="R42" i="8"/>
  <c r="AD42" i="8" s="1"/>
  <c r="S42" i="8"/>
  <c r="AE42" i="8" s="1"/>
  <c r="T42" i="8"/>
  <c r="AF42" i="8" s="1"/>
  <c r="U42" i="8"/>
  <c r="AG42" i="8" s="1"/>
  <c r="V42" i="8"/>
  <c r="AH42" i="8" s="1"/>
  <c r="W42" i="8"/>
  <c r="AI42" i="8" s="1"/>
  <c r="X42" i="8"/>
  <c r="AJ42" i="8" s="1"/>
  <c r="Y42" i="8"/>
  <c r="AK42" i="8" s="1"/>
  <c r="Z42" i="8"/>
  <c r="AL42" i="8" s="1"/>
  <c r="AA42" i="8"/>
  <c r="AM42" i="8" s="1"/>
  <c r="P43" i="8"/>
  <c r="AB43" i="8" s="1"/>
  <c r="Q43" i="8"/>
  <c r="AC43" i="8" s="1"/>
  <c r="R43" i="8"/>
  <c r="AD43" i="8" s="1"/>
  <c r="S43" i="8"/>
  <c r="AE43" i="8" s="1"/>
  <c r="T43" i="8"/>
  <c r="AF43" i="8" s="1"/>
  <c r="U43" i="8"/>
  <c r="AG43" i="8" s="1"/>
  <c r="V43" i="8"/>
  <c r="AH43" i="8" s="1"/>
  <c r="W43" i="8"/>
  <c r="AI43" i="8" s="1"/>
  <c r="X43" i="8"/>
  <c r="AJ43" i="8" s="1"/>
  <c r="Y43" i="8"/>
  <c r="AK43" i="8" s="1"/>
  <c r="Z43" i="8"/>
  <c r="AL43" i="8" s="1"/>
  <c r="AA43" i="8"/>
  <c r="AM43" i="8" s="1"/>
  <c r="P44" i="8"/>
  <c r="AB44" i="8" s="1"/>
  <c r="Q44" i="8"/>
  <c r="AC44" i="8" s="1"/>
  <c r="R44" i="8"/>
  <c r="AD44" i="8" s="1"/>
  <c r="S44" i="8"/>
  <c r="AE44" i="8" s="1"/>
  <c r="T44" i="8"/>
  <c r="AF44" i="8" s="1"/>
  <c r="U44" i="8"/>
  <c r="AG44" i="8" s="1"/>
  <c r="V44" i="8"/>
  <c r="AH44" i="8" s="1"/>
  <c r="W44" i="8"/>
  <c r="AI44" i="8" s="1"/>
  <c r="X44" i="8"/>
  <c r="AJ44" i="8" s="1"/>
  <c r="Y44" i="8"/>
  <c r="AK44" i="8" s="1"/>
  <c r="Z44" i="8"/>
  <c r="AL44" i="8" s="1"/>
  <c r="AA44" i="8"/>
  <c r="AM44" i="8" s="1"/>
  <c r="P45" i="8"/>
  <c r="AB45" i="8" s="1"/>
  <c r="Q45" i="8"/>
  <c r="AC45" i="8" s="1"/>
  <c r="R45" i="8"/>
  <c r="AD45" i="8" s="1"/>
  <c r="S45" i="8"/>
  <c r="AE45" i="8" s="1"/>
  <c r="T45" i="8"/>
  <c r="AF45" i="8" s="1"/>
  <c r="U45" i="8"/>
  <c r="AG45" i="8" s="1"/>
  <c r="V45" i="8"/>
  <c r="AH45" i="8" s="1"/>
  <c r="W45" i="8"/>
  <c r="AI45" i="8" s="1"/>
  <c r="X45" i="8"/>
  <c r="AJ45" i="8" s="1"/>
  <c r="Y45" i="8"/>
  <c r="AK45" i="8" s="1"/>
  <c r="Z45" i="8"/>
  <c r="AL45" i="8" s="1"/>
  <c r="AA45" i="8"/>
  <c r="AM45" i="8" s="1"/>
  <c r="P46" i="8"/>
  <c r="AB46" i="8" s="1"/>
  <c r="Q46" i="8"/>
  <c r="AC46" i="8" s="1"/>
  <c r="R46" i="8"/>
  <c r="AD46" i="8" s="1"/>
  <c r="S46" i="8"/>
  <c r="AE46" i="8" s="1"/>
  <c r="T46" i="8"/>
  <c r="AF46" i="8" s="1"/>
  <c r="U46" i="8"/>
  <c r="AG46" i="8" s="1"/>
  <c r="V46" i="8"/>
  <c r="AH46" i="8" s="1"/>
  <c r="W46" i="8"/>
  <c r="AI46" i="8" s="1"/>
  <c r="X46" i="8"/>
  <c r="AJ46" i="8" s="1"/>
  <c r="Y46" i="8"/>
  <c r="AK46" i="8" s="1"/>
  <c r="Z46" i="8"/>
  <c r="AL46" i="8" s="1"/>
  <c r="AA46" i="8"/>
  <c r="AM46" i="8" s="1"/>
  <c r="P47" i="8"/>
  <c r="AB47" i="8" s="1"/>
  <c r="Q47" i="8"/>
  <c r="AC47" i="8" s="1"/>
  <c r="R47" i="8"/>
  <c r="AD47" i="8" s="1"/>
  <c r="S47" i="8"/>
  <c r="AE47" i="8" s="1"/>
  <c r="T47" i="8"/>
  <c r="AF47" i="8" s="1"/>
  <c r="U47" i="8"/>
  <c r="AG47" i="8" s="1"/>
  <c r="V47" i="8"/>
  <c r="AH47" i="8" s="1"/>
  <c r="W47" i="8"/>
  <c r="AI47" i="8" s="1"/>
  <c r="X47" i="8"/>
  <c r="AJ47" i="8" s="1"/>
  <c r="Y47" i="8"/>
  <c r="AK47" i="8" s="1"/>
  <c r="Z47" i="8"/>
  <c r="AL47" i="8" s="1"/>
  <c r="AA47" i="8"/>
  <c r="AM47" i="8" s="1"/>
  <c r="P48" i="8"/>
  <c r="Q48" i="8"/>
  <c r="AC48" i="8" s="1"/>
  <c r="R48" i="8"/>
  <c r="AD48" i="8" s="1"/>
  <c r="S48" i="8"/>
  <c r="AE48" i="8" s="1"/>
  <c r="T48" i="8"/>
  <c r="AF48" i="8" s="1"/>
  <c r="U48" i="8"/>
  <c r="AG48" i="8" s="1"/>
  <c r="V48" i="8"/>
  <c r="AH48" i="8" s="1"/>
  <c r="W48" i="8"/>
  <c r="AI48" i="8" s="1"/>
  <c r="X48" i="8"/>
  <c r="AJ48" i="8" s="1"/>
  <c r="Y48" i="8"/>
  <c r="AK48" i="8" s="1"/>
  <c r="Z48" i="8"/>
  <c r="AL48" i="8" s="1"/>
  <c r="AA48" i="8"/>
  <c r="AM48" i="8" s="1"/>
  <c r="P49" i="8"/>
  <c r="Q49" i="8"/>
  <c r="AC49" i="8" s="1"/>
  <c r="R49" i="8"/>
  <c r="AD49" i="8" s="1"/>
  <c r="S49" i="8"/>
  <c r="AE49" i="8" s="1"/>
  <c r="T49" i="8"/>
  <c r="AF49" i="8" s="1"/>
  <c r="U49" i="8"/>
  <c r="AG49" i="8" s="1"/>
  <c r="V49" i="8"/>
  <c r="AH49" i="8" s="1"/>
  <c r="W49" i="8"/>
  <c r="AI49" i="8" s="1"/>
  <c r="X49" i="8"/>
  <c r="AJ49" i="8" s="1"/>
  <c r="Y49" i="8"/>
  <c r="AK49" i="8" s="1"/>
  <c r="Z49" i="8"/>
  <c r="AL49" i="8" s="1"/>
  <c r="AA49" i="8"/>
  <c r="AM49" i="8" s="1"/>
  <c r="P50" i="8"/>
  <c r="Q50" i="8"/>
  <c r="AC50" i="8" s="1"/>
  <c r="R50" i="8"/>
  <c r="AD50" i="8" s="1"/>
  <c r="S50" i="8"/>
  <c r="AE50" i="8" s="1"/>
  <c r="T50" i="8"/>
  <c r="AF50" i="8" s="1"/>
  <c r="U50" i="8"/>
  <c r="AG50" i="8" s="1"/>
  <c r="V50" i="8"/>
  <c r="AH50" i="8" s="1"/>
  <c r="W50" i="8"/>
  <c r="AI50" i="8" s="1"/>
  <c r="X50" i="8"/>
  <c r="AJ50" i="8" s="1"/>
  <c r="Y50" i="8"/>
  <c r="AK50" i="8" s="1"/>
  <c r="Z50" i="8"/>
  <c r="AL50" i="8" s="1"/>
  <c r="AA50" i="8"/>
  <c r="AM50" i="8" s="1"/>
  <c r="P51" i="8"/>
  <c r="AB51" i="8" s="1"/>
  <c r="Q51" i="8"/>
  <c r="AC51" i="8" s="1"/>
  <c r="R51" i="8"/>
  <c r="AD51" i="8" s="1"/>
  <c r="S51" i="8"/>
  <c r="AE51" i="8" s="1"/>
  <c r="T51" i="8"/>
  <c r="AF51" i="8" s="1"/>
  <c r="U51" i="8"/>
  <c r="AG51" i="8" s="1"/>
  <c r="V51" i="8"/>
  <c r="AH51" i="8" s="1"/>
  <c r="W51" i="8"/>
  <c r="AI51" i="8" s="1"/>
  <c r="X51" i="8"/>
  <c r="AJ51" i="8" s="1"/>
  <c r="Y51" i="8"/>
  <c r="AK51" i="8" s="1"/>
  <c r="Z51" i="8"/>
  <c r="AL51" i="8" s="1"/>
  <c r="AA51" i="8"/>
  <c r="AM51" i="8" s="1"/>
  <c r="P52" i="8"/>
  <c r="AB52" i="8" s="1"/>
  <c r="Q52" i="8"/>
  <c r="AC52" i="8" s="1"/>
  <c r="R52" i="8"/>
  <c r="AD52" i="8" s="1"/>
  <c r="S52" i="8"/>
  <c r="AE52" i="8" s="1"/>
  <c r="T52" i="8"/>
  <c r="AF52" i="8" s="1"/>
  <c r="U52" i="8"/>
  <c r="AG52" i="8" s="1"/>
  <c r="V52" i="8"/>
  <c r="AH52" i="8" s="1"/>
  <c r="W52" i="8"/>
  <c r="AI52" i="8" s="1"/>
  <c r="X52" i="8"/>
  <c r="AJ52" i="8" s="1"/>
  <c r="Y52" i="8"/>
  <c r="AK52" i="8" s="1"/>
  <c r="Z52" i="8"/>
  <c r="AL52" i="8" s="1"/>
  <c r="AA52" i="8"/>
  <c r="AM52" i="8" s="1"/>
  <c r="P53" i="8"/>
  <c r="AB53" i="8" s="1"/>
  <c r="Q53" i="8"/>
  <c r="AC53" i="8" s="1"/>
  <c r="R53" i="8"/>
  <c r="AD53" i="8" s="1"/>
  <c r="S53" i="8"/>
  <c r="AE53" i="8" s="1"/>
  <c r="T53" i="8"/>
  <c r="AF53" i="8" s="1"/>
  <c r="U53" i="8"/>
  <c r="AG53" i="8" s="1"/>
  <c r="V53" i="8"/>
  <c r="AH53" i="8" s="1"/>
  <c r="W53" i="8"/>
  <c r="AI53" i="8" s="1"/>
  <c r="X53" i="8"/>
  <c r="AJ53" i="8" s="1"/>
  <c r="Y53" i="8"/>
  <c r="AK53" i="8" s="1"/>
  <c r="Z53" i="8"/>
  <c r="AL53" i="8" s="1"/>
  <c r="AA53" i="8"/>
  <c r="AM53" i="8" s="1"/>
  <c r="P54" i="8"/>
  <c r="AB54" i="8" s="1"/>
  <c r="Q54" i="8"/>
  <c r="AC54" i="8" s="1"/>
  <c r="R54" i="8"/>
  <c r="AD54" i="8" s="1"/>
  <c r="S54" i="8"/>
  <c r="AE54" i="8" s="1"/>
  <c r="T54" i="8"/>
  <c r="AF54" i="8" s="1"/>
  <c r="U54" i="8"/>
  <c r="AG54" i="8" s="1"/>
  <c r="V54" i="8"/>
  <c r="AH54" i="8" s="1"/>
  <c r="W54" i="8"/>
  <c r="AI54" i="8" s="1"/>
  <c r="X54" i="8"/>
  <c r="AJ54" i="8" s="1"/>
  <c r="Y54" i="8"/>
  <c r="AK54" i="8" s="1"/>
  <c r="Z54" i="8"/>
  <c r="AL54" i="8" s="1"/>
  <c r="AA54" i="8"/>
  <c r="AM54" i="8" s="1"/>
  <c r="P55" i="8"/>
  <c r="AB55" i="8" s="1"/>
  <c r="Q55" i="8"/>
  <c r="AC55" i="8" s="1"/>
  <c r="R55" i="8"/>
  <c r="AD55" i="8" s="1"/>
  <c r="S55" i="8"/>
  <c r="AE55" i="8" s="1"/>
  <c r="T55" i="8"/>
  <c r="AF55" i="8" s="1"/>
  <c r="U55" i="8"/>
  <c r="AG55" i="8" s="1"/>
  <c r="V55" i="8"/>
  <c r="AH55" i="8" s="1"/>
  <c r="W55" i="8"/>
  <c r="AI55" i="8" s="1"/>
  <c r="X55" i="8"/>
  <c r="AJ55" i="8" s="1"/>
  <c r="Y55" i="8"/>
  <c r="AK55" i="8" s="1"/>
  <c r="Z55" i="8"/>
  <c r="AL55" i="8" s="1"/>
  <c r="AA55" i="8"/>
  <c r="AM55" i="8" s="1"/>
  <c r="P56" i="8"/>
  <c r="AB56" i="8" s="1"/>
  <c r="Q56" i="8"/>
  <c r="AC56" i="8" s="1"/>
  <c r="R56" i="8"/>
  <c r="AD56" i="8" s="1"/>
  <c r="S56" i="8"/>
  <c r="AE56" i="8" s="1"/>
  <c r="T56" i="8"/>
  <c r="AF56" i="8" s="1"/>
  <c r="U56" i="8"/>
  <c r="AG56" i="8" s="1"/>
  <c r="V56" i="8"/>
  <c r="AH56" i="8" s="1"/>
  <c r="W56" i="8"/>
  <c r="AI56" i="8" s="1"/>
  <c r="X56" i="8"/>
  <c r="AJ56" i="8" s="1"/>
  <c r="Y56" i="8"/>
  <c r="AK56" i="8" s="1"/>
  <c r="Z56" i="8"/>
  <c r="AL56" i="8" s="1"/>
  <c r="AA56" i="8"/>
  <c r="AM56" i="8" s="1"/>
  <c r="P57" i="8"/>
  <c r="AB57" i="8" s="1"/>
  <c r="Q57" i="8"/>
  <c r="AC57" i="8" s="1"/>
  <c r="R57" i="8"/>
  <c r="AD57" i="8" s="1"/>
  <c r="S57" i="8"/>
  <c r="AE57" i="8" s="1"/>
  <c r="T57" i="8"/>
  <c r="AF57" i="8" s="1"/>
  <c r="U57" i="8"/>
  <c r="AG57" i="8" s="1"/>
  <c r="V57" i="8"/>
  <c r="AH57" i="8" s="1"/>
  <c r="W57" i="8"/>
  <c r="AI57" i="8" s="1"/>
  <c r="X57" i="8"/>
  <c r="AJ57" i="8" s="1"/>
  <c r="Y57" i="8"/>
  <c r="AK57" i="8" s="1"/>
  <c r="Z57" i="8"/>
  <c r="AL57" i="8" s="1"/>
  <c r="AA57" i="8"/>
  <c r="AM57" i="8" s="1"/>
  <c r="P58" i="8"/>
  <c r="AB58" i="8" s="1"/>
  <c r="Q58" i="8"/>
  <c r="AC58" i="8" s="1"/>
  <c r="R58" i="8"/>
  <c r="AD58" i="8" s="1"/>
  <c r="S58" i="8"/>
  <c r="AE58" i="8" s="1"/>
  <c r="T58" i="8"/>
  <c r="AF58" i="8" s="1"/>
  <c r="U58" i="8"/>
  <c r="AG58" i="8" s="1"/>
  <c r="V58" i="8"/>
  <c r="AH58" i="8" s="1"/>
  <c r="W58" i="8"/>
  <c r="AI58" i="8" s="1"/>
  <c r="X58" i="8"/>
  <c r="AJ58" i="8" s="1"/>
  <c r="Y58" i="8"/>
  <c r="AK58" i="8" s="1"/>
  <c r="Z58" i="8"/>
  <c r="AL58" i="8" s="1"/>
  <c r="AA58" i="8"/>
  <c r="AM58" i="8" s="1"/>
  <c r="P59" i="8"/>
  <c r="AB59" i="8" s="1"/>
  <c r="Q59" i="8"/>
  <c r="AC59" i="8" s="1"/>
  <c r="R59" i="8"/>
  <c r="AD59" i="8" s="1"/>
  <c r="S59" i="8"/>
  <c r="AE59" i="8" s="1"/>
  <c r="T59" i="8"/>
  <c r="AF59" i="8" s="1"/>
  <c r="U59" i="8"/>
  <c r="AG59" i="8" s="1"/>
  <c r="V59" i="8"/>
  <c r="AH59" i="8" s="1"/>
  <c r="W59" i="8"/>
  <c r="AI59" i="8" s="1"/>
  <c r="X59" i="8"/>
  <c r="AJ59" i="8" s="1"/>
  <c r="Y59" i="8"/>
  <c r="AK59" i="8" s="1"/>
  <c r="Z59" i="8"/>
  <c r="AL59" i="8" s="1"/>
  <c r="AA59" i="8"/>
  <c r="AM59" i="8" s="1"/>
  <c r="P60" i="8"/>
  <c r="Q60" i="8"/>
  <c r="AC60" i="8" s="1"/>
  <c r="R60" i="8"/>
  <c r="AD60" i="8" s="1"/>
  <c r="S60" i="8"/>
  <c r="AE60" i="8" s="1"/>
  <c r="T60" i="8"/>
  <c r="AF60" i="8" s="1"/>
  <c r="U60" i="8"/>
  <c r="AG60" i="8" s="1"/>
  <c r="V60" i="8"/>
  <c r="AH60" i="8" s="1"/>
  <c r="W60" i="8"/>
  <c r="AI60" i="8" s="1"/>
  <c r="X60" i="8"/>
  <c r="AJ60" i="8" s="1"/>
  <c r="Y60" i="8"/>
  <c r="AK60" i="8" s="1"/>
  <c r="Z60" i="8"/>
  <c r="AL60" i="8" s="1"/>
  <c r="AA60" i="8"/>
  <c r="AM60" i="8" s="1"/>
  <c r="P61" i="8"/>
  <c r="Q61" i="8"/>
  <c r="AC61" i="8" s="1"/>
  <c r="R61" i="8"/>
  <c r="AD61" i="8" s="1"/>
  <c r="S61" i="8"/>
  <c r="AE61" i="8" s="1"/>
  <c r="T61" i="8"/>
  <c r="AF61" i="8" s="1"/>
  <c r="U61" i="8"/>
  <c r="AG61" i="8" s="1"/>
  <c r="V61" i="8"/>
  <c r="AH61" i="8" s="1"/>
  <c r="W61" i="8"/>
  <c r="AI61" i="8" s="1"/>
  <c r="X61" i="8"/>
  <c r="AJ61" i="8" s="1"/>
  <c r="Y61" i="8"/>
  <c r="AK61" i="8" s="1"/>
  <c r="Z61" i="8"/>
  <c r="AL61" i="8" s="1"/>
  <c r="AA61" i="8"/>
  <c r="AM61" i="8" s="1"/>
  <c r="P62" i="8"/>
  <c r="Q62" i="8"/>
  <c r="AC62" i="8" s="1"/>
  <c r="R62" i="8"/>
  <c r="AD62" i="8" s="1"/>
  <c r="S62" i="8"/>
  <c r="AE62" i="8" s="1"/>
  <c r="T62" i="8"/>
  <c r="AF62" i="8" s="1"/>
  <c r="U62" i="8"/>
  <c r="AG62" i="8" s="1"/>
  <c r="V62" i="8"/>
  <c r="AH62" i="8" s="1"/>
  <c r="W62" i="8"/>
  <c r="AI62" i="8" s="1"/>
  <c r="X62" i="8"/>
  <c r="AJ62" i="8" s="1"/>
  <c r="Y62" i="8"/>
  <c r="AK62" i="8" s="1"/>
  <c r="Z62" i="8"/>
  <c r="AL62" i="8" s="1"/>
  <c r="AA62" i="8"/>
  <c r="AM62" i="8" s="1"/>
  <c r="P63" i="8"/>
  <c r="AB63" i="8" s="1"/>
  <c r="Q63" i="8"/>
  <c r="AC63" i="8" s="1"/>
  <c r="R63" i="8"/>
  <c r="AD63" i="8" s="1"/>
  <c r="S63" i="8"/>
  <c r="AE63" i="8" s="1"/>
  <c r="T63" i="8"/>
  <c r="AF63" i="8" s="1"/>
  <c r="U63" i="8"/>
  <c r="AG63" i="8" s="1"/>
  <c r="V63" i="8"/>
  <c r="AH63" i="8" s="1"/>
  <c r="W63" i="8"/>
  <c r="AI63" i="8" s="1"/>
  <c r="X63" i="8"/>
  <c r="AJ63" i="8" s="1"/>
  <c r="Y63" i="8"/>
  <c r="AK63" i="8" s="1"/>
  <c r="Z63" i="8"/>
  <c r="AL63" i="8" s="1"/>
  <c r="AA63" i="8"/>
  <c r="AM63" i="8" s="1"/>
  <c r="P64" i="8"/>
  <c r="AB64" i="8" s="1"/>
  <c r="Q64" i="8"/>
  <c r="AC64" i="8" s="1"/>
  <c r="R64" i="8"/>
  <c r="AD64" i="8" s="1"/>
  <c r="S64" i="8"/>
  <c r="AE64" i="8" s="1"/>
  <c r="T64" i="8"/>
  <c r="AF64" i="8" s="1"/>
  <c r="U64" i="8"/>
  <c r="AG64" i="8" s="1"/>
  <c r="V64" i="8"/>
  <c r="AH64" i="8" s="1"/>
  <c r="W64" i="8"/>
  <c r="AI64" i="8" s="1"/>
  <c r="X64" i="8"/>
  <c r="AJ64" i="8" s="1"/>
  <c r="Y64" i="8"/>
  <c r="AK64" i="8" s="1"/>
  <c r="Z64" i="8"/>
  <c r="AL64" i="8" s="1"/>
  <c r="AA64" i="8"/>
  <c r="AM64" i="8" s="1"/>
  <c r="P65" i="8"/>
  <c r="AB65" i="8" s="1"/>
  <c r="Q65" i="8"/>
  <c r="AC65" i="8" s="1"/>
  <c r="R65" i="8"/>
  <c r="AD65" i="8" s="1"/>
  <c r="S65" i="8"/>
  <c r="AE65" i="8" s="1"/>
  <c r="T65" i="8"/>
  <c r="AF65" i="8" s="1"/>
  <c r="U65" i="8"/>
  <c r="AG65" i="8" s="1"/>
  <c r="V65" i="8"/>
  <c r="AH65" i="8" s="1"/>
  <c r="W65" i="8"/>
  <c r="AI65" i="8" s="1"/>
  <c r="X65" i="8"/>
  <c r="AJ65" i="8" s="1"/>
  <c r="Y65" i="8"/>
  <c r="AK65" i="8" s="1"/>
  <c r="Z65" i="8"/>
  <c r="AL65" i="8" s="1"/>
  <c r="AA65" i="8"/>
  <c r="AM65" i="8" s="1"/>
  <c r="P66" i="8"/>
  <c r="AB66" i="8" s="1"/>
  <c r="Q66" i="8"/>
  <c r="AC66" i="8" s="1"/>
  <c r="R66" i="8"/>
  <c r="AD66" i="8" s="1"/>
  <c r="S66" i="8"/>
  <c r="AE66" i="8" s="1"/>
  <c r="T66" i="8"/>
  <c r="AF66" i="8" s="1"/>
  <c r="U66" i="8"/>
  <c r="AG66" i="8" s="1"/>
  <c r="V66" i="8"/>
  <c r="AH66" i="8" s="1"/>
  <c r="W66" i="8"/>
  <c r="AI66" i="8" s="1"/>
  <c r="X66" i="8"/>
  <c r="AJ66" i="8" s="1"/>
  <c r="Y66" i="8"/>
  <c r="AK66" i="8" s="1"/>
  <c r="Z66" i="8"/>
  <c r="AL66" i="8" s="1"/>
  <c r="AA66" i="8"/>
  <c r="AM66" i="8" s="1"/>
  <c r="P67" i="8"/>
  <c r="AB67" i="8" s="1"/>
  <c r="Q67" i="8"/>
  <c r="AC67" i="8" s="1"/>
  <c r="R67" i="8"/>
  <c r="AD67" i="8" s="1"/>
  <c r="S67" i="8"/>
  <c r="AE67" i="8" s="1"/>
  <c r="T67" i="8"/>
  <c r="AF67" i="8" s="1"/>
  <c r="U67" i="8"/>
  <c r="AG67" i="8" s="1"/>
  <c r="V67" i="8"/>
  <c r="AH67" i="8" s="1"/>
  <c r="W67" i="8"/>
  <c r="AI67" i="8" s="1"/>
  <c r="X67" i="8"/>
  <c r="AJ67" i="8" s="1"/>
  <c r="Y67" i="8"/>
  <c r="AK67" i="8" s="1"/>
  <c r="Z67" i="8"/>
  <c r="AL67" i="8" s="1"/>
  <c r="AA67" i="8"/>
  <c r="AM67" i="8" s="1"/>
  <c r="P68" i="8"/>
  <c r="AB68" i="8" s="1"/>
  <c r="Q68" i="8"/>
  <c r="AC68" i="8" s="1"/>
  <c r="R68" i="8"/>
  <c r="AD68" i="8" s="1"/>
  <c r="S68" i="8"/>
  <c r="AE68" i="8" s="1"/>
  <c r="T68" i="8"/>
  <c r="AF68" i="8" s="1"/>
  <c r="U68" i="8"/>
  <c r="AG68" i="8" s="1"/>
  <c r="V68" i="8"/>
  <c r="AH68" i="8" s="1"/>
  <c r="W68" i="8"/>
  <c r="AI68" i="8" s="1"/>
  <c r="X68" i="8"/>
  <c r="AJ68" i="8" s="1"/>
  <c r="Y68" i="8"/>
  <c r="AK68" i="8" s="1"/>
  <c r="Z68" i="8"/>
  <c r="AL68" i="8" s="1"/>
  <c r="AA68" i="8"/>
  <c r="AM68" i="8" s="1"/>
  <c r="P69" i="8"/>
  <c r="AB69" i="8" s="1"/>
  <c r="Q69" i="8"/>
  <c r="AC69" i="8" s="1"/>
  <c r="R69" i="8"/>
  <c r="AD69" i="8" s="1"/>
  <c r="S69" i="8"/>
  <c r="AE69" i="8" s="1"/>
  <c r="T69" i="8"/>
  <c r="AF69" i="8" s="1"/>
  <c r="U69" i="8"/>
  <c r="AG69" i="8" s="1"/>
  <c r="V69" i="8"/>
  <c r="AH69" i="8" s="1"/>
  <c r="W69" i="8"/>
  <c r="AI69" i="8" s="1"/>
  <c r="X69" i="8"/>
  <c r="AJ69" i="8" s="1"/>
  <c r="Y69" i="8"/>
  <c r="AK69" i="8" s="1"/>
  <c r="Z69" i="8"/>
  <c r="AL69" i="8" s="1"/>
  <c r="AA69" i="8"/>
  <c r="AM69" i="8" s="1"/>
  <c r="P70" i="8"/>
  <c r="AB70" i="8" s="1"/>
  <c r="Q70" i="8"/>
  <c r="AC70" i="8" s="1"/>
  <c r="R70" i="8"/>
  <c r="AD70" i="8" s="1"/>
  <c r="S70" i="8"/>
  <c r="AE70" i="8" s="1"/>
  <c r="T70" i="8"/>
  <c r="AF70" i="8" s="1"/>
  <c r="U70" i="8"/>
  <c r="AG70" i="8" s="1"/>
  <c r="V70" i="8"/>
  <c r="AH70" i="8" s="1"/>
  <c r="W70" i="8"/>
  <c r="AI70" i="8" s="1"/>
  <c r="X70" i="8"/>
  <c r="AJ70" i="8" s="1"/>
  <c r="Y70" i="8"/>
  <c r="AK70" i="8" s="1"/>
  <c r="Z70" i="8"/>
  <c r="AL70" i="8" s="1"/>
  <c r="AA70" i="8"/>
  <c r="AM70" i="8" s="1"/>
  <c r="P71" i="8"/>
  <c r="AB71" i="8" s="1"/>
  <c r="Q71" i="8"/>
  <c r="AC71" i="8" s="1"/>
  <c r="R71" i="8"/>
  <c r="AD71" i="8" s="1"/>
  <c r="S71" i="8"/>
  <c r="AE71" i="8" s="1"/>
  <c r="T71" i="8"/>
  <c r="AF71" i="8" s="1"/>
  <c r="U71" i="8"/>
  <c r="AG71" i="8" s="1"/>
  <c r="V71" i="8"/>
  <c r="AH71" i="8" s="1"/>
  <c r="W71" i="8"/>
  <c r="AI71" i="8" s="1"/>
  <c r="X71" i="8"/>
  <c r="AJ71" i="8" s="1"/>
  <c r="Y71" i="8"/>
  <c r="AK71" i="8" s="1"/>
  <c r="Z71" i="8"/>
  <c r="AL71" i="8" s="1"/>
  <c r="AA71" i="8"/>
  <c r="AM71" i="8" s="1"/>
  <c r="P72" i="8"/>
  <c r="AB72" i="8" s="1"/>
  <c r="Q72" i="8"/>
  <c r="R72" i="8"/>
  <c r="AD72" i="8" s="1"/>
  <c r="S72" i="8"/>
  <c r="AE72" i="8" s="1"/>
  <c r="T72" i="8"/>
  <c r="AF72" i="8" s="1"/>
  <c r="U72" i="8"/>
  <c r="AG72" i="8" s="1"/>
  <c r="V72" i="8"/>
  <c r="AH72" i="8" s="1"/>
  <c r="W72" i="8"/>
  <c r="AI72" i="8" s="1"/>
  <c r="X72" i="8"/>
  <c r="AJ72" i="8" s="1"/>
  <c r="Y72" i="8"/>
  <c r="AK72" i="8" s="1"/>
  <c r="Z72" i="8"/>
  <c r="AL72" i="8" s="1"/>
  <c r="AA72" i="8"/>
  <c r="AM72" i="8" s="1"/>
  <c r="P73" i="8"/>
  <c r="AB73" i="8" s="1"/>
  <c r="Q73" i="8"/>
  <c r="AC73" i="8" s="1"/>
  <c r="R73" i="8"/>
  <c r="AD73" i="8" s="1"/>
  <c r="S73" i="8"/>
  <c r="AE73" i="8" s="1"/>
  <c r="T73" i="8"/>
  <c r="AF73" i="8" s="1"/>
  <c r="U73" i="8"/>
  <c r="AG73" i="8" s="1"/>
  <c r="V73" i="8"/>
  <c r="AH73" i="8" s="1"/>
  <c r="W73" i="8"/>
  <c r="AI73" i="8" s="1"/>
  <c r="X73" i="8"/>
  <c r="AJ73" i="8" s="1"/>
  <c r="Y73" i="8"/>
  <c r="AK73" i="8" s="1"/>
  <c r="Z73" i="8"/>
  <c r="AL73" i="8" s="1"/>
  <c r="AA73" i="8"/>
  <c r="AM73" i="8" s="1"/>
  <c r="P74" i="8"/>
  <c r="Q74" i="8"/>
  <c r="AC74" i="8" s="1"/>
  <c r="R74" i="8"/>
  <c r="AD74" i="8" s="1"/>
  <c r="S74" i="8"/>
  <c r="AE74" i="8" s="1"/>
  <c r="T74" i="8"/>
  <c r="AF74" i="8" s="1"/>
  <c r="U74" i="8"/>
  <c r="AG74" i="8" s="1"/>
  <c r="V74" i="8"/>
  <c r="AH74" i="8" s="1"/>
  <c r="W74" i="8"/>
  <c r="AI74" i="8" s="1"/>
  <c r="X74" i="8"/>
  <c r="AJ74" i="8" s="1"/>
  <c r="Y74" i="8"/>
  <c r="AK74" i="8" s="1"/>
  <c r="Z74" i="8"/>
  <c r="AL74" i="8" s="1"/>
  <c r="AA74" i="8"/>
  <c r="AM74" i="8" s="1"/>
  <c r="P75" i="8"/>
  <c r="AB75" i="8" s="1"/>
  <c r="Q75" i="8"/>
  <c r="AC75" i="8" s="1"/>
  <c r="R75" i="8"/>
  <c r="AD75" i="8" s="1"/>
  <c r="S75" i="8"/>
  <c r="AE75" i="8" s="1"/>
  <c r="T75" i="8"/>
  <c r="AF75" i="8" s="1"/>
  <c r="U75" i="8"/>
  <c r="AG75" i="8" s="1"/>
  <c r="V75" i="8"/>
  <c r="AH75" i="8" s="1"/>
  <c r="W75" i="8"/>
  <c r="AI75" i="8" s="1"/>
  <c r="X75" i="8"/>
  <c r="AJ75" i="8" s="1"/>
  <c r="Y75" i="8"/>
  <c r="AK75" i="8" s="1"/>
  <c r="Z75" i="8"/>
  <c r="AL75" i="8" s="1"/>
  <c r="AA75" i="8"/>
  <c r="AM75" i="8" s="1"/>
  <c r="P76" i="8"/>
  <c r="AB76" i="8" s="1"/>
  <c r="Q76" i="8"/>
  <c r="AC76" i="8" s="1"/>
  <c r="R76" i="8"/>
  <c r="AD76" i="8" s="1"/>
  <c r="S76" i="8"/>
  <c r="AE76" i="8" s="1"/>
  <c r="T76" i="8"/>
  <c r="AF76" i="8" s="1"/>
  <c r="U76" i="8"/>
  <c r="AG76" i="8" s="1"/>
  <c r="V76" i="8"/>
  <c r="AH76" i="8" s="1"/>
  <c r="W76" i="8"/>
  <c r="AI76" i="8" s="1"/>
  <c r="X76" i="8"/>
  <c r="AJ76" i="8" s="1"/>
  <c r="Y76" i="8"/>
  <c r="AK76" i="8" s="1"/>
  <c r="Z76" i="8"/>
  <c r="AL76" i="8" s="1"/>
  <c r="AA76" i="8"/>
  <c r="AM76" i="8" s="1"/>
  <c r="P77" i="8"/>
  <c r="AB77" i="8" s="1"/>
  <c r="Q77" i="8"/>
  <c r="AC77" i="8" s="1"/>
  <c r="R77" i="8"/>
  <c r="AD77" i="8" s="1"/>
  <c r="S77" i="8"/>
  <c r="AE77" i="8" s="1"/>
  <c r="T77" i="8"/>
  <c r="AF77" i="8" s="1"/>
  <c r="U77" i="8"/>
  <c r="AG77" i="8" s="1"/>
  <c r="V77" i="8"/>
  <c r="AH77" i="8" s="1"/>
  <c r="W77" i="8"/>
  <c r="AI77" i="8" s="1"/>
  <c r="X77" i="8"/>
  <c r="AJ77" i="8" s="1"/>
  <c r="Y77" i="8"/>
  <c r="AK77" i="8" s="1"/>
  <c r="Z77" i="8"/>
  <c r="AL77" i="8" s="1"/>
  <c r="AA77" i="8"/>
  <c r="AM77" i="8" s="1"/>
  <c r="P78" i="8"/>
  <c r="AB78" i="8" s="1"/>
  <c r="Q78" i="8"/>
  <c r="AC78" i="8" s="1"/>
  <c r="R78" i="8"/>
  <c r="AD78" i="8" s="1"/>
  <c r="S78" i="8"/>
  <c r="AE78" i="8" s="1"/>
  <c r="T78" i="8"/>
  <c r="AF78" i="8" s="1"/>
  <c r="U78" i="8"/>
  <c r="AG78" i="8" s="1"/>
  <c r="V78" i="8"/>
  <c r="AH78" i="8" s="1"/>
  <c r="W78" i="8"/>
  <c r="AI78" i="8" s="1"/>
  <c r="X78" i="8"/>
  <c r="AJ78" i="8" s="1"/>
  <c r="Y78" i="8"/>
  <c r="AK78" i="8" s="1"/>
  <c r="Z78" i="8"/>
  <c r="AL78" i="8" s="1"/>
  <c r="AA78" i="8"/>
  <c r="AM78" i="8" s="1"/>
  <c r="P79" i="8"/>
  <c r="AB79" i="8" s="1"/>
  <c r="Q79" i="8"/>
  <c r="R79" i="8"/>
  <c r="AD79" i="8" s="1"/>
  <c r="S79" i="8"/>
  <c r="AE79" i="8" s="1"/>
  <c r="T79" i="8"/>
  <c r="AF79" i="8" s="1"/>
  <c r="U79" i="8"/>
  <c r="AG79" i="8" s="1"/>
  <c r="V79" i="8"/>
  <c r="AH79" i="8" s="1"/>
  <c r="W79" i="8"/>
  <c r="AI79" i="8" s="1"/>
  <c r="X79" i="8"/>
  <c r="AJ79" i="8" s="1"/>
  <c r="Y79" i="8"/>
  <c r="AK79" i="8" s="1"/>
  <c r="Z79" i="8"/>
  <c r="AL79" i="8" s="1"/>
  <c r="AA79" i="8"/>
  <c r="AM79" i="8" s="1"/>
  <c r="P80" i="8"/>
  <c r="AB80" i="8" s="1"/>
  <c r="Q80" i="8"/>
  <c r="AC80" i="8" s="1"/>
  <c r="R80" i="8"/>
  <c r="AD80" i="8" s="1"/>
  <c r="S80" i="8"/>
  <c r="AE80" i="8" s="1"/>
  <c r="T80" i="8"/>
  <c r="AF80" i="8" s="1"/>
  <c r="U80" i="8"/>
  <c r="AG80" i="8" s="1"/>
  <c r="V80" i="8"/>
  <c r="AH80" i="8" s="1"/>
  <c r="W80" i="8"/>
  <c r="AI80" i="8" s="1"/>
  <c r="X80" i="8"/>
  <c r="AJ80" i="8" s="1"/>
  <c r="Y80" i="8"/>
  <c r="AK80" i="8" s="1"/>
  <c r="Z80" i="8"/>
  <c r="AL80" i="8" s="1"/>
  <c r="AA80" i="8"/>
  <c r="AM80" i="8" s="1"/>
  <c r="P81" i="8"/>
  <c r="AB81" i="8" s="1"/>
  <c r="Q81" i="8"/>
  <c r="R81" i="8"/>
  <c r="AD81" i="8" s="1"/>
  <c r="S81" i="8"/>
  <c r="AE81" i="8" s="1"/>
  <c r="T81" i="8"/>
  <c r="AF81" i="8" s="1"/>
  <c r="U81" i="8"/>
  <c r="AG81" i="8" s="1"/>
  <c r="V81" i="8"/>
  <c r="AH81" i="8" s="1"/>
  <c r="W81" i="8"/>
  <c r="AI81" i="8" s="1"/>
  <c r="X81" i="8"/>
  <c r="AJ81" i="8" s="1"/>
  <c r="Y81" i="8"/>
  <c r="AK81" i="8" s="1"/>
  <c r="Z81" i="8"/>
  <c r="AL81" i="8" s="1"/>
  <c r="AA81" i="8"/>
  <c r="AM81" i="8" s="1"/>
  <c r="P82" i="8"/>
  <c r="AB82" i="8" s="1"/>
  <c r="Q82" i="8"/>
  <c r="AC82" i="8" s="1"/>
  <c r="R82" i="8"/>
  <c r="AD82" i="8" s="1"/>
  <c r="S82" i="8"/>
  <c r="AE82" i="8" s="1"/>
  <c r="T82" i="8"/>
  <c r="AF82" i="8" s="1"/>
  <c r="U82" i="8"/>
  <c r="AG82" i="8" s="1"/>
  <c r="V82" i="8"/>
  <c r="AH82" i="8" s="1"/>
  <c r="W82" i="8"/>
  <c r="AI82" i="8" s="1"/>
  <c r="X82" i="8"/>
  <c r="AJ82" i="8" s="1"/>
  <c r="Y82" i="8"/>
  <c r="AK82" i="8" s="1"/>
  <c r="Z82" i="8"/>
  <c r="AL82" i="8" s="1"/>
  <c r="AA82" i="8"/>
  <c r="AM82" i="8" s="1"/>
  <c r="P83" i="8"/>
  <c r="AB83" i="8" s="1"/>
  <c r="Q83" i="8"/>
  <c r="R83" i="8"/>
  <c r="AD83" i="8" s="1"/>
  <c r="S83" i="8"/>
  <c r="AE83" i="8" s="1"/>
  <c r="T83" i="8"/>
  <c r="AF83" i="8" s="1"/>
  <c r="U83" i="8"/>
  <c r="AG83" i="8" s="1"/>
  <c r="V83" i="8"/>
  <c r="AH83" i="8" s="1"/>
  <c r="W83" i="8"/>
  <c r="AI83" i="8" s="1"/>
  <c r="X83" i="8"/>
  <c r="AJ83" i="8" s="1"/>
  <c r="Y83" i="8"/>
  <c r="AK83" i="8" s="1"/>
  <c r="Z83" i="8"/>
  <c r="AL83" i="8" s="1"/>
  <c r="AA83" i="8"/>
  <c r="AM83" i="8" s="1"/>
  <c r="P84" i="8"/>
  <c r="AB84" i="8" s="1"/>
  <c r="Q84" i="8"/>
  <c r="AC84" i="8" s="1"/>
  <c r="R84" i="8"/>
  <c r="AD84" i="8" s="1"/>
  <c r="S84" i="8"/>
  <c r="AE84" i="8" s="1"/>
  <c r="T84" i="8"/>
  <c r="AF84" i="8" s="1"/>
  <c r="U84" i="8"/>
  <c r="AG84" i="8" s="1"/>
  <c r="V84" i="8"/>
  <c r="AH84" i="8" s="1"/>
  <c r="W84" i="8"/>
  <c r="AI84" i="8" s="1"/>
  <c r="X84" i="8"/>
  <c r="AJ84" i="8" s="1"/>
  <c r="Y84" i="8"/>
  <c r="AK84" i="8" s="1"/>
  <c r="Z84" i="8"/>
  <c r="AL84" i="8" s="1"/>
  <c r="AA84" i="8"/>
  <c r="AM84" i="8" s="1"/>
  <c r="P85" i="8"/>
  <c r="AB85" i="8" s="1"/>
  <c r="Q85" i="8"/>
  <c r="AC85" i="8" s="1"/>
  <c r="R85" i="8"/>
  <c r="AD85" i="8" s="1"/>
  <c r="S85" i="8"/>
  <c r="AE85" i="8" s="1"/>
  <c r="T85" i="8"/>
  <c r="AF85" i="8" s="1"/>
  <c r="U85" i="8"/>
  <c r="AG85" i="8" s="1"/>
  <c r="V85" i="8"/>
  <c r="AH85" i="8" s="1"/>
  <c r="W85" i="8"/>
  <c r="AI85" i="8" s="1"/>
  <c r="X85" i="8"/>
  <c r="AJ85" i="8" s="1"/>
  <c r="Y85" i="8"/>
  <c r="AK85" i="8" s="1"/>
  <c r="Z85" i="8"/>
  <c r="AL85" i="8" s="1"/>
  <c r="AA85" i="8"/>
  <c r="AM85" i="8" s="1"/>
  <c r="P86" i="8"/>
  <c r="Q86" i="8"/>
  <c r="AC86" i="8" s="1"/>
  <c r="R86" i="8"/>
  <c r="AD86" i="8" s="1"/>
  <c r="S86" i="8"/>
  <c r="AE86" i="8" s="1"/>
  <c r="T86" i="8"/>
  <c r="AF86" i="8" s="1"/>
  <c r="U86" i="8"/>
  <c r="AG86" i="8" s="1"/>
  <c r="V86" i="8"/>
  <c r="AH86" i="8" s="1"/>
  <c r="W86" i="8"/>
  <c r="AI86" i="8" s="1"/>
  <c r="X86" i="8"/>
  <c r="AJ86" i="8" s="1"/>
  <c r="Y86" i="8"/>
  <c r="AK86" i="8" s="1"/>
  <c r="Z86" i="8"/>
  <c r="AL86" i="8" s="1"/>
  <c r="AA86" i="8"/>
  <c r="AM86" i="8" s="1"/>
  <c r="P87" i="8"/>
  <c r="Q87" i="8"/>
  <c r="AC87" i="8" s="1"/>
  <c r="R87" i="8"/>
  <c r="AD87" i="8" s="1"/>
  <c r="S87" i="8"/>
  <c r="AE87" i="8" s="1"/>
  <c r="T87" i="8"/>
  <c r="AF87" i="8" s="1"/>
  <c r="U87" i="8"/>
  <c r="AG87" i="8" s="1"/>
  <c r="V87" i="8"/>
  <c r="AH87" i="8" s="1"/>
  <c r="W87" i="8"/>
  <c r="AI87" i="8" s="1"/>
  <c r="X87" i="8"/>
  <c r="AJ87" i="8" s="1"/>
  <c r="Y87" i="8"/>
  <c r="AK87" i="8" s="1"/>
  <c r="Z87" i="8"/>
  <c r="AL87" i="8" s="1"/>
  <c r="AA87" i="8"/>
  <c r="AM87" i="8" s="1"/>
  <c r="P88" i="8"/>
  <c r="AB88" i="8" s="1"/>
  <c r="Q88" i="8"/>
  <c r="AC88" i="8" s="1"/>
  <c r="R88" i="8"/>
  <c r="AD88" i="8" s="1"/>
  <c r="S88" i="8"/>
  <c r="AE88" i="8" s="1"/>
  <c r="T88" i="8"/>
  <c r="AF88" i="8" s="1"/>
  <c r="U88" i="8"/>
  <c r="AG88" i="8" s="1"/>
  <c r="V88" i="8"/>
  <c r="AH88" i="8" s="1"/>
  <c r="W88" i="8"/>
  <c r="AI88" i="8" s="1"/>
  <c r="X88" i="8"/>
  <c r="AJ88" i="8" s="1"/>
  <c r="Y88" i="8"/>
  <c r="AK88" i="8" s="1"/>
  <c r="Z88" i="8"/>
  <c r="AL88" i="8" s="1"/>
  <c r="AA88" i="8"/>
  <c r="AM88" i="8" s="1"/>
  <c r="P89" i="8"/>
  <c r="AB89" i="8" s="1"/>
  <c r="Q89" i="8"/>
  <c r="R89" i="8"/>
  <c r="AD89" i="8" s="1"/>
  <c r="S89" i="8"/>
  <c r="AE89" i="8" s="1"/>
  <c r="T89" i="8"/>
  <c r="AF89" i="8" s="1"/>
  <c r="U89" i="8"/>
  <c r="AG89" i="8" s="1"/>
  <c r="V89" i="8"/>
  <c r="AH89" i="8" s="1"/>
  <c r="W89" i="8"/>
  <c r="AI89" i="8" s="1"/>
  <c r="X89" i="8"/>
  <c r="AJ89" i="8" s="1"/>
  <c r="Y89" i="8"/>
  <c r="AK89" i="8" s="1"/>
  <c r="Z89" i="8"/>
  <c r="AL89" i="8" s="1"/>
  <c r="AA89" i="8"/>
  <c r="AM89" i="8" s="1"/>
  <c r="P90" i="8"/>
  <c r="AB90" i="8" s="1"/>
  <c r="Q90" i="8"/>
  <c r="AC90" i="8" s="1"/>
  <c r="R90" i="8"/>
  <c r="AD90" i="8" s="1"/>
  <c r="S90" i="8"/>
  <c r="AE90" i="8" s="1"/>
  <c r="T90" i="8"/>
  <c r="AF90" i="8" s="1"/>
  <c r="U90" i="8"/>
  <c r="AG90" i="8" s="1"/>
  <c r="V90" i="8"/>
  <c r="AH90" i="8" s="1"/>
  <c r="W90" i="8"/>
  <c r="AI90" i="8" s="1"/>
  <c r="X90" i="8"/>
  <c r="AJ90" i="8" s="1"/>
  <c r="Y90" i="8"/>
  <c r="AK90" i="8" s="1"/>
  <c r="Z90" i="8"/>
  <c r="AL90" i="8" s="1"/>
  <c r="AA90" i="8"/>
  <c r="AM90" i="8" s="1"/>
  <c r="P91" i="8"/>
  <c r="AB91" i="8" s="1"/>
  <c r="Q91" i="8"/>
  <c r="AC91" i="8" s="1"/>
  <c r="R91" i="8"/>
  <c r="AD91" i="8" s="1"/>
  <c r="S91" i="8"/>
  <c r="AE91" i="8" s="1"/>
  <c r="T91" i="8"/>
  <c r="AF91" i="8" s="1"/>
  <c r="U91" i="8"/>
  <c r="AG91" i="8" s="1"/>
  <c r="V91" i="8"/>
  <c r="AH91" i="8" s="1"/>
  <c r="W91" i="8"/>
  <c r="AI91" i="8" s="1"/>
  <c r="X91" i="8"/>
  <c r="AJ91" i="8" s="1"/>
  <c r="Y91" i="8"/>
  <c r="AK91" i="8" s="1"/>
  <c r="Z91" i="8"/>
  <c r="AL91" i="8" s="1"/>
  <c r="AA91" i="8"/>
  <c r="AM91" i="8" s="1"/>
  <c r="P92" i="8"/>
  <c r="AB92" i="8" s="1"/>
  <c r="Q92" i="8"/>
  <c r="AC92" i="8" s="1"/>
  <c r="R92" i="8"/>
  <c r="AD92" i="8" s="1"/>
  <c r="S92" i="8"/>
  <c r="AE92" i="8" s="1"/>
  <c r="T92" i="8"/>
  <c r="AF92" i="8" s="1"/>
  <c r="U92" i="8"/>
  <c r="AG92" i="8" s="1"/>
  <c r="V92" i="8"/>
  <c r="AH92" i="8" s="1"/>
  <c r="W92" i="8"/>
  <c r="AI92" i="8" s="1"/>
  <c r="X92" i="8"/>
  <c r="AJ92" i="8" s="1"/>
  <c r="Y92" i="8"/>
  <c r="AK92" i="8" s="1"/>
  <c r="Z92" i="8"/>
  <c r="AL92" i="8" s="1"/>
  <c r="AA92" i="8"/>
  <c r="AM92" i="8" s="1"/>
  <c r="P93" i="8"/>
  <c r="AB93" i="8" s="1"/>
  <c r="Q93" i="8"/>
  <c r="AC93" i="8" s="1"/>
  <c r="R93" i="8"/>
  <c r="AD93" i="8" s="1"/>
  <c r="S93" i="8"/>
  <c r="AE93" i="8" s="1"/>
  <c r="T93" i="8"/>
  <c r="AF93" i="8" s="1"/>
  <c r="U93" i="8"/>
  <c r="AG93" i="8" s="1"/>
  <c r="V93" i="8"/>
  <c r="AH93" i="8" s="1"/>
  <c r="W93" i="8"/>
  <c r="AI93" i="8" s="1"/>
  <c r="X93" i="8"/>
  <c r="AJ93" i="8" s="1"/>
  <c r="Y93" i="8"/>
  <c r="AK93" i="8" s="1"/>
  <c r="Z93" i="8"/>
  <c r="AL93" i="8" s="1"/>
  <c r="AA93" i="8"/>
  <c r="AM93" i="8" s="1"/>
  <c r="P94" i="8"/>
  <c r="AB94" i="8" s="1"/>
  <c r="Q94" i="8"/>
  <c r="R94" i="8"/>
  <c r="AD94" i="8" s="1"/>
  <c r="S94" i="8"/>
  <c r="AE94" i="8" s="1"/>
  <c r="T94" i="8"/>
  <c r="AF94" i="8" s="1"/>
  <c r="U94" i="8"/>
  <c r="AG94" i="8" s="1"/>
  <c r="V94" i="8"/>
  <c r="AH94" i="8" s="1"/>
  <c r="W94" i="8"/>
  <c r="AI94" i="8" s="1"/>
  <c r="X94" i="8"/>
  <c r="AJ94" i="8" s="1"/>
  <c r="Y94" i="8"/>
  <c r="AK94" i="8" s="1"/>
  <c r="Z94" i="8"/>
  <c r="AL94" i="8" s="1"/>
  <c r="AA94" i="8"/>
  <c r="AM94" i="8" s="1"/>
  <c r="P95" i="8"/>
  <c r="AB95" i="8" s="1"/>
  <c r="Q95" i="8"/>
  <c r="AC95" i="8" s="1"/>
  <c r="R95" i="8"/>
  <c r="AD95" i="8" s="1"/>
  <c r="S95" i="8"/>
  <c r="AE95" i="8" s="1"/>
  <c r="T95" i="8"/>
  <c r="AF95" i="8" s="1"/>
  <c r="U95" i="8"/>
  <c r="AG95" i="8" s="1"/>
  <c r="V95" i="8"/>
  <c r="AH95" i="8" s="1"/>
  <c r="W95" i="8"/>
  <c r="AI95" i="8" s="1"/>
  <c r="X95" i="8"/>
  <c r="AJ95" i="8" s="1"/>
  <c r="Y95" i="8"/>
  <c r="AK95" i="8" s="1"/>
  <c r="Z95" i="8"/>
  <c r="AL95" i="8" s="1"/>
  <c r="AA95" i="8"/>
  <c r="AM95" i="8" s="1"/>
  <c r="P96" i="8"/>
  <c r="AB96" i="8" s="1"/>
  <c r="Q96" i="8"/>
  <c r="AC96" i="8" s="1"/>
  <c r="R96" i="8"/>
  <c r="AD96" i="8" s="1"/>
  <c r="S96" i="8"/>
  <c r="AE96" i="8" s="1"/>
  <c r="T96" i="8"/>
  <c r="AF96" i="8" s="1"/>
  <c r="U96" i="8"/>
  <c r="AG96" i="8" s="1"/>
  <c r="V96" i="8"/>
  <c r="AH96" i="8" s="1"/>
  <c r="W96" i="8"/>
  <c r="AI96" i="8" s="1"/>
  <c r="X96" i="8"/>
  <c r="AJ96" i="8" s="1"/>
  <c r="Y96" i="8"/>
  <c r="AK96" i="8" s="1"/>
  <c r="Z96" i="8"/>
  <c r="AL96" i="8" s="1"/>
  <c r="AA96" i="8"/>
  <c r="AM96" i="8" s="1"/>
  <c r="P97" i="8"/>
  <c r="AB97" i="8" s="1"/>
  <c r="Q97" i="8"/>
  <c r="AC97" i="8" s="1"/>
  <c r="R97" i="8"/>
  <c r="AD97" i="8" s="1"/>
  <c r="S97" i="8"/>
  <c r="AE97" i="8" s="1"/>
  <c r="T97" i="8"/>
  <c r="AF97" i="8" s="1"/>
  <c r="U97" i="8"/>
  <c r="AG97" i="8" s="1"/>
  <c r="V97" i="8"/>
  <c r="AH97" i="8" s="1"/>
  <c r="W97" i="8"/>
  <c r="AI97" i="8" s="1"/>
  <c r="X97" i="8"/>
  <c r="AJ97" i="8" s="1"/>
  <c r="Y97" i="8"/>
  <c r="AK97" i="8" s="1"/>
  <c r="Z97" i="8"/>
  <c r="AL97" i="8" s="1"/>
  <c r="AA97" i="8"/>
  <c r="AM97" i="8" s="1"/>
  <c r="P98" i="8"/>
  <c r="AB98" i="8" s="1"/>
  <c r="Q98" i="8"/>
  <c r="AC98" i="8" s="1"/>
  <c r="R98" i="8"/>
  <c r="AD98" i="8" s="1"/>
  <c r="S98" i="8"/>
  <c r="AE98" i="8" s="1"/>
  <c r="T98" i="8"/>
  <c r="AF98" i="8" s="1"/>
  <c r="U98" i="8"/>
  <c r="AG98" i="8" s="1"/>
  <c r="V98" i="8"/>
  <c r="AH98" i="8" s="1"/>
  <c r="W98" i="8"/>
  <c r="AI98" i="8" s="1"/>
  <c r="X98" i="8"/>
  <c r="AJ98" i="8" s="1"/>
  <c r="Y98" i="8"/>
  <c r="AK98" i="8" s="1"/>
  <c r="Z98" i="8"/>
  <c r="AL98" i="8" s="1"/>
  <c r="AA98" i="8"/>
  <c r="AM98" i="8" s="1"/>
  <c r="Q3" i="8"/>
  <c r="AC3" i="8" s="1"/>
  <c r="R3" i="8"/>
  <c r="AD3" i="8" s="1"/>
  <c r="S3" i="8"/>
  <c r="AE3" i="8" s="1"/>
  <c r="T3" i="8"/>
  <c r="AF3" i="8" s="1"/>
  <c r="U3" i="8"/>
  <c r="AG3" i="8" s="1"/>
  <c r="V3" i="8"/>
  <c r="AH3" i="8" s="1"/>
  <c r="W3" i="8"/>
  <c r="AI3" i="8" s="1"/>
  <c r="X3" i="8"/>
  <c r="AJ3" i="8" s="1"/>
  <c r="Y3" i="8"/>
  <c r="AK3" i="8" s="1"/>
  <c r="Z3" i="8"/>
  <c r="AL3" i="8" s="1"/>
  <c r="AA3" i="8"/>
  <c r="AM3" i="8" s="1"/>
  <c r="P3" i="8"/>
  <c r="C4" i="16"/>
  <c r="A4" i="24" s="1"/>
  <c r="C5" i="15"/>
  <c r="C21" i="13"/>
  <c r="C13" i="13"/>
  <c r="C5" i="13"/>
  <c r="I23" i="9"/>
  <c r="I3" i="9"/>
  <c r="AD3" i="9" s="1"/>
  <c r="I4" i="9"/>
  <c r="AD4" i="9" s="1"/>
  <c r="F4" i="21" s="1"/>
  <c r="I5" i="9"/>
  <c r="AD5" i="9" s="1"/>
  <c r="F5" i="21" s="1"/>
  <c r="I6" i="9"/>
  <c r="AD6" i="9" s="1"/>
  <c r="F6" i="21" s="1"/>
  <c r="I7" i="9"/>
  <c r="AD7" i="9" s="1"/>
  <c r="F7" i="21" s="1"/>
  <c r="I8" i="9"/>
  <c r="I9" i="9"/>
  <c r="AD9" i="9" s="1"/>
  <c r="F9" i="21" s="1"/>
  <c r="I10" i="9"/>
  <c r="AD10" i="9" s="1"/>
  <c r="F10" i="21" s="1"/>
  <c r="I11" i="9"/>
  <c r="AD11" i="9" s="1"/>
  <c r="F11" i="21" s="1"/>
  <c r="I12" i="9"/>
  <c r="AD12" i="9" s="1"/>
  <c r="F12" i="21" s="1"/>
  <c r="I13" i="9"/>
  <c r="AD13" i="9" s="1"/>
  <c r="F13" i="21" s="1"/>
  <c r="I14" i="9"/>
  <c r="AD14" i="9" s="1"/>
  <c r="F14" i="21" s="1"/>
  <c r="I15" i="9"/>
  <c r="AD15" i="9" s="1"/>
  <c r="F15" i="21" s="1"/>
  <c r="I16" i="9"/>
  <c r="I17" i="9"/>
  <c r="AD17" i="9" s="1"/>
  <c r="F17" i="21" s="1"/>
  <c r="I18" i="9"/>
  <c r="AD18" i="9" s="1"/>
  <c r="F18" i="21" s="1"/>
  <c r="I22" i="9"/>
  <c r="BP48" i="2" l="1"/>
  <c r="B4" i="19"/>
  <c r="BO14" i="2"/>
  <c r="BC14" i="2"/>
  <c r="BH18" i="10"/>
  <c r="AV18" i="10"/>
  <c r="BK98" i="8"/>
  <c r="AY98" i="8"/>
  <c r="BG97" i="8"/>
  <c r="AU97" i="8"/>
  <c r="BK95" i="8"/>
  <c r="AY95" i="8"/>
  <c r="BK94" i="8"/>
  <c r="AY94" i="8"/>
  <c r="BG93" i="8"/>
  <c r="AU93" i="8"/>
  <c r="BC92" i="8"/>
  <c r="AQ92" i="8"/>
  <c r="BK90" i="8"/>
  <c r="AY90" i="8"/>
  <c r="BG89" i="8"/>
  <c r="AU89" i="8"/>
  <c r="BG88" i="8"/>
  <c r="AU88" i="8"/>
  <c r="BC87" i="8"/>
  <c r="AQ87" i="8"/>
  <c r="BK85" i="8"/>
  <c r="AY85" i="8"/>
  <c r="BG84" i="8"/>
  <c r="AU84" i="8"/>
  <c r="BC83" i="8"/>
  <c r="AQ83" i="8"/>
  <c r="BK81" i="8"/>
  <c r="AY81" i="8"/>
  <c r="BG80" i="8"/>
  <c r="AU80" i="8"/>
  <c r="BC79" i="8"/>
  <c r="AQ79" i="8"/>
  <c r="BK77" i="8"/>
  <c r="AY77" i="8"/>
  <c r="BK76" i="8"/>
  <c r="AY76" i="8"/>
  <c r="BC76" i="8"/>
  <c r="AQ76" i="8"/>
  <c r="BG74" i="8"/>
  <c r="AU74" i="8"/>
  <c r="BC73" i="8"/>
  <c r="AQ73" i="8"/>
  <c r="BK71" i="8"/>
  <c r="AY71" i="8"/>
  <c r="BK70" i="8"/>
  <c r="AY70" i="8"/>
  <c r="BG69" i="8"/>
  <c r="AU69" i="8"/>
  <c r="BC68" i="8"/>
  <c r="AQ68" i="8"/>
  <c r="BG66" i="8"/>
  <c r="AU66" i="8"/>
  <c r="BK64" i="8"/>
  <c r="AY64" i="8"/>
  <c r="BC63" i="8"/>
  <c r="AQ63" i="8"/>
  <c r="BK61" i="8"/>
  <c r="AY61" i="8"/>
  <c r="BG60" i="8"/>
  <c r="AU60" i="8"/>
  <c r="BG59" i="8"/>
  <c r="AU59" i="8"/>
  <c r="BC58" i="8"/>
  <c r="AQ58" i="8"/>
  <c r="BK56" i="8"/>
  <c r="AY56" i="8"/>
  <c r="BG55" i="8"/>
  <c r="AU55" i="8"/>
  <c r="BC54" i="8"/>
  <c r="AQ54" i="8"/>
  <c r="BG52" i="8"/>
  <c r="AU52" i="8"/>
  <c r="BG51" i="8"/>
  <c r="AU51" i="8"/>
  <c r="BC50" i="8"/>
  <c r="AQ50" i="8"/>
  <c r="BK48" i="8"/>
  <c r="AY48" i="8"/>
  <c r="BC47" i="8"/>
  <c r="AQ47" i="8"/>
  <c r="BK45" i="8"/>
  <c r="AY45" i="8"/>
  <c r="BG44" i="8"/>
  <c r="AU44" i="8"/>
  <c r="BC43" i="8"/>
  <c r="AQ43" i="8"/>
  <c r="BK41" i="8"/>
  <c r="AY41" i="8"/>
  <c r="BG40" i="8"/>
  <c r="AU40" i="8"/>
  <c r="BC39" i="8"/>
  <c r="AQ39" i="8"/>
  <c r="BK37" i="8"/>
  <c r="AY37" i="8"/>
  <c r="BG36" i="8"/>
  <c r="AU36" i="8"/>
  <c r="BC35" i="8"/>
  <c r="AQ35" i="8"/>
  <c r="BC30" i="8"/>
  <c r="AQ30" i="8"/>
  <c r="BA20" i="7"/>
  <c r="AO20" i="7"/>
  <c r="BE20" i="7"/>
  <c r="AS20" i="7"/>
  <c r="BI20" i="7"/>
  <c r="AW20" i="7"/>
  <c r="BA21" i="7"/>
  <c r="AO21" i="7"/>
  <c r="BE21" i="7"/>
  <c r="AS21" i="7"/>
  <c r="BI21" i="7"/>
  <c r="AW21" i="7"/>
  <c r="BA22" i="7"/>
  <c r="AO22" i="7"/>
  <c r="BE22" i="7"/>
  <c r="AS22" i="7"/>
  <c r="BI22" i="7"/>
  <c r="AW22" i="7"/>
  <c r="BH25" i="7"/>
  <c r="AV25" i="7"/>
  <c r="BD30" i="7"/>
  <c r="AR30" i="7"/>
  <c r="BH30" i="7"/>
  <c r="AV30" i="7"/>
  <c r="AZ31" i="7"/>
  <c r="AN31" i="7"/>
  <c r="BD31" i="7"/>
  <c r="AR31" i="7"/>
  <c r="BH31" i="7"/>
  <c r="AV31" i="7"/>
  <c r="BG31" i="7"/>
  <c r="AU31" i="7"/>
  <c r="BF32" i="7"/>
  <c r="AT32" i="7"/>
  <c r="BJ32" i="7"/>
  <c r="AX32" i="7"/>
  <c r="BB33" i="7"/>
  <c r="AP33" i="7"/>
  <c r="BF33" i="7"/>
  <c r="AT33" i="7"/>
  <c r="BJ33" i="7"/>
  <c r="AX33" i="7"/>
  <c r="BF34" i="7"/>
  <c r="AT34" i="7"/>
  <c r="BJ34" i="7"/>
  <c r="AX34" i="7"/>
  <c r="BB35" i="7"/>
  <c r="AP35" i="7"/>
  <c r="BF35" i="7"/>
  <c r="AT35" i="7"/>
  <c r="BJ35" i="7"/>
  <c r="AX35" i="7"/>
  <c r="BM4" i="2"/>
  <c r="BA4" i="2"/>
  <c r="BD7" i="2"/>
  <c r="AR7" i="2"/>
  <c r="BH7" i="2"/>
  <c r="AV7" i="2"/>
  <c r="BL7" i="2"/>
  <c r="AZ7" i="2"/>
  <c r="BE7" i="2"/>
  <c r="AS7" i="2"/>
  <c r="BM9" i="2"/>
  <c r="BA9" i="2"/>
  <c r="BG10" i="2"/>
  <c r="AU10" i="2"/>
  <c r="BK10" i="2"/>
  <c r="AY10" i="2"/>
  <c r="BO10" i="2"/>
  <c r="BC10" i="2"/>
  <c r="BI12" i="2"/>
  <c r="AW12" i="2"/>
  <c r="BM12" i="2"/>
  <c r="BA12" i="2"/>
  <c r="BE19" i="2"/>
  <c r="AS19" i="2"/>
  <c r="BM19" i="2"/>
  <c r="BA19" i="2"/>
  <c r="BF23" i="2"/>
  <c r="AT23" i="2"/>
  <c r="BJ23" i="2"/>
  <c r="AX23" i="2"/>
  <c r="BN23" i="2"/>
  <c r="BB23" i="2"/>
  <c r="BH26" i="2"/>
  <c r="AV26" i="2"/>
  <c r="BL26" i="2"/>
  <c r="AZ26" i="2"/>
  <c r="BE26" i="2"/>
  <c r="AS26" i="2"/>
  <c r="BF27" i="2"/>
  <c r="AT27" i="2"/>
  <c r="BJ27" i="2"/>
  <c r="AX27" i="2"/>
  <c r="BN27" i="2"/>
  <c r="BB27" i="2"/>
  <c r="BD31" i="2"/>
  <c r="AR31" i="2"/>
  <c r="BH31" i="2"/>
  <c r="AV31" i="2"/>
  <c r="BL31" i="2"/>
  <c r="AZ31" i="2"/>
  <c r="BD32" i="2"/>
  <c r="AR32" i="2"/>
  <c r="BH32" i="2"/>
  <c r="AV32" i="2"/>
  <c r="BL32" i="2"/>
  <c r="AZ32" i="2"/>
  <c r="BN32" i="2"/>
  <c r="BB32" i="2"/>
  <c r="BG33" i="2"/>
  <c r="AU33" i="2"/>
  <c r="BK33" i="2"/>
  <c r="AY33" i="2"/>
  <c r="BO33" i="2"/>
  <c r="BC33" i="2"/>
  <c r="BF34" i="2"/>
  <c r="AT34" i="2"/>
  <c r="BJ34" i="2"/>
  <c r="AX34" i="2"/>
  <c r="BN34" i="2"/>
  <c r="BB34" i="2"/>
  <c r="BF36" i="2"/>
  <c r="AT36" i="2"/>
  <c r="BI39" i="2"/>
  <c r="AW39" i="2"/>
  <c r="BM39" i="2"/>
  <c r="BA39" i="2"/>
  <c r="BI40" i="2"/>
  <c r="AW40" i="2"/>
  <c r="BM40" i="2"/>
  <c r="BA40" i="2"/>
  <c r="BJ44" i="2"/>
  <c r="AX44" i="2"/>
  <c r="BG45" i="2"/>
  <c r="AU45" i="2"/>
  <c r="BK45" i="2"/>
  <c r="AY45" i="2"/>
  <c r="BO45" i="2"/>
  <c r="BC45" i="2"/>
  <c r="BF46" i="2"/>
  <c r="AT46" i="2"/>
  <c r="BJ46" i="2"/>
  <c r="AX46" i="2"/>
  <c r="BN46" i="2"/>
  <c r="BB46" i="2"/>
  <c r="AZ6" i="3"/>
  <c r="AN6" i="3"/>
  <c r="BD6" i="3"/>
  <c r="AR6" i="3"/>
  <c r="BH6" i="3"/>
  <c r="AV6" i="3"/>
  <c r="AZ7" i="3"/>
  <c r="AN7" i="3"/>
  <c r="BD7" i="3"/>
  <c r="AR7" i="3"/>
  <c r="BH7" i="3"/>
  <c r="AV7" i="3"/>
  <c r="BJ7" i="3"/>
  <c r="AX7" i="3"/>
  <c r="BC8" i="3"/>
  <c r="AQ8" i="3"/>
  <c r="BG8" i="3"/>
  <c r="AU8" i="3"/>
  <c r="BK8" i="3"/>
  <c r="AY8" i="3"/>
  <c r="BB9" i="3"/>
  <c r="AP9" i="3"/>
  <c r="BF9" i="3"/>
  <c r="AT9" i="3"/>
  <c r="BJ9" i="3"/>
  <c r="AX9" i="3"/>
  <c r="BB10" i="3"/>
  <c r="AP10" i="3"/>
  <c r="BF10" i="3"/>
  <c r="AT10" i="3"/>
  <c r="BJ10" i="3"/>
  <c r="AX10" i="3"/>
  <c r="BB11" i="3"/>
  <c r="AP11" i="3"/>
  <c r="BD19" i="3"/>
  <c r="AR19" i="3"/>
  <c r="BH19" i="3"/>
  <c r="AV19" i="3"/>
  <c r="BD20" i="3"/>
  <c r="AR20" i="3"/>
  <c r="BH20" i="3"/>
  <c r="AV20" i="3"/>
  <c r="BA20" i="3"/>
  <c r="AO20" i="3"/>
  <c r="BC21" i="3"/>
  <c r="AQ21" i="3"/>
  <c r="BG21" i="3"/>
  <c r="AU21" i="3"/>
  <c r="BK21" i="3"/>
  <c r="AY21" i="3"/>
  <c r="BB23" i="3"/>
  <c r="AP23" i="3"/>
  <c r="AZ27" i="3"/>
  <c r="AN27" i="3"/>
  <c r="BD27" i="3"/>
  <c r="AR27" i="3"/>
  <c r="BH27" i="3"/>
  <c r="AV27" i="3"/>
  <c r="BD28" i="3"/>
  <c r="AR28" i="3"/>
  <c r="BH28" i="3"/>
  <c r="AV28" i="3"/>
  <c r="BA28" i="3"/>
  <c r="AO28" i="3"/>
  <c r="BC29" i="3"/>
  <c r="AQ29" i="3"/>
  <c r="BG29" i="3"/>
  <c r="AU29" i="3"/>
  <c r="BK29" i="3"/>
  <c r="AY29" i="3"/>
  <c r="BB30" i="3"/>
  <c r="AP30" i="3"/>
  <c r="BF30" i="3"/>
  <c r="AT30" i="3"/>
  <c r="BJ30" i="3"/>
  <c r="AX30" i="3"/>
  <c r="BD39" i="3"/>
  <c r="AR39" i="3"/>
  <c r="BH39" i="3"/>
  <c r="AV39" i="3"/>
  <c r="BD40" i="3"/>
  <c r="AR40" i="3"/>
  <c r="BH40" i="3"/>
  <c r="AV40" i="3"/>
  <c r="BD41" i="3"/>
  <c r="AR41" i="3"/>
  <c r="BH41" i="3"/>
  <c r="AV41" i="3"/>
  <c r="BD42" i="3"/>
  <c r="AR42" i="3"/>
  <c r="BH42" i="3"/>
  <c r="AV42" i="3"/>
  <c r="BE42" i="3"/>
  <c r="AS42" i="3"/>
  <c r="BC43" i="3"/>
  <c r="AQ43" i="3"/>
  <c r="BG43" i="3"/>
  <c r="AU43" i="3"/>
  <c r="BK43" i="3"/>
  <c r="AY43" i="3"/>
  <c r="BB44" i="3"/>
  <c r="AP44" i="3"/>
  <c r="BF44" i="3"/>
  <c r="AT44" i="3"/>
  <c r="BJ44" i="3"/>
  <c r="AX44" i="3"/>
  <c r="BB45" i="3"/>
  <c r="AP45" i="3"/>
  <c r="BF45" i="3"/>
  <c r="AT45" i="3"/>
  <c r="BJ45" i="3"/>
  <c r="AX45" i="3"/>
  <c r="BB46" i="3"/>
  <c r="AP46" i="3"/>
  <c r="BF46" i="3"/>
  <c r="AT46" i="3"/>
  <c r="BJ46" i="3"/>
  <c r="AX46" i="3"/>
  <c r="BD65" i="3"/>
  <c r="AR65" i="3"/>
  <c r="BH65" i="3"/>
  <c r="AV65" i="3"/>
  <c r="BD66" i="3"/>
  <c r="AR66" i="3"/>
  <c r="BH66" i="3"/>
  <c r="AV66" i="3"/>
  <c r="BD67" i="3"/>
  <c r="AR67" i="3"/>
  <c r="BH67" i="3"/>
  <c r="AV67" i="3"/>
  <c r="BD68" i="3"/>
  <c r="AR68" i="3"/>
  <c r="BH68" i="3"/>
  <c r="AV68" i="3"/>
  <c r="BD69" i="3"/>
  <c r="AR69" i="3"/>
  <c r="BH69" i="3"/>
  <c r="AV69" i="3"/>
  <c r="BD70" i="3"/>
  <c r="AR70" i="3"/>
  <c r="BH70" i="3"/>
  <c r="AV70" i="3"/>
  <c r="BD71" i="3"/>
  <c r="AR71" i="3"/>
  <c r="BH71" i="3"/>
  <c r="AV71" i="3"/>
  <c r="BD72" i="3"/>
  <c r="AR72" i="3"/>
  <c r="BH72" i="3"/>
  <c r="AV72" i="3"/>
  <c r="BD73" i="3"/>
  <c r="AR73" i="3"/>
  <c r="BH73" i="3"/>
  <c r="AV73" i="3"/>
  <c r="BD74" i="3"/>
  <c r="AR74" i="3"/>
  <c r="BH74" i="3"/>
  <c r="AV74" i="3"/>
  <c r="BD75" i="3"/>
  <c r="AR75" i="3"/>
  <c r="BH75" i="3"/>
  <c r="AV75" i="3"/>
  <c r="AZ76" i="3"/>
  <c r="AN76" i="3"/>
  <c r="BD76" i="3"/>
  <c r="AR76" i="3"/>
  <c r="BH76" i="3"/>
  <c r="AV76" i="3"/>
  <c r="BD77" i="3"/>
  <c r="AR77" i="3"/>
  <c r="BH77" i="3"/>
  <c r="AV77" i="3"/>
  <c r="BA77" i="3"/>
  <c r="AO77" i="3"/>
  <c r="BC78" i="3"/>
  <c r="AQ78" i="3"/>
  <c r="BG78" i="3"/>
  <c r="AU78" i="3"/>
  <c r="BK78" i="3"/>
  <c r="AY78" i="3"/>
  <c r="BB79" i="3"/>
  <c r="AP79" i="3"/>
  <c r="BF79" i="3"/>
  <c r="AT79" i="3"/>
  <c r="BJ79" i="3"/>
  <c r="AX79" i="3"/>
  <c r="AZ4" i="3"/>
  <c r="AN4" i="3"/>
  <c r="BC4" i="10"/>
  <c r="AQ4" i="10"/>
  <c r="BG4" i="10"/>
  <c r="AU4" i="10"/>
  <c r="BK4" i="10"/>
  <c r="AY4" i="10"/>
  <c r="BC5" i="10"/>
  <c r="AQ5" i="10"/>
  <c r="BG5" i="10"/>
  <c r="AU5" i="10"/>
  <c r="BK5" i="10"/>
  <c r="AY5" i="10"/>
  <c r="BC6" i="10"/>
  <c r="AQ6" i="10"/>
  <c r="BG6" i="10"/>
  <c r="AU6" i="10"/>
  <c r="BK6" i="10"/>
  <c r="AY6" i="10"/>
  <c r="BB7" i="10"/>
  <c r="AP7" i="10"/>
  <c r="BF7" i="10"/>
  <c r="AT7" i="10"/>
  <c r="BJ7" i="10"/>
  <c r="AX7" i="10"/>
  <c r="BA11" i="10"/>
  <c r="AO11" i="10"/>
  <c r="BE11" i="10"/>
  <c r="AS11" i="10"/>
  <c r="BI11" i="10"/>
  <c r="AW11" i="10"/>
  <c r="BA15" i="10"/>
  <c r="AO15" i="10"/>
  <c r="BE15" i="10"/>
  <c r="AS15" i="10"/>
  <c r="BI15" i="10"/>
  <c r="AW15" i="10"/>
  <c r="BF19" i="10"/>
  <c r="AT19" i="10"/>
  <c r="G3" i="13"/>
  <c r="T3" i="24"/>
  <c r="F43" i="13"/>
  <c r="Q4" i="18"/>
  <c r="G7" i="13"/>
  <c r="T7" i="24"/>
  <c r="Q8" i="18"/>
  <c r="G11" i="13"/>
  <c r="T11" i="24"/>
  <c r="Q12" i="18"/>
  <c r="G15" i="13"/>
  <c r="T15" i="24"/>
  <c r="Q16" i="18"/>
  <c r="G19" i="13"/>
  <c r="T19" i="24"/>
  <c r="Q20" i="18"/>
  <c r="G23" i="13"/>
  <c r="T23" i="24"/>
  <c r="Q24" i="18"/>
  <c r="G27" i="13"/>
  <c r="T27" i="24"/>
  <c r="Q28" i="18"/>
  <c r="G31" i="13"/>
  <c r="T31" i="24"/>
  <c r="Q32" i="18"/>
  <c r="G35" i="13"/>
  <c r="T35" i="24"/>
  <c r="Q36" i="18"/>
  <c r="G39" i="13"/>
  <c r="T39" i="24"/>
  <c r="Q40" i="18"/>
  <c r="H4" i="14"/>
  <c r="O3" i="24"/>
  <c r="Q4" i="19"/>
  <c r="G48" i="14"/>
  <c r="H8" i="14"/>
  <c r="O7" i="24"/>
  <c r="Q8" i="19"/>
  <c r="H12" i="14"/>
  <c r="O11" i="24"/>
  <c r="Q12" i="19"/>
  <c r="H16" i="14"/>
  <c r="O15" i="24"/>
  <c r="Q16" i="19"/>
  <c r="H20" i="14"/>
  <c r="O19" i="24"/>
  <c r="Q20" i="19"/>
  <c r="H24" i="14"/>
  <c r="O23" i="24"/>
  <c r="Q24" i="19"/>
  <c r="H28" i="14"/>
  <c r="O27" i="24"/>
  <c r="Q28" i="19"/>
  <c r="H32" i="14"/>
  <c r="O31" i="24"/>
  <c r="Q32" i="19"/>
  <c r="H36" i="14"/>
  <c r="O35" i="24"/>
  <c r="Q36" i="19"/>
  <c r="H40" i="14"/>
  <c r="O39" i="24"/>
  <c r="Q40" i="19"/>
  <c r="H44" i="14"/>
  <c r="O43" i="24"/>
  <c r="Q44" i="19"/>
  <c r="F4" i="15"/>
  <c r="I3" i="24"/>
  <c r="R4" i="20"/>
  <c r="E88" i="15"/>
  <c r="I87" i="24" s="1"/>
  <c r="F8" i="15"/>
  <c r="I7" i="24"/>
  <c r="R8" i="20"/>
  <c r="F12" i="15"/>
  <c r="I11" i="24"/>
  <c r="R12" i="20"/>
  <c r="F16" i="15"/>
  <c r="I15" i="24"/>
  <c r="R16" i="20"/>
  <c r="F20" i="15"/>
  <c r="I19" i="24"/>
  <c r="R20" i="20"/>
  <c r="F24" i="15"/>
  <c r="I23" i="24"/>
  <c r="R24" i="20"/>
  <c r="F28" i="15"/>
  <c r="I27" i="24"/>
  <c r="R28" i="20"/>
  <c r="F32" i="15"/>
  <c r="I31" i="24"/>
  <c r="R32" i="20"/>
  <c r="F36" i="15"/>
  <c r="I35" i="24"/>
  <c r="R36" i="20"/>
  <c r="F40" i="15"/>
  <c r="I39" i="24"/>
  <c r="R40" i="20"/>
  <c r="F44" i="15"/>
  <c r="I43" i="24"/>
  <c r="R44" i="20"/>
  <c r="F48" i="15"/>
  <c r="I47" i="24"/>
  <c r="R48" i="20"/>
  <c r="F52" i="15"/>
  <c r="I51" i="24"/>
  <c r="R52" i="20"/>
  <c r="F56" i="15"/>
  <c r="I55" i="24"/>
  <c r="R56" i="20"/>
  <c r="F60" i="15"/>
  <c r="I59" i="24"/>
  <c r="R60" i="20"/>
  <c r="F64" i="15"/>
  <c r="I63" i="24"/>
  <c r="R64" i="20"/>
  <c r="T64" i="20" s="1"/>
  <c r="F68" i="15"/>
  <c r="I67" i="24"/>
  <c r="R68" i="20"/>
  <c r="F72" i="15"/>
  <c r="I71" i="24"/>
  <c r="R72" i="20"/>
  <c r="F76" i="15"/>
  <c r="I75" i="24"/>
  <c r="R76" i="20"/>
  <c r="F80" i="15"/>
  <c r="I79" i="24"/>
  <c r="R80" i="20"/>
  <c r="F84" i="15"/>
  <c r="I83" i="24"/>
  <c r="R84" i="20"/>
  <c r="F7" i="16"/>
  <c r="C7" i="24"/>
  <c r="Q7" i="21"/>
  <c r="F11" i="16"/>
  <c r="C11" i="24"/>
  <c r="Q11" i="21"/>
  <c r="F15" i="16"/>
  <c r="C15" i="24"/>
  <c r="Q15" i="21"/>
  <c r="F3" i="16"/>
  <c r="C3" i="24"/>
  <c r="E19" i="16"/>
  <c r="C19" i="24" s="1"/>
  <c r="Q3" i="21"/>
  <c r="O3" i="1"/>
  <c r="AD3" i="1"/>
  <c r="Y20" i="5"/>
  <c r="T20" i="5"/>
  <c r="Y25" i="5"/>
  <c r="T25" i="5"/>
  <c r="Z26" i="5"/>
  <c r="U26" i="5"/>
  <c r="Z30" i="5"/>
  <c r="U30" i="5"/>
  <c r="AB32" i="5"/>
  <c r="W32" i="5"/>
  <c r="Y33" i="5"/>
  <c r="T33" i="5"/>
  <c r="Y36" i="5"/>
  <c r="T36" i="5"/>
  <c r="Z40" i="5"/>
  <c r="U40" i="5"/>
  <c r="Y45" i="5"/>
  <c r="T45" i="5"/>
  <c r="Z6" i="4"/>
  <c r="U6" i="4"/>
  <c r="X16" i="4"/>
  <c r="S16" i="4"/>
  <c r="Y17" i="4"/>
  <c r="T17" i="4"/>
  <c r="Z18" i="4"/>
  <c r="U18" i="4"/>
  <c r="AA23" i="4"/>
  <c r="V23" i="4"/>
  <c r="X40" i="4"/>
  <c r="S40" i="4"/>
  <c r="AB40" i="4"/>
  <c r="W40" i="4"/>
  <c r="Y53" i="4"/>
  <c r="T53" i="4"/>
  <c r="Y55" i="4"/>
  <c r="T55" i="4"/>
  <c r="Y57" i="4"/>
  <c r="T57" i="4"/>
  <c r="Z62" i="4"/>
  <c r="U62" i="4"/>
  <c r="Z64" i="4"/>
  <c r="U64" i="4"/>
  <c r="AA69" i="4"/>
  <c r="V69" i="4"/>
  <c r="Z72" i="4"/>
  <c r="U72" i="4"/>
  <c r="Y79" i="4"/>
  <c r="T79" i="4"/>
  <c r="X84" i="4"/>
  <c r="S84" i="4"/>
  <c r="AB86" i="4"/>
  <c r="W86" i="4"/>
  <c r="BH3" i="8"/>
  <c r="AV3" i="8"/>
  <c r="BC98" i="8"/>
  <c r="AQ98" i="8"/>
  <c r="BG96" i="8"/>
  <c r="AU96" i="8"/>
  <c r="BC95" i="8"/>
  <c r="AQ95" i="8"/>
  <c r="BK93" i="8"/>
  <c r="AY93" i="8"/>
  <c r="BG92" i="8"/>
  <c r="AU92" i="8"/>
  <c r="BC91" i="8"/>
  <c r="AQ91" i="8"/>
  <c r="BK89" i="8"/>
  <c r="AY89" i="8"/>
  <c r="BK88" i="8"/>
  <c r="AY88" i="8"/>
  <c r="BG87" i="8"/>
  <c r="AU87" i="8"/>
  <c r="BC86" i="8"/>
  <c r="AQ86" i="8"/>
  <c r="BK84" i="8"/>
  <c r="AY84" i="8"/>
  <c r="BG83" i="8"/>
  <c r="AU83" i="8"/>
  <c r="BC82" i="8"/>
  <c r="AQ82" i="8"/>
  <c r="BK80" i="8"/>
  <c r="AY80" i="8"/>
  <c r="BG79" i="8"/>
  <c r="AU79" i="8"/>
  <c r="BC78" i="8"/>
  <c r="AQ78" i="8"/>
  <c r="BG76" i="8"/>
  <c r="AU76" i="8"/>
  <c r="BC75" i="8"/>
  <c r="AQ75" i="8"/>
  <c r="BK73" i="8"/>
  <c r="AY73" i="8"/>
  <c r="BG72" i="8"/>
  <c r="AU72" i="8"/>
  <c r="BC71" i="8"/>
  <c r="AQ71" i="8"/>
  <c r="BK69" i="8"/>
  <c r="AY69" i="8"/>
  <c r="BG68" i="8"/>
  <c r="AU68" i="8"/>
  <c r="BC67" i="8"/>
  <c r="AQ67" i="8"/>
  <c r="BC66" i="8"/>
  <c r="AQ66" i="8"/>
  <c r="BC65" i="8"/>
  <c r="AQ65" i="8"/>
  <c r="BK63" i="8"/>
  <c r="AY63" i="8"/>
  <c r="BG62" i="8"/>
  <c r="AU62" i="8"/>
  <c r="BC61" i="8"/>
  <c r="AQ61" i="8"/>
  <c r="BK59" i="8"/>
  <c r="AY59" i="8"/>
  <c r="BG58" i="8"/>
  <c r="AU58" i="8"/>
  <c r="BC57" i="8"/>
  <c r="AQ57" i="8"/>
  <c r="BK55" i="8"/>
  <c r="AY55" i="8"/>
  <c r="BG54" i="8"/>
  <c r="AU54" i="8"/>
  <c r="BC53" i="8"/>
  <c r="AQ53" i="8"/>
  <c r="BK51" i="8"/>
  <c r="AY51" i="8"/>
  <c r="BG50" i="8"/>
  <c r="AU50" i="8"/>
  <c r="BC49" i="8"/>
  <c r="AQ49" i="8"/>
  <c r="BK47" i="8"/>
  <c r="AY47" i="8"/>
  <c r="BK46" i="8"/>
  <c r="AY46" i="8"/>
  <c r="BC45" i="8"/>
  <c r="AQ45" i="8"/>
  <c r="BK43" i="8"/>
  <c r="AY43" i="8"/>
  <c r="BG42" i="8"/>
  <c r="AU42" i="8"/>
  <c r="BC41" i="8"/>
  <c r="AQ41" i="8"/>
  <c r="BK39" i="8"/>
  <c r="AY39" i="8"/>
  <c r="BC38" i="8"/>
  <c r="AQ38" i="8"/>
  <c r="BK36" i="8"/>
  <c r="AY36" i="8"/>
  <c r="BG35" i="8"/>
  <c r="AU35" i="8"/>
  <c r="BK30" i="8"/>
  <c r="AY30" i="8"/>
  <c r="C6" i="15"/>
  <c r="G4" i="24"/>
  <c r="R5" i="24"/>
  <c r="C6" i="13"/>
  <c r="BA26" i="7"/>
  <c r="AO26" i="7"/>
  <c r="BE26" i="7"/>
  <c r="AS26" i="7"/>
  <c r="BI26" i="7"/>
  <c r="AW26" i="7"/>
  <c r="BA27" i="7"/>
  <c r="AO27" i="7"/>
  <c r="BE27" i="7"/>
  <c r="AS27" i="7"/>
  <c r="BI27" i="7"/>
  <c r="AW27" i="7"/>
  <c r="BA28" i="7"/>
  <c r="AO28" i="7"/>
  <c r="BE28" i="7"/>
  <c r="AS28" i="7"/>
  <c r="BI28" i="7"/>
  <c r="AW28" i="7"/>
  <c r="BA29" i="7"/>
  <c r="AO29" i="7"/>
  <c r="BE29" i="7"/>
  <c r="AS29" i="7"/>
  <c r="BI29" i="7"/>
  <c r="AW29" i="7"/>
  <c r="BC35" i="7"/>
  <c r="AQ35" i="7"/>
  <c r="BE5" i="2"/>
  <c r="AS5" i="2"/>
  <c r="BI5" i="2"/>
  <c r="AW5" i="2"/>
  <c r="BM5" i="2"/>
  <c r="BA5" i="2"/>
  <c r="BE6" i="2"/>
  <c r="AS6" i="2"/>
  <c r="BI6" i="2"/>
  <c r="AW6" i="2"/>
  <c r="BM6" i="2"/>
  <c r="BA6" i="2"/>
  <c r="BM7" i="2"/>
  <c r="BA7" i="2"/>
  <c r="BE9" i="2"/>
  <c r="AS9" i="2"/>
  <c r="BI9" i="2"/>
  <c r="AW9" i="2"/>
  <c r="BG15" i="2"/>
  <c r="AU15" i="2"/>
  <c r="BK15" i="2"/>
  <c r="AY15" i="2"/>
  <c r="BO15" i="2"/>
  <c r="BC15" i="2"/>
  <c r="BD18" i="2"/>
  <c r="AR18" i="2"/>
  <c r="BH18" i="2"/>
  <c r="AV18" i="2"/>
  <c r="BL18" i="2"/>
  <c r="AZ18" i="2"/>
  <c r="BE18" i="2"/>
  <c r="AS18" i="2"/>
  <c r="BJ19" i="2"/>
  <c r="AX19" i="2"/>
  <c r="BN19" i="2"/>
  <c r="BB19" i="2"/>
  <c r="BF22" i="2"/>
  <c r="AT22" i="2"/>
  <c r="BG23" i="2"/>
  <c r="AU23" i="2"/>
  <c r="BM25" i="2"/>
  <c r="BA25" i="2"/>
  <c r="BG27" i="2"/>
  <c r="AU27" i="2"/>
  <c r="BE30" i="2"/>
  <c r="AS30" i="2"/>
  <c r="BI30" i="2"/>
  <c r="AW30" i="2"/>
  <c r="BM30" i="2"/>
  <c r="BA30" i="2"/>
  <c r="BF38" i="2"/>
  <c r="AT38" i="2"/>
  <c r="BJ38" i="2"/>
  <c r="AX38" i="2"/>
  <c r="BN38" i="2"/>
  <c r="BB38" i="2"/>
  <c r="BF40" i="2"/>
  <c r="AT40" i="2"/>
  <c r="BI43" i="2"/>
  <c r="AW43" i="2"/>
  <c r="BM43" i="2"/>
  <c r="BA43" i="2"/>
  <c r="BI44" i="2"/>
  <c r="AW44" i="2"/>
  <c r="BM44" i="2"/>
  <c r="BA44" i="2"/>
  <c r="BA4" i="3"/>
  <c r="AO4" i="3"/>
  <c r="BE4" i="3"/>
  <c r="AS4" i="3"/>
  <c r="BI4" i="3"/>
  <c r="AW4" i="3"/>
  <c r="BA5" i="3"/>
  <c r="AO5" i="3"/>
  <c r="BE5" i="3"/>
  <c r="AS5" i="3"/>
  <c r="BI5" i="3"/>
  <c r="AW5" i="3"/>
  <c r="BA16" i="3"/>
  <c r="AO16" i="3"/>
  <c r="BA17" i="3"/>
  <c r="AO17" i="3"/>
  <c r="BE17" i="3"/>
  <c r="AS17" i="3"/>
  <c r="BI17" i="3"/>
  <c r="AW17" i="3"/>
  <c r="BA18" i="3"/>
  <c r="AO18" i="3"/>
  <c r="BE18" i="3"/>
  <c r="AS18" i="3"/>
  <c r="BI18" i="3"/>
  <c r="AW18" i="3"/>
  <c r="BA26" i="3"/>
  <c r="AO26" i="3"/>
  <c r="BE26" i="3"/>
  <c r="AS26" i="3"/>
  <c r="BI26" i="3"/>
  <c r="AW26" i="3"/>
  <c r="BA38" i="3"/>
  <c r="AO38" i="3"/>
  <c r="BE38" i="3"/>
  <c r="AS38" i="3"/>
  <c r="BI38" i="3"/>
  <c r="AW38" i="3"/>
  <c r="BE57" i="3"/>
  <c r="AS57" i="3"/>
  <c r="BA58" i="3"/>
  <c r="AO58" i="3"/>
  <c r="BE58" i="3"/>
  <c r="AS58" i="3"/>
  <c r="BI58" i="3"/>
  <c r="AW58" i="3"/>
  <c r="BA59" i="3"/>
  <c r="AO59" i="3"/>
  <c r="BE59" i="3"/>
  <c r="AS59" i="3"/>
  <c r="BI59" i="3"/>
  <c r="AW59" i="3"/>
  <c r="BA60" i="3"/>
  <c r="AO60" i="3"/>
  <c r="BE60" i="3"/>
  <c r="AS60" i="3"/>
  <c r="BI60" i="3"/>
  <c r="AW60" i="3"/>
  <c r="BA61" i="3"/>
  <c r="AO61" i="3"/>
  <c r="BE61" i="3"/>
  <c r="AS61" i="3"/>
  <c r="BI61" i="3"/>
  <c r="AW61" i="3"/>
  <c r="BA62" i="3"/>
  <c r="AO62" i="3"/>
  <c r="BE62" i="3"/>
  <c r="AS62" i="3"/>
  <c r="BI62" i="3"/>
  <c r="AW62" i="3"/>
  <c r="BA63" i="3"/>
  <c r="AO63" i="3"/>
  <c r="BE63" i="3"/>
  <c r="AS63" i="3"/>
  <c r="BI63" i="3"/>
  <c r="AW63" i="3"/>
  <c r="BA64" i="3"/>
  <c r="AO64" i="3"/>
  <c r="BE64" i="3"/>
  <c r="AS64" i="3"/>
  <c r="BI64" i="3"/>
  <c r="AW64" i="3"/>
  <c r="BC79" i="3"/>
  <c r="AQ79" i="3"/>
  <c r="BB10" i="10"/>
  <c r="AP10" i="10"/>
  <c r="BF10" i="10"/>
  <c r="AT10" i="10"/>
  <c r="BJ10" i="10"/>
  <c r="AX10" i="10"/>
  <c r="BF11" i="10"/>
  <c r="AT11" i="10"/>
  <c r="BH13" i="10"/>
  <c r="AV13" i="10"/>
  <c r="BI13" i="10"/>
  <c r="AW13" i="10"/>
  <c r="BC14" i="10"/>
  <c r="AQ14" i="10"/>
  <c r="BG14" i="10"/>
  <c r="AU14" i="10"/>
  <c r="BK14" i="10"/>
  <c r="AY14" i="10"/>
  <c r="BH17" i="10"/>
  <c r="AV17" i="10"/>
  <c r="AZ18" i="10"/>
  <c r="AN18" i="10"/>
  <c r="BD18" i="10"/>
  <c r="AR18" i="10"/>
  <c r="BC19" i="10"/>
  <c r="AQ19" i="10"/>
  <c r="BG19" i="10"/>
  <c r="AU19" i="10"/>
  <c r="BK19" i="10"/>
  <c r="AY19" i="10"/>
  <c r="Y6" i="5"/>
  <c r="T6" i="5"/>
  <c r="Z7" i="5"/>
  <c r="U7" i="5"/>
  <c r="Y10" i="5"/>
  <c r="T10" i="5"/>
  <c r="Z11" i="5"/>
  <c r="U11" i="5"/>
  <c r="Y14" i="5"/>
  <c r="T14" i="5"/>
  <c r="Z15" i="5"/>
  <c r="U15" i="5"/>
  <c r="Y18" i="5"/>
  <c r="T18" i="5"/>
  <c r="AA23" i="5"/>
  <c r="V23" i="5"/>
  <c r="Y29" i="5"/>
  <c r="T29" i="5"/>
  <c r="AB34" i="5"/>
  <c r="W34" i="5"/>
  <c r="Y5" i="4"/>
  <c r="T5" i="4"/>
  <c r="Y7" i="4"/>
  <c r="T7" i="4"/>
  <c r="Y9" i="4"/>
  <c r="T9" i="4"/>
  <c r="Z14" i="4"/>
  <c r="U14" i="4"/>
  <c r="AA15" i="4"/>
  <c r="V15" i="4"/>
  <c r="Z22" i="4"/>
  <c r="U22" i="4"/>
  <c r="X32" i="4"/>
  <c r="S32" i="4"/>
  <c r="Y33" i="4"/>
  <c r="T33" i="4"/>
  <c r="Z34" i="4"/>
  <c r="U34" i="4"/>
  <c r="AA39" i="4"/>
  <c r="V39" i="4"/>
  <c r="X56" i="4"/>
  <c r="S56" i="4"/>
  <c r="AB56" i="4"/>
  <c r="W56" i="4"/>
  <c r="Y65" i="4"/>
  <c r="T65" i="4"/>
  <c r="Z68" i="4"/>
  <c r="U68" i="4"/>
  <c r="Y71" i="4"/>
  <c r="T71" i="4"/>
  <c r="AA77" i="4"/>
  <c r="V77" i="4"/>
  <c r="AB80" i="4"/>
  <c r="W80" i="4"/>
  <c r="AA85" i="4"/>
  <c r="V85" i="4"/>
  <c r="BD3" i="8"/>
  <c r="AR3" i="8"/>
  <c r="BK97" i="8"/>
  <c r="AY97" i="8"/>
  <c r="BK96" i="8"/>
  <c r="AY96" i="8"/>
  <c r="BG95" i="8"/>
  <c r="AU95" i="8"/>
  <c r="BC94" i="8"/>
  <c r="AQ94" i="8"/>
  <c r="BK92" i="8"/>
  <c r="AY92" i="8"/>
  <c r="BG91" i="8"/>
  <c r="AU91" i="8"/>
  <c r="BC90" i="8"/>
  <c r="AQ90" i="8"/>
  <c r="BC88" i="8"/>
  <c r="AQ88" i="8"/>
  <c r="BK86" i="8"/>
  <c r="AY86" i="8"/>
  <c r="BG85" i="8"/>
  <c r="AU85" i="8"/>
  <c r="BC84" i="8"/>
  <c r="AQ84" i="8"/>
  <c r="BK82" i="8"/>
  <c r="AY82" i="8"/>
  <c r="BG81" i="8"/>
  <c r="AU81" i="8"/>
  <c r="BC80" i="8"/>
  <c r="AQ80" i="8"/>
  <c r="BK78" i="8"/>
  <c r="AY78" i="8"/>
  <c r="BG77" i="8"/>
  <c r="AU77" i="8"/>
  <c r="BG75" i="8"/>
  <c r="AU75" i="8"/>
  <c r="BC74" i="8"/>
  <c r="AQ74" i="8"/>
  <c r="BK72" i="8"/>
  <c r="AY72" i="8"/>
  <c r="BG71" i="8"/>
  <c r="AU71" i="8"/>
  <c r="BC70" i="8"/>
  <c r="AQ70" i="8"/>
  <c r="BK68" i="8"/>
  <c r="AY68" i="8"/>
  <c r="BG67" i="8"/>
  <c r="AU67" i="8"/>
  <c r="BK65" i="8"/>
  <c r="AY65" i="8"/>
  <c r="BG64" i="8"/>
  <c r="AU64" i="8"/>
  <c r="BG63" i="8"/>
  <c r="AU63" i="8"/>
  <c r="BC62" i="8"/>
  <c r="AQ62" i="8"/>
  <c r="BK60" i="8"/>
  <c r="AY60" i="8"/>
  <c r="BC59" i="8"/>
  <c r="AQ59" i="8"/>
  <c r="BG57" i="8"/>
  <c r="AU57" i="8"/>
  <c r="BC56" i="8"/>
  <c r="AQ56" i="8"/>
  <c r="BK54" i="8"/>
  <c r="AY54" i="8"/>
  <c r="BG53" i="8"/>
  <c r="AU53" i="8"/>
  <c r="BC52" i="8"/>
  <c r="AQ52" i="8"/>
  <c r="BK50" i="8"/>
  <c r="AY50" i="8"/>
  <c r="BG49" i="8"/>
  <c r="AU49" i="8"/>
  <c r="BC48" i="8"/>
  <c r="AQ48" i="8"/>
  <c r="BG46" i="8"/>
  <c r="AU46" i="8"/>
  <c r="BG45" i="8"/>
  <c r="AU45" i="8"/>
  <c r="BC44" i="8"/>
  <c r="AQ44" i="8"/>
  <c r="BK42" i="8"/>
  <c r="AY42" i="8"/>
  <c r="BG41" i="8"/>
  <c r="AU41" i="8"/>
  <c r="BC40" i="8"/>
  <c r="AQ40" i="8"/>
  <c r="BK38" i="8"/>
  <c r="AY38" i="8"/>
  <c r="BG37" i="8"/>
  <c r="AU37" i="8"/>
  <c r="BC36" i="8"/>
  <c r="AQ36" i="8"/>
  <c r="BG34" i="8"/>
  <c r="AU34" i="8"/>
  <c r="BK33" i="8"/>
  <c r="AY33" i="8"/>
  <c r="BC33" i="8"/>
  <c r="AQ33" i="8"/>
  <c r="BG32" i="8"/>
  <c r="AU32" i="8"/>
  <c r="BK31" i="8"/>
  <c r="AY31" i="8"/>
  <c r="BG31" i="8"/>
  <c r="AU31" i="8"/>
  <c r="BG30" i="8"/>
  <c r="AU30" i="8"/>
  <c r="BG29" i="8"/>
  <c r="AU29" i="8"/>
  <c r="BK28" i="8"/>
  <c r="AY28" i="8"/>
  <c r="BC28" i="8"/>
  <c r="AQ28" i="8"/>
  <c r="BG27" i="8"/>
  <c r="AU27" i="8"/>
  <c r="BK26" i="8"/>
  <c r="AY26" i="8"/>
  <c r="BC26" i="8"/>
  <c r="AQ26" i="8"/>
  <c r="BG25" i="8"/>
  <c r="AU25" i="8"/>
  <c r="BK24" i="8"/>
  <c r="AY24" i="8"/>
  <c r="BC24" i="8"/>
  <c r="AQ24" i="8"/>
  <c r="BG23" i="8"/>
  <c r="AU23" i="8"/>
  <c r="BK22" i="8"/>
  <c r="AY22" i="8"/>
  <c r="BC22" i="8"/>
  <c r="AQ22" i="8"/>
  <c r="BG21" i="8"/>
  <c r="AU21" i="8"/>
  <c r="BK20" i="8"/>
  <c r="AY20" i="8"/>
  <c r="BC20" i="8"/>
  <c r="AQ20" i="8"/>
  <c r="BG19" i="8"/>
  <c r="AU19" i="8"/>
  <c r="BK18" i="8"/>
  <c r="AY18" i="8"/>
  <c r="BC18" i="8"/>
  <c r="AQ18" i="8"/>
  <c r="BG17" i="8"/>
  <c r="AU17" i="8"/>
  <c r="BK16" i="8"/>
  <c r="AY16" i="8"/>
  <c r="BC16" i="8"/>
  <c r="AQ16" i="8"/>
  <c r="BK15" i="8"/>
  <c r="AY15" i="8"/>
  <c r="BG15" i="8"/>
  <c r="AU15" i="8"/>
  <c r="BC15" i="8"/>
  <c r="AQ15" i="8"/>
  <c r="BK14" i="8"/>
  <c r="AY14" i="8"/>
  <c r="BG14" i="8"/>
  <c r="AU14" i="8"/>
  <c r="BC14" i="8"/>
  <c r="AQ14" i="8"/>
  <c r="BK13" i="8"/>
  <c r="AY13" i="8"/>
  <c r="BG13" i="8"/>
  <c r="AU13" i="8"/>
  <c r="BC13" i="8"/>
  <c r="AQ13" i="8"/>
  <c r="BG12" i="8"/>
  <c r="AU12" i="8"/>
  <c r="BC12" i="8"/>
  <c r="AQ12" i="8"/>
  <c r="BK11" i="8"/>
  <c r="AY11" i="8"/>
  <c r="BG11" i="8"/>
  <c r="AU11" i="8"/>
  <c r="BC11" i="8"/>
  <c r="AQ11" i="8"/>
  <c r="BK10" i="8"/>
  <c r="AY10" i="8"/>
  <c r="BG10" i="8"/>
  <c r="AU10" i="8"/>
  <c r="BC10" i="8"/>
  <c r="AQ10" i="8"/>
  <c r="BK9" i="8"/>
  <c r="AY9" i="8"/>
  <c r="BG9" i="8"/>
  <c r="AU9" i="8"/>
  <c r="BC9" i="8"/>
  <c r="AQ9" i="8"/>
  <c r="BK8" i="8"/>
  <c r="AY8" i="8"/>
  <c r="BG8" i="8"/>
  <c r="AU8" i="8"/>
  <c r="BC8" i="8"/>
  <c r="AQ8" i="8"/>
  <c r="BK7" i="8"/>
  <c r="AY7" i="8"/>
  <c r="BG7" i="8"/>
  <c r="AU7" i="8"/>
  <c r="BC7" i="8"/>
  <c r="AQ7" i="8"/>
  <c r="BK6" i="8"/>
  <c r="AY6" i="8"/>
  <c r="BG6" i="8"/>
  <c r="AU6" i="8"/>
  <c r="BC6" i="8"/>
  <c r="AQ6" i="8"/>
  <c r="BK5" i="8"/>
  <c r="AY5" i="8"/>
  <c r="BG5" i="8"/>
  <c r="AU5" i="8"/>
  <c r="BC5" i="8"/>
  <c r="AQ5" i="8"/>
  <c r="BK4" i="8"/>
  <c r="AY4" i="8"/>
  <c r="BG4" i="8"/>
  <c r="AU4" i="8"/>
  <c r="BC4" i="8"/>
  <c r="AQ4" i="8"/>
  <c r="BD3" i="7"/>
  <c r="AR3" i="7"/>
  <c r="BH3" i="7"/>
  <c r="AV3" i="7"/>
  <c r="BD4" i="7"/>
  <c r="AR4" i="7"/>
  <c r="BH4" i="7"/>
  <c r="AV4" i="7"/>
  <c r="BD5" i="7"/>
  <c r="AR5" i="7"/>
  <c r="BH5" i="7"/>
  <c r="AV5" i="7"/>
  <c r="BD6" i="7"/>
  <c r="AR6" i="7"/>
  <c r="BH6" i="7"/>
  <c r="AV6" i="7"/>
  <c r="BD7" i="7"/>
  <c r="AR7" i="7"/>
  <c r="BH7" i="7"/>
  <c r="AV7" i="7"/>
  <c r="BD8" i="7"/>
  <c r="AR8" i="7"/>
  <c r="BH8" i="7"/>
  <c r="AV8" i="7"/>
  <c r="BD9" i="7"/>
  <c r="AR9" i="7"/>
  <c r="BH9" i="7"/>
  <c r="AV9" i="7"/>
  <c r="BD10" i="7"/>
  <c r="AR10" i="7"/>
  <c r="BH10" i="7"/>
  <c r="AV10" i="7"/>
  <c r="BD11" i="7"/>
  <c r="AR11" i="7"/>
  <c r="BH11" i="7"/>
  <c r="AV11" i="7"/>
  <c r="BD12" i="7"/>
  <c r="AR12" i="7"/>
  <c r="BH12" i="7"/>
  <c r="AV12" i="7"/>
  <c r="BD13" i="7"/>
  <c r="AR13" i="7"/>
  <c r="BH13" i="7"/>
  <c r="AV13" i="7"/>
  <c r="BD14" i="7"/>
  <c r="AR14" i="7"/>
  <c r="BH14" i="7"/>
  <c r="AV14" i="7"/>
  <c r="BD15" i="7"/>
  <c r="AR15" i="7"/>
  <c r="BH15" i="7"/>
  <c r="AV15" i="7"/>
  <c r="AZ16" i="7"/>
  <c r="AN16" i="7"/>
  <c r="BD16" i="7"/>
  <c r="AR16" i="7"/>
  <c r="BH16" i="7"/>
  <c r="AV16" i="7"/>
  <c r="BD17" i="7"/>
  <c r="AR17" i="7"/>
  <c r="BH17" i="7"/>
  <c r="AV17" i="7"/>
  <c r="BK17" i="7"/>
  <c r="AY17" i="7"/>
  <c r="BC18" i="7"/>
  <c r="AQ18" i="7"/>
  <c r="BG18" i="7"/>
  <c r="AU18" i="7"/>
  <c r="BK18" i="7"/>
  <c r="AY18" i="7"/>
  <c r="BC19" i="7"/>
  <c r="AQ19" i="7"/>
  <c r="BG19" i="7"/>
  <c r="AU19" i="7"/>
  <c r="BK19" i="7"/>
  <c r="AY19" i="7"/>
  <c r="BG22" i="7"/>
  <c r="AU22" i="7"/>
  <c r="BD38" i="7"/>
  <c r="AR38" i="7"/>
  <c r="BH38" i="7"/>
  <c r="AV38" i="7"/>
  <c r="BD39" i="7"/>
  <c r="AR39" i="7"/>
  <c r="BH39" i="7"/>
  <c r="AV39" i="7"/>
  <c r="BK39" i="7"/>
  <c r="AY39" i="7"/>
  <c r="BC40" i="7"/>
  <c r="AQ40" i="7"/>
  <c r="BG40" i="7"/>
  <c r="AU40" i="7"/>
  <c r="BK40" i="7"/>
  <c r="AY40" i="7"/>
  <c r="BC41" i="7"/>
  <c r="AQ41" i="7"/>
  <c r="BG41" i="7"/>
  <c r="AU41" i="7"/>
  <c r="BK41" i="7"/>
  <c r="AY41" i="7"/>
  <c r="BC42" i="7"/>
  <c r="AQ42" i="7"/>
  <c r="BG42" i="7"/>
  <c r="AU42" i="7"/>
  <c r="BK42" i="7"/>
  <c r="AY42" i="7"/>
  <c r="BG4" i="2"/>
  <c r="AU4" i="2"/>
  <c r="BK4" i="2"/>
  <c r="AY4" i="2"/>
  <c r="BO4" i="2"/>
  <c r="BC4" i="2"/>
  <c r="BN7" i="2"/>
  <c r="BB7" i="2"/>
  <c r="BD8" i="2"/>
  <c r="AR8" i="2"/>
  <c r="BH8" i="2"/>
  <c r="AV8" i="2"/>
  <c r="BL8" i="2"/>
  <c r="AZ8" i="2"/>
  <c r="BE8" i="2"/>
  <c r="AS8" i="2"/>
  <c r="BF9" i="2"/>
  <c r="AT9" i="2"/>
  <c r="BJ9" i="2"/>
  <c r="AX9" i="2"/>
  <c r="BN9" i="2"/>
  <c r="BB9" i="2"/>
  <c r="BD11" i="2"/>
  <c r="AR11" i="2"/>
  <c r="BH11" i="2"/>
  <c r="AV11" i="2"/>
  <c r="BL11" i="2"/>
  <c r="AZ11" i="2"/>
  <c r="BE11" i="2"/>
  <c r="AS11" i="2"/>
  <c r="BG12" i="2"/>
  <c r="AU12" i="2"/>
  <c r="BF14" i="2"/>
  <c r="AT14" i="2"/>
  <c r="BE17" i="2"/>
  <c r="AS17" i="2"/>
  <c r="BM17" i="2"/>
  <c r="BA17" i="2"/>
  <c r="BE22" i="2"/>
  <c r="AS22" i="2"/>
  <c r="BI22" i="2"/>
  <c r="AW22" i="2"/>
  <c r="BM22" i="2"/>
  <c r="BA22" i="2"/>
  <c r="AF24" i="2"/>
  <c r="BQ24" i="2"/>
  <c r="C24" i="19" s="1"/>
  <c r="BH24" i="2"/>
  <c r="AV24" i="2"/>
  <c r="BL24" i="2"/>
  <c r="AZ24" i="2"/>
  <c r="BJ24" i="2"/>
  <c r="AX24" i="2"/>
  <c r="BF25" i="2"/>
  <c r="AT25" i="2"/>
  <c r="BJ25" i="2"/>
  <c r="AX25" i="2"/>
  <c r="BN25" i="2"/>
  <c r="BB25" i="2"/>
  <c r="BD28" i="2"/>
  <c r="AR28" i="2"/>
  <c r="BH28" i="2"/>
  <c r="AV28" i="2"/>
  <c r="BL28" i="2"/>
  <c r="AZ28" i="2"/>
  <c r="BJ28" i="2"/>
  <c r="AX28" i="2"/>
  <c r="BF29" i="2"/>
  <c r="AT29" i="2"/>
  <c r="BJ29" i="2"/>
  <c r="AX29" i="2"/>
  <c r="BN29" i="2"/>
  <c r="BB29" i="2"/>
  <c r="BF30" i="2"/>
  <c r="AT30" i="2"/>
  <c r="BO36" i="2"/>
  <c r="BC36" i="2"/>
  <c r="BG37" i="2"/>
  <c r="AU37" i="2"/>
  <c r="BK37" i="2"/>
  <c r="AY37" i="2"/>
  <c r="BO37" i="2"/>
  <c r="BC37" i="2"/>
  <c r="BF42" i="2"/>
  <c r="AT42" i="2"/>
  <c r="BJ42" i="2"/>
  <c r="AX42" i="2"/>
  <c r="BN42" i="2"/>
  <c r="BB42" i="2"/>
  <c r="BF44" i="2"/>
  <c r="AT44" i="2"/>
  <c r="BH47" i="2"/>
  <c r="AV47" i="2"/>
  <c r="BL47" i="2"/>
  <c r="AZ47" i="2"/>
  <c r="BG47" i="2"/>
  <c r="AU47" i="2"/>
  <c r="BB5" i="3"/>
  <c r="AP5" i="3"/>
  <c r="BJ11" i="3"/>
  <c r="AX11" i="3"/>
  <c r="BC12" i="3"/>
  <c r="AQ12" i="3"/>
  <c r="BG12" i="3"/>
  <c r="AU12" i="3"/>
  <c r="BK12" i="3"/>
  <c r="AY12" i="3"/>
  <c r="BC13" i="3"/>
  <c r="AQ13" i="3"/>
  <c r="BG13" i="3"/>
  <c r="AU13" i="3"/>
  <c r="BK13" i="3"/>
  <c r="AY13" i="3"/>
  <c r="BC14" i="3"/>
  <c r="AQ14" i="3"/>
  <c r="BG14" i="3"/>
  <c r="AU14" i="3"/>
  <c r="BK14" i="3"/>
  <c r="AY14" i="3"/>
  <c r="BB15" i="3"/>
  <c r="AP15" i="3"/>
  <c r="BF15" i="3"/>
  <c r="AT15" i="3"/>
  <c r="BJ15" i="3"/>
  <c r="AX15" i="3"/>
  <c r="BB16" i="3"/>
  <c r="AP16" i="3"/>
  <c r="BF16" i="3"/>
  <c r="AT16" i="3"/>
  <c r="BJ16" i="3"/>
  <c r="AX16" i="3"/>
  <c r="BJ23" i="3"/>
  <c r="AX23" i="3"/>
  <c r="BC24" i="3"/>
  <c r="AQ24" i="3"/>
  <c r="BG24" i="3"/>
  <c r="AU24" i="3"/>
  <c r="BK24" i="3"/>
  <c r="AY24" i="3"/>
  <c r="BB25" i="3"/>
  <c r="AP25" i="3"/>
  <c r="BF25" i="3"/>
  <c r="AT25" i="3"/>
  <c r="BJ25" i="3"/>
  <c r="AX25" i="3"/>
  <c r="AZ33" i="3"/>
  <c r="AN33" i="3"/>
  <c r="BD33" i="3"/>
  <c r="AR33" i="3"/>
  <c r="BH33" i="3"/>
  <c r="AV33" i="3"/>
  <c r="BI33" i="3"/>
  <c r="AW33" i="3"/>
  <c r="BC34" i="3"/>
  <c r="AQ34" i="3"/>
  <c r="BG34" i="3"/>
  <c r="AU34" i="3"/>
  <c r="BK34" i="3"/>
  <c r="AY34" i="3"/>
  <c r="BB35" i="3"/>
  <c r="AP35" i="3"/>
  <c r="BF35" i="3"/>
  <c r="AT35" i="3"/>
  <c r="BJ35" i="3"/>
  <c r="AX35" i="3"/>
  <c r="BB36" i="3"/>
  <c r="AP36" i="3"/>
  <c r="BF36" i="3"/>
  <c r="AT36" i="3"/>
  <c r="BJ36" i="3"/>
  <c r="AX36" i="3"/>
  <c r="BB37" i="3"/>
  <c r="AP37" i="3"/>
  <c r="BF37" i="3"/>
  <c r="AT37" i="3"/>
  <c r="BJ37" i="3"/>
  <c r="AX37" i="3"/>
  <c r="AZ50" i="3"/>
  <c r="AN50" i="3"/>
  <c r="BD50" i="3"/>
  <c r="AR50" i="3"/>
  <c r="BH50" i="3"/>
  <c r="AV50" i="3"/>
  <c r="BD51" i="3"/>
  <c r="AR51" i="3"/>
  <c r="BH51" i="3"/>
  <c r="AV51" i="3"/>
  <c r="AZ52" i="3"/>
  <c r="AN52" i="3"/>
  <c r="BD52" i="3"/>
  <c r="AR52" i="3"/>
  <c r="BH52" i="3"/>
  <c r="AV52" i="3"/>
  <c r="BD53" i="3"/>
  <c r="AR53" i="3"/>
  <c r="BH53" i="3"/>
  <c r="AV53" i="3"/>
  <c r="BD54" i="3"/>
  <c r="AR54" i="3"/>
  <c r="BH54" i="3"/>
  <c r="AV54" i="3"/>
  <c r="BA54" i="3"/>
  <c r="AO54" i="3"/>
  <c r="BC55" i="3"/>
  <c r="AQ55" i="3"/>
  <c r="BG55" i="3"/>
  <c r="AU55" i="3"/>
  <c r="BK55" i="3"/>
  <c r="AY55" i="3"/>
  <c r="BB56" i="3"/>
  <c r="AP56" i="3"/>
  <c r="BF56" i="3"/>
  <c r="AT56" i="3"/>
  <c r="BJ56" i="3"/>
  <c r="AX56" i="3"/>
  <c r="BB57" i="3"/>
  <c r="AP57" i="3"/>
  <c r="BF57" i="3"/>
  <c r="AT57" i="3"/>
  <c r="BJ57" i="3"/>
  <c r="AX57" i="3"/>
  <c r="BB82" i="3"/>
  <c r="AP82" i="3"/>
  <c r="BC83" i="3"/>
  <c r="AQ83" i="3"/>
  <c r="BG83" i="3"/>
  <c r="AU83" i="3"/>
  <c r="BK83" i="3"/>
  <c r="AY83" i="3"/>
  <c r="BB84" i="3"/>
  <c r="AP84" i="3"/>
  <c r="BF84" i="3"/>
  <c r="AT84" i="3"/>
  <c r="BJ84" i="3"/>
  <c r="AX84" i="3"/>
  <c r="BB85" i="3"/>
  <c r="AP85" i="3"/>
  <c r="BF85" i="3"/>
  <c r="AT85" i="3"/>
  <c r="BJ85" i="3"/>
  <c r="AX85" i="3"/>
  <c r="BB86" i="3"/>
  <c r="AP86" i="3"/>
  <c r="BF86" i="3"/>
  <c r="AT86" i="3"/>
  <c r="BJ86" i="3"/>
  <c r="AX86" i="3"/>
  <c r="BB87" i="3"/>
  <c r="AP87" i="3"/>
  <c r="BF87" i="3"/>
  <c r="AT87" i="3"/>
  <c r="BJ87" i="3"/>
  <c r="AX87" i="3"/>
  <c r="AZ8" i="10"/>
  <c r="AN8" i="10"/>
  <c r="BD8" i="10"/>
  <c r="AR8" i="10"/>
  <c r="BH8" i="10"/>
  <c r="AV8" i="10"/>
  <c r="BF8" i="10"/>
  <c r="AT8" i="10"/>
  <c r="BC9" i="10"/>
  <c r="AQ9" i="10"/>
  <c r="BG9" i="10"/>
  <c r="AU9" i="10"/>
  <c r="BK9" i="10"/>
  <c r="AY9" i="10"/>
  <c r="BE13" i="10"/>
  <c r="AS13" i="10"/>
  <c r="BH14" i="10"/>
  <c r="AV14" i="10"/>
  <c r="BI17" i="10"/>
  <c r="AW17" i="10"/>
  <c r="Z22" i="5"/>
  <c r="U22" i="5"/>
  <c r="AB23" i="5"/>
  <c r="W23" i="5"/>
  <c r="Z24" i="5"/>
  <c r="U24" i="5"/>
  <c r="AB28" i="5"/>
  <c r="W28" i="5"/>
  <c r="Y31" i="5"/>
  <c r="T31" i="5"/>
  <c r="Z32" i="5"/>
  <c r="U32" i="5"/>
  <c r="AA33" i="5"/>
  <c r="V33" i="5"/>
  <c r="Z38" i="5"/>
  <c r="U38" i="5"/>
  <c r="AB40" i="5"/>
  <c r="W40" i="5"/>
  <c r="Y41" i="5"/>
  <c r="T41" i="5"/>
  <c r="X8" i="4"/>
  <c r="S8" i="4"/>
  <c r="AB8" i="4"/>
  <c r="W8" i="4"/>
  <c r="Z16" i="4"/>
  <c r="U16" i="4"/>
  <c r="Y21" i="4"/>
  <c r="T21" i="4"/>
  <c r="Y23" i="4"/>
  <c r="T23" i="4"/>
  <c r="Y25" i="4"/>
  <c r="T25" i="4"/>
  <c r="Z30" i="4"/>
  <c r="U30" i="4"/>
  <c r="AA31" i="4"/>
  <c r="V31" i="4"/>
  <c r="Z38" i="4"/>
  <c r="U38" i="4"/>
  <c r="Y49" i="4"/>
  <c r="T49" i="4"/>
  <c r="Z50" i="4"/>
  <c r="U50" i="4"/>
  <c r="AA55" i="4"/>
  <c r="V55" i="4"/>
  <c r="AB64" i="4"/>
  <c r="W64" i="4"/>
  <c r="Y69" i="4"/>
  <c r="T69" i="4"/>
  <c r="Z70" i="4"/>
  <c r="U70" i="4"/>
  <c r="AB74" i="4"/>
  <c r="W74" i="4"/>
  <c r="Y75" i="4"/>
  <c r="T75" i="4"/>
  <c r="Z78" i="4"/>
  <c r="U78" i="4"/>
  <c r="AA81" i="4"/>
  <c r="V81" i="4"/>
  <c r="Z84" i="4"/>
  <c r="U84" i="4"/>
  <c r="BG98" i="8"/>
  <c r="AU98" i="8"/>
  <c r="BC97" i="8"/>
  <c r="AQ97" i="8"/>
  <c r="BC96" i="8"/>
  <c r="AQ96" i="8"/>
  <c r="BG94" i="8"/>
  <c r="AU94" i="8"/>
  <c r="BC93" i="8"/>
  <c r="AQ93" i="8"/>
  <c r="BK91" i="8"/>
  <c r="AY91" i="8"/>
  <c r="BG90" i="8"/>
  <c r="AU90" i="8"/>
  <c r="BC89" i="8"/>
  <c r="AQ89" i="8"/>
  <c r="BK87" i="8"/>
  <c r="AY87" i="8"/>
  <c r="BG86" i="8"/>
  <c r="AU86" i="8"/>
  <c r="BC85" i="8"/>
  <c r="AQ85" i="8"/>
  <c r="BK83" i="8"/>
  <c r="AY83" i="8"/>
  <c r="BG82" i="8"/>
  <c r="AU82" i="8"/>
  <c r="BC81" i="8"/>
  <c r="AQ81" i="8"/>
  <c r="BK79" i="8"/>
  <c r="AY79" i="8"/>
  <c r="BG78" i="8"/>
  <c r="AU78" i="8"/>
  <c r="BC77" i="8"/>
  <c r="AQ77" i="8"/>
  <c r="BK75" i="8"/>
  <c r="AY75" i="8"/>
  <c r="BK74" i="8"/>
  <c r="AY74" i="8"/>
  <c r="BG73" i="8"/>
  <c r="AU73" i="8"/>
  <c r="BC72" i="8"/>
  <c r="AQ72" i="8"/>
  <c r="BG70" i="8"/>
  <c r="AU70" i="8"/>
  <c r="BC69" i="8"/>
  <c r="AQ69" i="8"/>
  <c r="BK67" i="8"/>
  <c r="AY67" i="8"/>
  <c r="BK66" i="8"/>
  <c r="AY66" i="8"/>
  <c r="BG65" i="8"/>
  <c r="AU65" i="8"/>
  <c r="BC64" i="8"/>
  <c r="AQ64" i="8"/>
  <c r="BK62" i="8"/>
  <c r="AY62" i="8"/>
  <c r="BG61" i="8"/>
  <c r="AU61" i="8"/>
  <c r="BC60" i="8"/>
  <c r="AQ60" i="8"/>
  <c r="BK58" i="8"/>
  <c r="AY58" i="8"/>
  <c r="BK57" i="8"/>
  <c r="AY57" i="8"/>
  <c r="BG56" i="8"/>
  <c r="AU56" i="8"/>
  <c r="BC55" i="8"/>
  <c r="AQ55" i="8"/>
  <c r="BK53" i="8"/>
  <c r="AY53" i="8"/>
  <c r="BK52" i="8"/>
  <c r="AY52" i="8"/>
  <c r="BC51" i="8"/>
  <c r="AQ51" i="8"/>
  <c r="BK49" i="8"/>
  <c r="AY49" i="8"/>
  <c r="BG48" i="8"/>
  <c r="AU48" i="8"/>
  <c r="BG47" i="8"/>
  <c r="AU47" i="8"/>
  <c r="BC46" i="8"/>
  <c r="AQ46" i="8"/>
  <c r="BK44" i="8"/>
  <c r="AY44" i="8"/>
  <c r="BG43" i="8"/>
  <c r="AU43" i="8"/>
  <c r="BC42" i="8"/>
  <c r="AQ42" i="8"/>
  <c r="BK40" i="8"/>
  <c r="AY40" i="8"/>
  <c r="BG39" i="8"/>
  <c r="AU39" i="8"/>
  <c r="BG38" i="8"/>
  <c r="AU38" i="8"/>
  <c r="BC37" i="8"/>
  <c r="AQ37" i="8"/>
  <c r="BK35" i="8"/>
  <c r="AY35" i="8"/>
  <c r="BK34" i="8"/>
  <c r="AY34" i="8"/>
  <c r="BC34" i="8"/>
  <c r="AQ34" i="8"/>
  <c r="BG33" i="8"/>
  <c r="AU33" i="8"/>
  <c r="BK32" i="8"/>
  <c r="AY32" i="8"/>
  <c r="BC32" i="8"/>
  <c r="AQ32" i="8"/>
  <c r="BC31" i="8"/>
  <c r="AQ31" i="8"/>
  <c r="BK29" i="8"/>
  <c r="AY29" i="8"/>
  <c r="BC29" i="8"/>
  <c r="AQ29" i="8"/>
  <c r="BG28" i="8"/>
  <c r="AU28" i="8"/>
  <c r="BK27" i="8"/>
  <c r="AY27" i="8"/>
  <c r="BC27" i="8"/>
  <c r="AQ27" i="8"/>
  <c r="BG26" i="8"/>
  <c r="AU26" i="8"/>
  <c r="BK25" i="8"/>
  <c r="AY25" i="8"/>
  <c r="BC25" i="8"/>
  <c r="AQ25" i="8"/>
  <c r="BG24" i="8"/>
  <c r="AU24" i="8"/>
  <c r="BK23" i="8"/>
  <c r="AY23" i="8"/>
  <c r="BC23" i="8"/>
  <c r="AQ23" i="8"/>
  <c r="BG22" i="8"/>
  <c r="AU22" i="8"/>
  <c r="BK21" i="8"/>
  <c r="AY21" i="8"/>
  <c r="BC21" i="8"/>
  <c r="AQ21" i="8"/>
  <c r="BG20" i="8"/>
  <c r="AU20" i="8"/>
  <c r="BK19" i="8"/>
  <c r="AY19" i="8"/>
  <c r="BC19" i="8"/>
  <c r="AQ19" i="8"/>
  <c r="BG18" i="8"/>
  <c r="AU18" i="8"/>
  <c r="BK17" i="8"/>
  <c r="AY17" i="8"/>
  <c r="BC17" i="8"/>
  <c r="AQ17" i="8"/>
  <c r="BG16" i="8"/>
  <c r="AU16" i="8"/>
  <c r="BK12" i="8"/>
  <c r="AY12" i="8"/>
  <c r="F3" i="21"/>
  <c r="AD19" i="9"/>
  <c r="BD23" i="7"/>
  <c r="AR23" i="7"/>
  <c r="BH23" i="7"/>
  <c r="AV23" i="7"/>
  <c r="BC23" i="7"/>
  <c r="AQ23" i="7"/>
  <c r="BG24" i="7"/>
  <c r="AU24" i="7"/>
  <c r="BK24" i="7"/>
  <c r="AY24" i="7"/>
  <c r="BC25" i="7"/>
  <c r="AQ25" i="7"/>
  <c r="BG25" i="7"/>
  <c r="AU25" i="7"/>
  <c r="BK25" i="7"/>
  <c r="AY25" i="7"/>
  <c r="BC29" i="7"/>
  <c r="AQ29" i="7"/>
  <c r="BE36" i="7"/>
  <c r="AS36" i="7"/>
  <c r="BI36" i="7"/>
  <c r="AW36" i="7"/>
  <c r="BA37" i="7"/>
  <c r="AO37" i="7"/>
  <c r="BE37" i="7"/>
  <c r="AS37" i="7"/>
  <c r="BI37" i="7"/>
  <c r="AW37" i="7"/>
  <c r="BI11" i="2"/>
  <c r="AW11" i="2"/>
  <c r="BM11" i="2"/>
  <c r="BA11" i="2"/>
  <c r="BD13" i="2"/>
  <c r="AR13" i="2"/>
  <c r="BH13" i="2"/>
  <c r="AV13" i="2"/>
  <c r="BL13" i="2"/>
  <c r="AZ13" i="2"/>
  <c r="BG13" i="2"/>
  <c r="AU13" i="2"/>
  <c r="BG14" i="2"/>
  <c r="AU14" i="2"/>
  <c r="BK14" i="2"/>
  <c r="AY14" i="2"/>
  <c r="BI15" i="2"/>
  <c r="AW15" i="2"/>
  <c r="BM15" i="2"/>
  <c r="BA15" i="2"/>
  <c r="AF16" i="2"/>
  <c r="BR16" i="2" s="1"/>
  <c r="BQ16" i="2"/>
  <c r="C16" i="19" s="1"/>
  <c r="S16" i="19" s="1"/>
  <c r="BH16" i="2"/>
  <c r="AV16" i="2"/>
  <c r="BL16" i="2"/>
  <c r="AZ16" i="2"/>
  <c r="BG16" i="2"/>
  <c r="AU16" i="2"/>
  <c r="BJ17" i="2"/>
  <c r="AX17" i="2"/>
  <c r="BN17" i="2"/>
  <c r="BB17" i="2"/>
  <c r="BD20" i="2"/>
  <c r="AR20" i="2"/>
  <c r="BH20" i="2"/>
  <c r="AV20" i="2"/>
  <c r="BL20" i="2"/>
  <c r="AZ20" i="2"/>
  <c r="BE20" i="2"/>
  <c r="AS20" i="2"/>
  <c r="BG21" i="2"/>
  <c r="AU21" i="2"/>
  <c r="BK21" i="2"/>
  <c r="AY21" i="2"/>
  <c r="BO21" i="2"/>
  <c r="BC21" i="2"/>
  <c r="BN22" i="2"/>
  <c r="BB22" i="2"/>
  <c r="BI35" i="2"/>
  <c r="AW35" i="2"/>
  <c r="BM35" i="2"/>
  <c r="BA35" i="2"/>
  <c r="BI36" i="2"/>
  <c r="AW36" i="2"/>
  <c r="BM36" i="2"/>
  <c r="BA36" i="2"/>
  <c r="BJ40" i="2"/>
  <c r="AX40" i="2"/>
  <c r="BG41" i="2"/>
  <c r="AU41" i="2"/>
  <c r="BK41" i="2"/>
  <c r="AY41" i="2"/>
  <c r="BO41" i="2"/>
  <c r="BC41" i="2"/>
  <c r="BE46" i="2"/>
  <c r="AS46" i="2"/>
  <c r="BA10" i="3"/>
  <c r="AO10" i="3"/>
  <c r="BA11" i="3"/>
  <c r="AO11" i="3"/>
  <c r="BE11" i="3"/>
  <c r="AS11" i="3"/>
  <c r="BI11" i="3"/>
  <c r="AW11" i="3"/>
  <c r="BJ21" i="3"/>
  <c r="AX21" i="3"/>
  <c r="BA22" i="3"/>
  <c r="AO22" i="3"/>
  <c r="BE22" i="3"/>
  <c r="AS22" i="3"/>
  <c r="BI22" i="3"/>
  <c r="AW22" i="3"/>
  <c r="BA23" i="3"/>
  <c r="AO23" i="3"/>
  <c r="BE23" i="3"/>
  <c r="AS23" i="3"/>
  <c r="BI23" i="3"/>
  <c r="AW23" i="3"/>
  <c r="BA30" i="3"/>
  <c r="AO30" i="3"/>
  <c r="BA31" i="3"/>
  <c r="AO31" i="3"/>
  <c r="BE31" i="3"/>
  <c r="AS31" i="3"/>
  <c r="BI31" i="3"/>
  <c r="AW31" i="3"/>
  <c r="BA32" i="3"/>
  <c r="AO32" i="3"/>
  <c r="BE32" i="3"/>
  <c r="AS32" i="3"/>
  <c r="BI32" i="3"/>
  <c r="AW32" i="3"/>
  <c r="BA47" i="3"/>
  <c r="AO47" i="3"/>
  <c r="BE47" i="3"/>
  <c r="AS47" i="3"/>
  <c r="BI47" i="3"/>
  <c r="AW47" i="3"/>
  <c r="BA48" i="3"/>
  <c r="AO48" i="3"/>
  <c r="BE48" i="3"/>
  <c r="AS48" i="3"/>
  <c r="BI48" i="3"/>
  <c r="AW48" i="3"/>
  <c r="BA49" i="3"/>
  <c r="AO49" i="3"/>
  <c r="BE49" i="3"/>
  <c r="AS49" i="3"/>
  <c r="BI49" i="3"/>
  <c r="AW49" i="3"/>
  <c r="BG64" i="3"/>
  <c r="AU64" i="3"/>
  <c r="BA80" i="3"/>
  <c r="AO80" i="3"/>
  <c r="BE80" i="3"/>
  <c r="AS80" i="3"/>
  <c r="BI80" i="3"/>
  <c r="AW80" i="3"/>
  <c r="BA81" i="3"/>
  <c r="AO81" i="3"/>
  <c r="BE81" i="3"/>
  <c r="AS81" i="3"/>
  <c r="BI81" i="3"/>
  <c r="AW81" i="3"/>
  <c r="BA82" i="3"/>
  <c r="AO82" i="3"/>
  <c r="BE82" i="3"/>
  <c r="AS82" i="3"/>
  <c r="BI82" i="3"/>
  <c r="AW82" i="3"/>
  <c r="BE7" i="10"/>
  <c r="AS7" i="10"/>
  <c r="BH9" i="10"/>
  <c r="AV9" i="10"/>
  <c r="BJ11" i="10"/>
  <c r="AX11" i="10"/>
  <c r="BC12" i="10"/>
  <c r="AQ12" i="10"/>
  <c r="BG12" i="10"/>
  <c r="AU12" i="10"/>
  <c r="BK12" i="10"/>
  <c r="AY12" i="10"/>
  <c r="BF13" i="10"/>
  <c r="AT13" i="10"/>
  <c r="BJ13" i="10"/>
  <c r="AX13" i="10"/>
  <c r="BJ15" i="10"/>
  <c r="AX15" i="10"/>
  <c r="BC16" i="10"/>
  <c r="AQ16" i="10"/>
  <c r="BG16" i="10"/>
  <c r="AU16" i="10"/>
  <c r="BK16" i="10"/>
  <c r="AY16" i="10"/>
  <c r="BF17" i="10"/>
  <c r="AT17" i="10"/>
  <c r="BJ17" i="10"/>
  <c r="AX17" i="10"/>
  <c r="Z5" i="5"/>
  <c r="U5" i="5"/>
  <c r="Y8" i="5"/>
  <c r="T8" i="5"/>
  <c r="Z9" i="5"/>
  <c r="U9" i="5"/>
  <c r="Y12" i="5"/>
  <c r="T12" i="5"/>
  <c r="Z13" i="5"/>
  <c r="U13" i="5"/>
  <c r="Y16" i="5"/>
  <c r="T16" i="5"/>
  <c r="Z17" i="5"/>
  <c r="U17" i="5"/>
  <c r="Y21" i="5"/>
  <c r="T21" i="5"/>
  <c r="Y23" i="5"/>
  <c r="T23" i="5"/>
  <c r="AA27" i="5"/>
  <c r="V27" i="5"/>
  <c r="Y28" i="5"/>
  <c r="T28" i="5"/>
  <c r="AB36" i="5"/>
  <c r="W36" i="5"/>
  <c r="Y37" i="5"/>
  <c r="T37" i="5"/>
  <c r="Z46" i="5"/>
  <c r="U46" i="5"/>
  <c r="AA7" i="4"/>
  <c r="V7" i="4"/>
  <c r="X24" i="4"/>
  <c r="S24" i="4"/>
  <c r="AB24" i="4"/>
  <c r="W24" i="4"/>
  <c r="Z32" i="4"/>
  <c r="U32" i="4"/>
  <c r="Y37" i="4"/>
  <c r="T37" i="4"/>
  <c r="Y39" i="4"/>
  <c r="T39" i="4"/>
  <c r="Y41" i="4"/>
  <c r="T41" i="4"/>
  <c r="Z46" i="4"/>
  <c r="U46" i="4"/>
  <c r="AA47" i="4"/>
  <c r="V47" i="4"/>
  <c r="Z54" i="4"/>
  <c r="U54" i="4"/>
  <c r="AA63" i="4"/>
  <c r="V63" i="4"/>
  <c r="X68" i="4"/>
  <c r="S68" i="4"/>
  <c r="Y74" i="4"/>
  <c r="T74" i="4"/>
  <c r="Z80" i="4"/>
  <c r="U80" i="4"/>
  <c r="AE81" i="4"/>
  <c r="X81" i="4"/>
  <c r="S81" i="4"/>
  <c r="Y83" i="4"/>
  <c r="T83" i="4"/>
  <c r="Y85" i="4"/>
  <c r="T85" i="4"/>
  <c r="Y87" i="4"/>
  <c r="T87" i="4"/>
  <c r="AA4" i="5"/>
  <c r="V4" i="5"/>
  <c r="Z6" i="5"/>
  <c r="U6" i="5"/>
  <c r="Z8" i="5"/>
  <c r="U8" i="5"/>
  <c r="AB9" i="5"/>
  <c r="W9" i="5"/>
  <c r="AA12" i="5"/>
  <c r="V12" i="5"/>
  <c r="AB13" i="5"/>
  <c r="W13" i="5"/>
  <c r="AA16" i="5"/>
  <c r="V16" i="5"/>
  <c r="Z18" i="5"/>
  <c r="U18" i="5"/>
  <c r="AA19" i="5"/>
  <c r="V19" i="5"/>
  <c r="AB20" i="5"/>
  <c r="W20" i="5"/>
  <c r="AA24" i="5"/>
  <c r="V24" i="5"/>
  <c r="Z25" i="5"/>
  <c r="U25" i="5"/>
  <c r="Y30" i="5"/>
  <c r="T30" i="5"/>
  <c r="Y32" i="5"/>
  <c r="T32" i="5"/>
  <c r="S33" i="5"/>
  <c r="X33" i="5"/>
  <c r="AB35" i="5"/>
  <c r="W35" i="5"/>
  <c r="Y38" i="5"/>
  <c r="T38" i="5"/>
  <c r="X41" i="5"/>
  <c r="S41" i="5"/>
  <c r="AB4" i="4"/>
  <c r="W4" i="4"/>
  <c r="Z12" i="4"/>
  <c r="U12" i="4"/>
  <c r="AA14" i="4"/>
  <c r="V14" i="4"/>
  <c r="Z17" i="4"/>
  <c r="U17" i="4"/>
  <c r="AB18" i="4"/>
  <c r="W18" i="4"/>
  <c r="AB20" i="4"/>
  <c r="W20" i="4"/>
  <c r="AA25" i="4"/>
  <c r="V25" i="4"/>
  <c r="AA27" i="4"/>
  <c r="V27" i="4"/>
  <c r="O29" i="4"/>
  <c r="AA32" i="4"/>
  <c r="V32" i="4"/>
  <c r="AB34" i="4"/>
  <c r="W34" i="4"/>
  <c r="Z37" i="4"/>
  <c r="U37" i="4"/>
  <c r="AA40" i="4"/>
  <c r="V40" i="4"/>
  <c r="AA46" i="4"/>
  <c r="V46" i="4"/>
  <c r="AA49" i="4"/>
  <c r="V49" i="4"/>
  <c r="AA51" i="4"/>
  <c r="V51" i="4"/>
  <c r="AA54" i="4"/>
  <c r="V54" i="4"/>
  <c r="AB58" i="4"/>
  <c r="W58" i="4"/>
  <c r="Y60" i="4"/>
  <c r="T60" i="4"/>
  <c r="AA68" i="4"/>
  <c r="V68" i="4"/>
  <c r="AA73" i="4"/>
  <c r="V73" i="4"/>
  <c r="Z76" i="4"/>
  <c r="U76" i="4"/>
  <c r="Z79" i="4"/>
  <c r="U79" i="4"/>
  <c r="AB82" i="4"/>
  <c r="W82" i="4"/>
  <c r="Z6" i="9"/>
  <c r="U6" i="9"/>
  <c r="Y11" i="9"/>
  <c r="T11" i="9"/>
  <c r="Z14" i="9"/>
  <c r="U14" i="9"/>
  <c r="AA4" i="1"/>
  <c r="V4" i="1"/>
  <c r="AA8" i="1"/>
  <c r="V8" i="1"/>
  <c r="AA12" i="1"/>
  <c r="V12" i="1"/>
  <c r="Z13" i="1"/>
  <c r="U13" i="1"/>
  <c r="AB15" i="1"/>
  <c r="W15" i="1"/>
  <c r="Z17" i="1"/>
  <c r="U17" i="1"/>
  <c r="AB19" i="1"/>
  <c r="W19" i="1"/>
  <c r="Z21" i="1"/>
  <c r="U21" i="1"/>
  <c r="AB23" i="1"/>
  <c r="W23" i="1"/>
  <c r="AA28" i="1"/>
  <c r="V28" i="1"/>
  <c r="Y30" i="1"/>
  <c r="T30" i="1"/>
  <c r="AB31" i="1"/>
  <c r="W31" i="1"/>
  <c r="Z33" i="1"/>
  <c r="U33" i="1"/>
  <c r="X35" i="1"/>
  <c r="S35" i="1"/>
  <c r="AA36" i="1"/>
  <c r="V36" i="1"/>
  <c r="Y38" i="1"/>
  <c r="T38" i="1"/>
  <c r="AB39" i="1"/>
  <c r="W39" i="1"/>
  <c r="Z41" i="1"/>
  <c r="U41" i="1"/>
  <c r="AB43" i="1"/>
  <c r="W43" i="1"/>
  <c r="Z45" i="1"/>
  <c r="U45" i="1"/>
  <c r="X47" i="1"/>
  <c r="S47" i="1"/>
  <c r="AA48" i="1"/>
  <c r="V48" i="1"/>
  <c r="Y50" i="1"/>
  <c r="T50" i="1"/>
  <c r="AA52" i="1"/>
  <c r="V52" i="1"/>
  <c r="Y54" i="1"/>
  <c r="T54" i="1"/>
  <c r="AA56" i="1"/>
  <c r="V56" i="1"/>
  <c r="Y58" i="1"/>
  <c r="T58" i="1"/>
  <c r="AB59" i="1"/>
  <c r="W59" i="1"/>
  <c r="Z61" i="1"/>
  <c r="U61" i="1"/>
  <c r="AB63" i="1"/>
  <c r="W63" i="1"/>
  <c r="Y66" i="1"/>
  <c r="T66" i="1"/>
  <c r="AA68" i="1"/>
  <c r="V68" i="1"/>
  <c r="AB71" i="1"/>
  <c r="W71" i="1"/>
  <c r="Y74" i="1"/>
  <c r="T74" i="1"/>
  <c r="Z77" i="1"/>
  <c r="U77" i="1"/>
  <c r="X79" i="1"/>
  <c r="S79" i="1"/>
  <c r="AA80" i="1"/>
  <c r="V80" i="1"/>
  <c r="Z81" i="1"/>
  <c r="U81" i="1"/>
  <c r="AB83" i="1"/>
  <c r="W83" i="1"/>
  <c r="Z85" i="1"/>
  <c r="U85" i="1"/>
  <c r="AA92" i="1"/>
  <c r="V92" i="1"/>
  <c r="Y94" i="1"/>
  <c r="T94" i="1"/>
  <c r="AA96" i="1"/>
  <c r="V96" i="1"/>
  <c r="Y98" i="1"/>
  <c r="T98" i="1"/>
  <c r="AA6" i="5"/>
  <c r="V6" i="5"/>
  <c r="AB7" i="5"/>
  <c r="W7" i="5"/>
  <c r="AA10" i="5"/>
  <c r="V10" i="5"/>
  <c r="AB11" i="5"/>
  <c r="W11" i="5"/>
  <c r="AA14" i="5"/>
  <c r="V14" i="5"/>
  <c r="Z16" i="5"/>
  <c r="U16" i="5"/>
  <c r="AA18" i="5"/>
  <c r="V18" i="5"/>
  <c r="Z20" i="5"/>
  <c r="U20" i="5"/>
  <c r="S23" i="5"/>
  <c r="X23" i="5"/>
  <c r="AB24" i="5"/>
  <c r="W24" i="5"/>
  <c r="AA25" i="5"/>
  <c r="V25" i="5"/>
  <c r="S29" i="5"/>
  <c r="X29" i="5"/>
  <c r="AB33" i="5"/>
  <c r="W33" i="5"/>
  <c r="X36" i="5"/>
  <c r="S36" i="5"/>
  <c r="X38" i="5"/>
  <c r="S38" i="5"/>
  <c r="Y40" i="5"/>
  <c r="T40" i="5"/>
  <c r="Y42" i="5"/>
  <c r="T42" i="5"/>
  <c r="AE44" i="5"/>
  <c r="Y44" i="5"/>
  <c r="AA6" i="4"/>
  <c r="V6" i="4"/>
  <c r="AB10" i="4"/>
  <c r="W10" i="4"/>
  <c r="Y12" i="4"/>
  <c r="T12" i="4"/>
  <c r="AA16" i="4"/>
  <c r="V16" i="4"/>
  <c r="Z19" i="4"/>
  <c r="U19" i="4"/>
  <c r="Z21" i="4"/>
  <c r="U21" i="4"/>
  <c r="Y27" i="4"/>
  <c r="T27" i="4"/>
  <c r="Z31" i="4"/>
  <c r="U31" i="4"/>
  <c r="AB32" i="4"/>
  <c r="W32" i="4"/>
  <c r="Z35" i="4"/>
  <c r="U35" i="4"/>
  <c r="AB36" i="4"/>
  <c r="W36" i="4"/>
  <c r="AA41" i="4"/>
  <c r="V41" i="4"/>
  <c r="Z51" i="4"/>
  <c r="U51" i="4"/>
  <c r="AB52" i="4"/>
  <c r="W52" i="4"/>
  <c r="AA57" i="4"/>
  <c r="V57" i="4"/>
  <c r="Z60" i="4"/>
  <c r="U60" i="4"/>
  <c r="AB69" i="4"/>
  <c r="W69" i="4"/>
  <c r="Y73" i="4"/>
  <c r="T73" i="4"/>
  <c r="AB75" i="4"/>
  <c r="W75" i="4"/>
  <c r="AA78" i="4"/>
  <c r="V78" i="4"/>
  <c r="Z82" i="4"/>
  <c r="U82" i="4"/>
  <c r="AB3" i="9"/>
  <c r="W3" i="9"/>
  <c r="AC5" i="9"/>
  <c r="X5" i="9"/>
  <c r="Z8" i="9"/>
  <c r="U8" i="9"/>
  <c r="AA13" i="9"/>
  <c r="V13" i="9"/>
  <c r="Z16" i="9"/>
  <c r="U16" i="9"/>
  <c r="AD91" i="1"/>
  <c r="G92" i="17" s="1"/>
  <c r="AD59" i="1"/>
  <c r="G60" i="17" s="1"/>
  <c r="AD47" i="1"/>
  <c r="G48" i="17" s="1"/>
  <c r="AD35" i="1"/>
  <c r="G36" i="17" s="1"/>
  <c r="G98" i="12"/>
  <c r="Z98" i="24"/>
  <c r="G92" i="12"/>
  <c r="Z92" i="24"/>
  <c r="G78" i="12"/>
  <c r="Z78" i="24"/>
  <c r="G66" i="12"/>
  <c r="Z66" i="24"/>
  <c r="G56" i="12"/>
  <c r="Z56" i="24"/>
  <c r="G42" i="12"/>
  <c r="Z42" i="24"/>
  <c r="G10" i="12"/>
  <c r="Z10" i="24"/>
  <c r="AD6" i="5"/>
  <c r="G6" i="19" s="1"/>
  <c r="AD77" i="4"/>
  <c r="G77" i="20" s="1"/>
  <c r="AD65" i="4"/>
  <c r="G65" i="20" s="1"/>
  <c r="AD53" i="4"/>
  <c r="G53" i="20" s="1"/>
  <c r="AD41" i="4"/>
  <c r="G41" i="20" s="1"/>
  <c r="AD17" i="4"/>
  <c r="G17" i="20" s="1"/>
  <c r="AD5" i="4"/>
  <c r="G5" i="20" s="1"/>
  <c r="BL43" i="7"/>
  <c r="BK3" i="8"/>
  <c r="BK99" i="8" s="1"/>
  <c r="M2" i="23" s="1"/>
  <c r="AY3" i="8"/>
  <c r="BJ98" i="8"/>
  <c r="AX98" i="8"/>
  <c r="BJ97" i="8"/>
  <c r="AX97" i="8"/>
  <c r="BJ96" i="8"/>
  <c r="AX96" i="8"/>
  <c r="BB95" i="8"/>
  <c r="AP95" i="8"/>
  <c r="BB94" i="8"/>
  <c r="AP94" i="8"/>
  <c r="BB93" i="8"/>
  <c r="AP93" i="8"/>
  <c r="BB92" i="8"/>
  <c r="AP92" i="8"/>
  <c r="BJ91" i="8"/>
  <c r="AX91" i="8"/>
  <c r="BJ90" i="8"/>
  <c r="AX90" i="8"/>
  <c r="BJ89" i="8"/>
  <c r="AX89" i="8"/>
  <c r="BJ88" i="8"/>
  <c r="AX88" i="8"/>
  <c r="BJ87" i="8"/>
  <c r="AX87" i="8"/>
  <c r="BJ86" i="8"/>
  <c r="AX86" i="8"/>
  <c r="BJ85" i="8"/>
  <c r="AX85" i="8"/>
  <c r="BJ84" i="8"/>
  <c r="AX84" i="8"/>
  <c r="BJ83" i="8"/>
  <c r="AX83" i="8"/>
  <c r="BJ82" i="8"/>
  <c r="AX82" i="8"/>
  <c r="BJ81" i="8"/>
  <c r="AX81" i="8"/>
  <c r="BJ80" i="8"/>
  <c r="AX80" i="8"/>
  <c r="BJ79" i="8"/>
  <c r="AX79" i="8"/>
  <c r="BJ78" i="8"/>
  <c r="AX78" i="8"/>
  <c r="BJ77" i="8"/>
  <c r="AX77" i="8"/>
  <c r="BJ76" i="8"/>
  <c r="AX76" i="8"/>
  <c r="BJ75" i="8"/>
  <c r="AX75" i="8"/>
  <c r="BJ74" i="8"/>
  <c r="AX74" i="8"/>
  <c r="BF73" i="8"/>
  <c r="AT73" i="8"/>
  <c r="BF72" i="8"/>
  <c r="AT72" i="8"/>
  <c r="BJ71" i="8"/>
  <c r="AX71" i="8"/>
  <c r="BJ70" i="8"/>
  <c r="AX70" i="8"/>
  <c r="BJ69" i="8"/>
  <c r="AX69" i="8"/>
  <c r="BJ68" i="8"/>
  <c r="AX68" i="8"/>
  <c r="BJ67" i="8"/>
  <c r="AX67" i="8"/>
  <c r="BJ66" i="8"/>
  <c r="AX66" i="8"/>
  <c r="BB65" i="8"/>
  <c r="AP65" i="8"/>
  <c r="BB64" i="8"/>
  <c r="AP64" i="8"/>
  <c r="BB63" i="8"/>
  <c r="AP63" i="8"/>
  <c r="BF62" i="8"/>
  <c r="AT62" i="8"/>
  <c r="BF61" i="8"/>
  <c r="AT61" i="8"/>
  <c r="BF60" i="8"/>
  <c r="AT60" i="8"/>
  <c r="BF59" i="8"/>
  <c r="AT59" i="8"/>
  <c r="BF58" i="8"/>
  <c r="AT58" i="8"/>
  <c r="BJ57" i="8"/>
  <c r="AX57" i="8"/>
  <c r="BF56" i="8"/>
  <c r="AT56" i="8"/>
  <c r="BF55" i="8"/>
  <c r="AT55" i="8"/>
  <c r="BJ54" i="8"/>
  <c r="AX54" i="8"/>
  <c r="BJ53" i="8"/>
  <c r="AX53" i="8"/>
  <c r="BJ52" i="8"/>
  <c r="AX52" i="8"/>
  <c r="BJ51" i="8"/>
  <c r="AX51" i="8"/>
  <c r="BJ50" i="8"/>
  <c r="AX50" i="8"/>
  <c r="BJ49" i="8"/>
  <c r="AX49" i="8"/>
  <c r="BJ48" i="8"/>
  <c r="AX48" i="8"/>
  <c r="BJ47" i="8"/>
  <c r="AX47" i="8"/>
  <c r="BJ46" i="8"/>
  <c r="AX46" i="8"/>
  <c r="BJ45" i="8"/>
  <c r="AX45" i="8"/>
  <c r="BJ44" i="8"/>
  <c r="AX44" i="8"/>
  <c r="BJ43" i="8"/>
  <c r="AX43" i="8"/>
  <c r="BJ42" i="8"/>
  <c r="AX42" i="8"/>
  <c r="BJ41" i="8"/>
  <c r="AX41" i="8"/>
  <c r="BJ40" i="8"/>
  <c r="AX40" i="8"/>
  <c r="BJ39" i="8"/>
  <c r="AX39" i="8"/>
  <c r="BJ38" i="8"/>
  <c r="AX38" i="8"/>
  <c r="BJ37" i="8"/>
  <c r="AX37" i="8"/>
  <c r="BJ36" i="8"/>
  <c r="AX36" i="8"/>
  <c r="BJ35" i="8"/>
  <c r="AX35" i="8"/>
  <c r="BB34" i="8"/>
  <c r="AP34" i="8"/>
  <c r="BB33" i="8"/>
  <c r="AP33" i="8"/>
  <c r="BB32" i="8"/>
  <c r="AP32" i="8"/>
  <c r="BB31" i="8"/>
  <c r="AP31" i="8"/>
  <c r="BB30" i="8"/>
  <c r="AP30" i="8"/>
  <c r="BJ29" i="8"/>
  <c r="AX29" i="8"/>
  <c r="BJ28" i="8"/>
  <c r="AX28" i="8"/>
  <c r="BJ27" i="8"/>
  <c r="AX27" i="8"/>
  <c r="BJ26" i="8"/>
  <c r="AX26" i="8"/>
  <c r="BJ25" i="8"/>
  <c r="AX25" i="8"/>
  <c r="BJ24" i="8"/>
  <c r="AX24" i="8"/>
  <c r="BJ23" i="8"/>
  <c r="AX23" i="8"/>
  <c r="BJ22" i="8"/>
  <c r="AX22" i="8"/>
  <c r="BJ21" i="8"/>
  <c r="AX21" i="8"/>
  <c r="BB20" i="8"/>
  <c r="AP20" i="8"/>
  <c r="BB19" i="8"/>
  <c r="AP19" i="8"/>
  <c r="BB18" i="8"/>
  <c r="AP18" i="8"/>
  <c r="BB17" i="8"/>
  <c r="AP17" i="8"/>
  <c r="BB16" i="8"/>
  <c r="AP16" i="8"/>
  <c r="BB15" i="8"/>
  <c r="AP15" i="8"/>
  <c r="BB14" i="8"/>
  <c r="AP14" i="8"/>
  <c r="BB13" i="8"/>
  <c r="AP13" i="8"/>
  <c r="BB12" i="8"/>
  <c r="AP12" i="8"/>
  <c r="BF11" i="8"/>
  <c r="AT11" i="8"/>
  <c r="BF10" i="8"/>
  <c r="AT10" i="8"/>
  <c r="BJ9" i="8"/>
  <c r="AX9" i="8"/>
  <c r="BJ8" i="8"/>
  <c r="AX8" i="8"/>
  <c r="BJ7" i="8"/>
  <c r="AX7" i="8"/>
  <c r="BJ6" i="8"/>
  <c r="AX6" i="8"/>
  <c r="BJ5" i="8"/>
  <c r="AX5" i="8"/>
  <c r="BJ4" i="8"/>
  <c r="AX4" i="8"/>
  <c r="BA3" i="7"/>
  <c r="AO3" i="7"/>
  <c r="BA4" i="7"/>
  <c r="AO4" i="7"/>
  <c r="BE5" i="7"/>
  <c r="AS5" i="7"/>
  <c r="BE6" i="7"/>
  <c r="AS6" i="7"/>
  <c r="BE7" i="7"/>
  <c r="AS7" i="7"/>
  <c r="BE8" i="7"/>
  <c r="AS8" i="7"/>
  <c r="BE9" i="7"/>
  <c r="AS9" i="7"/>
  <c r="BA10" i="7"/>
  <c r="AO10" i="7"/>
  <c r="BE11" i="7"/>
  <c r="AS11" i="7"/>
  <c r="BE12" i="7"/>
  <c r="AS12" i="7"/>
  <c r="BA13" i="7"/>
  <c r="AO13" i="7"/>
  <c r="BA14" i="7"/>
  <c r="AO14" i="7"/>
  <c r="BA15" i="7"/>
  <c r="AO15" i="7"/>
  <c r="BA16" i="7"/>
  <c r="AO16" i="7"/>
  <c r="BA17" i="7"/>
  <c r="AO17" i="7"/>
  <c r="AZ18" i="7"/>
  <c r="AN18" i="7"/>
  <c r="AZ19" i="7"/>
  <c r="AN19" i="7"/>
  <c r="BB20" i="7"/>
  <c r="AP20" i="7"/>
  <c r="BB21" i="7"/>
  <c r="AP21" i="7"/>
  <c r="BF22" i="7"/>
  <c r="AT22" i="7"/>
  <c r="BE23" i="7"/>
  <c r="AS23" i="7"/>
  <c r="BD25" i="7"/>
  <c r="AR25" i="7"/>
  <c r="BB26" i="7"/>
  <c r="AP26" i="7"/>
  <c r="BF27" i="7"/>
  <c r="AT27" i="7"/>
  <c r="BF28" i="7"/>
  <c r="AT28" i="7"/>
  <c r="BF29" i="7"/>
  <c r="AT29" i="7"/>
  <c r="BA30" i="7"/>
  <c r="AO30" i="7"/>
  <c r="BE31" i="7"/>
  <c r="AS31" i="7"/>
  <c r="BC33" i="7"/>
  <c r="AQ33" i="7"/>
  <c r="BG34" i="7"/>
  <c r="AU34" i="7"/>
  <c r="BB36" i="7"/>
  <c r="AP36" i="7"/>
  <c r="BF37" i="7"/>
  <c r="AT37" i="7"/>
  <c r="BI38" i="7"/>
  <c r="AW38" i="7"/>
  <c r="BI39" i="7"/>
  <c r="AW39" i="7"/>
  <c r="BH40" i="7"/>
  <c r="AV40" i="7"/>
  <c r="BH41" i="7"/>
  <c r="AV41" i="7"/>
  <c r="BD4" i="2"/>
  <c r="AR4" i="2"/>
  <c r="BE4" i="2"/>
  <c r="AS4" i="2"/>
  <c r="BN5" i="2"/>
  <c r="BB5" i="2"/>
  <c r="BN6" i="2"/>
  <c r="BB6" i="2"/>
  <c r="BI8" i="2"/>
  <c r="AW8" i="2"/>
  <c r="BO9" i="2"/>
  <c r="BC9" i="2"/>
  <c r="BL10" i="2"/>
  <c r="AZ10" i="2"/>
  <c r="BF12" i="2"/>
  <c r="AT12" i="2"/>
  <c r="BE13" i="2"/>
  <c r="AS13" i="2"/>
  <c r="BH14" i="2"/>
  <c r="AV14" i="2"/>
  <c r="BL15" i="2"/>
  <c r="AZ15" i="2"/>
  <c r="BI16" i="2"/>
  <c r="AW16" i="2"/>
  <c r="BK17" i="2"/>
  <c r="AY17" i="2"/>
  <c r="BM18" i="2"/>
  <c r="BA18" i="2"/>
  <c r="BJ18" i="2"/>
  <c r="AX18" i="2"/>
  <c r="BO19" i="2"/>
  <c r="BC19" i="2"/>
  <c r="BL21" i="2"/>
  <c r="AZ21" i="2"/>
  <c r="BN24" i="2"/>
  <c r="BB24" i="2"/>
  <c r="BO25" i="2"/>
  <c r="BC25" i="2"/>
  <c r="BN26" i="2"/>
  <c r="BB26" i="2"/>
  <c r="BG29" i="2"/>
  <c r="AU29" i="2"/>
  <c r="BJ30" i="2"/>
  <c r="AX30" i="2"/>
  <c r="BF39" i="2"/>
  <c r="AT39" i="2"/>
  <c r="BH34" i="3"/>
  <c r="AV34" i="3"/>
  <c r="BE41" i="3"/>
  <c r="AS41" i="3"/>
  <c r="BA74" i="3"/>
  <c r="AO74" i="3"/>
  <c r="BI75" i="3"/>
  <c r="AW75" i="3"/>
  <c r="BI76" i="3"/>
  <c r="AW76" i="3"/>
  <c r="BA78" i="3"/>
  <c r="AO78" i="3"/>
  <c r="BF80" i="3"/>
  <c r="AT80" i="3"/>
  <c r="BF81" i="3"/>
  <c r="AT81" i="3"/>
  <c r="BB83" i="3"/>
  <c r="AP83" i="3"/>
  <c r="BK84" i="3"/>
  <c r="AY84" i="3"/>
  <c r="BK85" i="3"/>
  <c r="AY85" i="3"/>
  <c r="BC86" i="3"/>
  <c r="AQ86" i="3"/>
  <c r="BK87" i="3"/>
  <c r="AY87" i="3"/>
  <c r="AZ4" i="10"/>
  <c r="AN4" i="10"/>
  <c r="BD5" i="10"/>
  <c r="AR5" i="10"/>
  <c r="BC7" i="10"/>
  <c r="AQ7" i="10"/>
  <c r="BA8" i="10"/>
  <c r="AO8" i="10"/>
  <c r="BC10" i="10"/>
  <c r="AQ10" i="10"/>
  <c r="BB11" i="10"/>
  <c r="AP11" i="10"/>
  <c r="BC13" i="10"/>
  <c r="AQ13" i="10"/>
  <c r="AZ14" i="10"/>
  <c r="AN14" i="10"/>
  <c r="BB15" i="10"/>
  <c r="AP15" i="10"/>
  <c r="BD16" i="10"/>
  <c r="AR16" i="10"/>
  <c r="BC17" i="10"/>
  <c r="AQ17" i="10"/>
  <c r="BE18" i="10"/>
  <c r="AS18" i="10"/>
  <c r="BH19" i="10"/>
  <c r="AV19" i="10"/>
  <c r="G8" i="13"/>
  <c r="T8" i="24"/>
  <c r="G20" i="13"/>
  <c r="T20" i="24"/>
  <c r="G36" i="13"/>
  <c r="T36" i="24"/>
  <c r="H13" i="14"/>
  <c r="O12" i="24"/>
  <c r="H29" i="14"/>
  <c r="O28" i="24"/>
  <c r="H41" i="14"/>
  <c r="O40" i="24"/>
  <c r="F13" i="15"/>
  <c r="I12" i="24"/>
  <c r="F29" i="15"/>
  <c r="I28" i="24"/>
  <c r="F45" i="15"/>
  <c r="I44" i="24"/>
  <c r="F57" i="15"/>
  <c r="I56" i="24"/>
  <c r="F77" i="15"/>
  <c r="I76" i="24"/>
  <c r="F4" i="16"/>
  <c r="C4" i="24"/>
  <c r="F16" i="16"/>
  <c r="C16" i="24"/>
  <c r="AB4" i="1"/>
  <c r="W4" i="1"/>
  <c r="Y7" i="1"/>
  <c r="T7" i="1"/>
  <c r="AA9" i="1"/>
  <c r="V9" i="1"/>
  <c r="AB12" i="1"/>
  <c r="W12" i="1"/>
  <c r="Y15" i="1"/>
  <c r="T15" i="1"/>
  <c r="Z18" i="1"/>
  <c r="U18" i="1"/>
  <c r="AA21" i="1"/>
  <c r="V21" i="1"/>
  <c r="AB24" i="1"/>
  <c r="W24" i="1"/>
  <c r="X28" i="1"/>
  <c r="S28" i="1"/>
  <c r="Z30" i="1"/>
  <c r="U30" i="1"/>
  <c r="AB32" i="1"/>
  <c r="W32" i="1"/>
  <c r="Y35" i="1"/>
  <c r="T35" i="1"/>
  <c r="Z38" i="1"/>
  <c r="U38" i="1"/>
  <c r="AA41" i="1"/>
  <c r="V41" i="1"/>
  <c r="AB44" i="1"/>
  <c r="W44" i="1"/>
  <c r="X48" i="1"/>
  <c r="S48" i="1"/>
  <c r="Z50" i="1"/>
  <c r="U50" i="1"/>
  <c r="AB52" i="1"/>
  <c r="W52" i="1"/>
  <c r="Y55" i="1"/>
  <c r="T55" i="1"/>
  <c r="AA57" i="1"/>
  <c r="V57" i="1"/>
  <c r="Z62" i="1"/>
  <c r="U62" i="1"/>
  <c r="AA65" i="1"/>
  <c r="V65" i="1"/>
  <c r="AB68" i="1"/>
  <c r="W68" i="1"/>
  <c r="AA73" i="1"/>
  <c r="V73" i="1"/>
  <c r="AA77" i="1"/>
  <c r="V77" i="1"/>
  <c r="Z82" i="1"/>
  <c r="U82" i="1"/>
  <c r="Z86" i="1"/>
  <c r="U86" i="1"/>
  <c r="Z90" i="1"/>
  <c r="U90" i="1"/>
  <c r="AA93" i="1"/>
  <c r="V93" i="1"/>
  <c r="Z98" i="1"/>
  <c r="U98" i="1"/>
  <c r="AA7" i="5"/>
  <c r="V7" i="5"/>
  <c r="AA21" i="5"/>
  <c r="V21" i="5"/>
  <c r="AD24" i="5"/>
  <c r="G24" i="19" s="1"/>
  <c r="AD27" i="5"/>
  <c r="G27" i="19" s="1"/>
  <c r="AB27" i="5"/>
  <c r="W27" i="5"/>
  <c r="Z31" i="5"/>
  <c r="U31" i="5"/>
  <c r="AA31" i="5"/>
  <c r="V31" i="5"/>
  <c r="Y34" i="5"/>
  <c r="T34" i="5"/>
  <c r="Z34" i="5"/>
  <c r="U34" i="5"/>
  <c r="AA35" i="5"/>
  <c r="V35" i="5"/>
  <c r="Z36" i="5"/>
  <c r="U36" i="5"/>
  <c r="Z39" i="5"/>
  <c r="U39" i="5"/>
  <c r="AA39" i="5"/>
  <c r="V39" i="5"/>
  <c r="Z45" i="5"/>
  <c r="U45" i="5"/>
  <c r="AA46" i="5"/>
  <c r="V46" i="5"/>
  <c r="AA47" i="5"/>
  <c r="V47" i="5"/>
  <c r="AA4" i="4"/>
  <c r="V4" i="4"/>
  <c r="AA5" i="4"/>
  <c r="V5" i="4"/>
  <c r="AB6" i="4"/>
  <c r="W6" i="4"/>
  <c r="X7" i="4"/>
  <c r="S7" i="4"/>
  <c r="AB7" i="4"/>
  <c r="W7" i="4"/>
  <c r="Y10" i="4"/>
  <c r="T10" i="4"/>
  <c r="Z10" i="4"/>
  <c r="U10" i="4"/>
  <c r="Z11" i="4"/>
  <c r="U11" i="4"/>
  <c r="AA12" i="4"/>
  <c r="V12" i="4"/>
  <c r="AB12" i="4"/>
  <c r="W12" i="4"/>
  <c r="Z13" i="4"/>
  <c r="U13" i="4"/>
  <c r="AA18" i="4"/>
  <c r="V18" i="4"/>
  <c r="AA20" i="4"/>
  <c r="V20" i="4"/>
  <c r="AA21" i="4"/>
  <c r="V21" i="4"/>
  <c r="AB22" i="4"/>
  <c r="W22" i="4"/>
  <c r="X23" i="4"/>
  <c r="S23" i="4"/>
  <c r="AB23" i="4"/>
  <c r="W23" i="4"/>
  <c r="X25" i="4"/>
  <c r="S25" i="4"/>
  <c r="AB25" i="4"/>
  <c r="W25" i="4"/>
  <c r="Y26" i="4"/>
  <c r="T26" i="4"/>
  <c r="Z26" i="4"/>
  <c r="U26" i="4"/>
  <c r="Z27" i="4"/>
  <c r="U27" i="4"/>
  <c r="AA28" i="4"/>
  <c r="V28" i="4"/>
  <c r="AB28" i="4"/>
  <c r="W28" i="4"/>
  <c r="Z29" i="4"/>
  <c r="U29" i="4"/>
  <c r="AA34" i="4"/>
  <c r="V34" i="4"/>
  <c r="AA36" i="4"/>
  <c r="V36" i="4"/>
  <c r="AA37" i="4"/>
  <c r="V37" i="4"/>
  <c r="AB38" i="4"/>
  <c r="W38" i="4"/>
  <c r="X39" i="4"/>
  <c r="S39" i="4"/>
  <c r="AB39" i="4"/>
  <c r="W39" i="4"/>
  <c r="X41" i="4"/>
  <c r="S41" i="4"/>
  <c r="AB41" i="4"/>
  <c r="W41" i="4"/>
  <c r="Y42" i="4"/>
  <c r="T42" i="4"/>
  <c r="Z42" i="4"/>
  <c r="U42" i="4"/>
  <c r="Z43" i="4"/>
  <c r="U43" i="4"/>
  <c r="Z45" i="4"/>
  <c r="U45" i="4"/>
  <c r="AA50" i="4"/>
  <c r="V50" i="4"/>
  <c r="AA52" i="4"/>
  <c r="V52" i="4"/>
  <c r="AA53" i="4"/>
  <c r="V53" i="4"/>
  <c r="AB54" i="4"/>
  <c r="W54" i="4"/>
  <c r="X55" i="4"/>
  <c r="S55" i="4"/>
  <c r="AB55" i="4"/>
  <c r="W55" i="4"/>
  <c r="X57" i="4"/>
  <c r="S57" i="4"/>
  <c r="AB57" i="4"/>
  <c r="W57" i="4"/>
  <c r="Y58" i="4"/>
  <c r="T58" i="4"/>
  <c r="Z58" i="4"/>
  <c r="U58" i="4"/>
  <c r="Z59" i="4"/>
  <c r="U59" i="4"/>
  <c r="AA60" i="4"/>
  <c r="V60" i="4"/>
  <c r="AB60" i="4"/>
  <c r="W60" i="4"/>
  <c r="Z61" i="4"/>
  <c r="U61" i="4"/>
  <c r="AA62" i="4"/>
  <c r="V62" i="4"/>
  <c r="AB63" i="4"/>
  <c r="W63" i="4"/>
  <c r="Y64" i="4"/>
  <c r="T64" i="4"/>
  <c r="N64" i="4"/>
  <c r="X65" i="4"/>
  <c r="S65" i="4"/>
  <c r="AB65" i="4"/>
  <c r="W65" i="4"/>
  <c r="Y66" i="4"/>
  <c r="T66" i="4"/>
  <c r="Z66" i="4"/>
  <c r="U66" i="4"/>
  <c r="Z67" i="4"/>
  <c r="U67" i="4"/>
  <c r="AB68" i="4"/>
  <c r="W68" i="4"/>
  <c r="X69" i="4"/>
  <c r="S69" i="4"/>
  <c r="AA70" i="4"/>
  <c r="V70" i="4"/>
  <c r="AB70" i="4"/>
  <c r="W70" i="4"/>
  <c r="Z71" i="4"/>
  <c r="U71" i="4"/>
  <c r="AB72" i="4"/>
  <c r="W72" i="4"/>
  <c r="Z73" i="4"/>
  <c r="U73" i="4"/>
  <c r="AB73" i="4"/>
  <c r="W73" i="4"/>
  <c r="Z74" i="4"/>
  <c r="U74" i="4"/>
  <c r="AA79" i="4"/>
  <c r="V79" i="4"/>
  <c r="X80" i="4"/>
  <c r="S80" i="4"/>
  <c r="AB81" i="4"/>
  <c r="W81" i="4"/>
  <c r="AA82" i="4"/>
  <c r="V82" i="4"/>
  <c r="AA83" i="4"/>
  <c r="V83" i="4"/>
  <c r="AB84" i="4"/>
  <c r="W84" i="4"/>
  <c r="X85" i="4"/>
  <c r="S85" i="4"/>
  <c r="AB85" i="4"/>
  <c r="W85" i="4"/>
  <c r="X87" i="4"/>
  <c r="S87" i="4"/>
  <c r="AB87" i="4"/>
  <c r="W87" i="4"/>
  <c r="AC3" i="9"/>
  <c r="X3" i="9"/>
  <c r="AB4" i="9"/>
  <c r="W4" i="9"/>
  <c r="Z5" i="9"/>
  <c r="U5" i="9"/>
  <c r="AA6" i="9"/>
  <c r="V6" i="9"/>
  <c r="AC7" i="9"/>
  <c r="X7" i="9"/>
  <c r="AB8" i="9"/>
  <c r="W8" i="9"/>
  <c r="Z9" i="9"/>
  <c r="U9" i="9"/>
  <c r="Z10" i="9"/>
  <c r="U10" i="9"/>
  <c r="AA11" i="9"/>
  <c r="V11" i="9"/>
  <c r="AB12" i="9"/>
  <c r="W12" i="9"/>
  <c r="AC13" i="9"/>
  <c r="X13" i="9"/>
  <c r="AB14" i="9"/>
  <c r="W14" i="9"/>
  <c r="Z15" i="9"/>
  <c r="U15" i="9"/>
  <c r="AB16" i="9"/>
  <c r="W16" i="9"/>
  <c r="AA17" i="9"/>
  <c r="V17" i="9"/>
  <c r="Y18" i="9"/>
  <c r="T18" i="9"/>
  <c r="AD98" i="1"/>
  <c r="G99" i="17" s="1"/>
  <c r="AD94" i="1"/>
  <c r="G95" i="17" s="1"/>
  <c r="AD90" i="1"/>
  <c r="G91" i="17" s="1"/>
  <c r="AD86" i="1"/>
  <c r="G87" i="17" s="1"/>
  <c r="AD82" i="1"/>
  <c r="G83" i="17" s="1"/>
  <c r="AD78" i="1"/>
  <c r="G79" i="17" s="1"/>
  <c r="AD74" i="1"/>
  <c r="G75" i="17" s="1"/>
  <c r="AD70" i="1"/>
  <c r="G71" i="17" s="1"/>
  <c r="AD66" i="1"/>
  <c r="G67" i="17" s="1"/>
  <c r="AD62" i="1"/>
  <c r="G63" i="17" s="1"/>
  <c r="AD58" i="1"/>
  <c r="G59" i="17" s="1"/>
  <c r="AD54" i="1"/>
  <c r="G55" i="17" s="1"/>
  <c r="AD50" i="1"/>
  <c r="G51" i="17" s="1"/>
  <c r="AD42" i="1"/>
  <c r="G43" i="17" s="1"/>
  <c r="AD32" i="1"/>
  <c r="G33" i="17" s="1"/>
  <c r="P4" i="17"/>
  <c r="Y3" i="24"/>
  <c r="Q99" i="17"/>
  <c r="Q79" i="17"/>
  <c r="Q67" i="17"/>
  <c r="Q43" i="17"/>
  <c r="Q11" i="17"/>
  <c r="P7" i="19"/>
  <c r="P11" i="19"/>
  <c r="P15" i="19"/>
  <c r="P19" i="19"/>
  <c r="P23" i="19"/>
  <c r="P27" i="19"/>
  <c r="P31" i="19"/>
  <c r="P35" i="19"/>
  <c r="P39" i="19"/>
  <c r="P43" i="19"/>
  <c r="P47" i="19"/>
  <c r="F4" i="20"/>
  <c r="AD4" i="4"/>
  <c r="AD84" i="4"/>
  <c r="G84" i="20" s="1"/>
  <c r="AD80" i="4"/>
  <c r="G80" i="20" s="1"/>
  <c r="AD76" i="4"/>
  <c r="G76" i="20" s="1"/>
  <c r="AD68" i="4"/>
  <c r="G68" i="20" s="1"/>
  <c r="AD56" i="4"/>
  <c r="G56" i="20" s="1"/>
  <c r="AD48" i="4"/>
  <c r="G48" i="20" s="1"/>
  <c r="AD40" i="4"/>
  <c r="G40" i="20" s="1"/>
  <c r="AD32" i="4"/>
  <c r="G32" i="20" s="1"/>
  <c r="AD24" i="4"/>
  <c r="G24" i="20" s="1"/>
  <c r="AD16" i="4"/>
  <c r="G16" i="20" s="1"/>
  <c r="AD8" i="4"/>
  <c r="G8" i="20" s="1"/>
  <c r="BL99" i="8"/>
  <c r="H25" i="23"/>
  <c r="H87" i="24"/>
  <c r="AA64" i="1"/>
  <c r="V64" i="1"/>
  <c r="X67" i="1"/>
  <c r="S67" i="1"/>
  <c r="Z69" i="1"/>
  <c r="U69" i="1"/>
  <c r="X71" i="1"/>
  <c r="S71" i="1"/>
  <c r="Z73" i="1"/>
  <c r="U73" i="1"/>
  <c r="AB75" i="1"/>
  <c r="W75" i="1"/>
  <c r="Y78" i="1"/>
  <c r="T78" i="1"/>
  <c r="AB79" i="1"/>
  <c r="W79" i="1"/>
  <c r="Y82" i="1"/>
  <c r="T82" i="1"/>
  <c r="X83" i="1"/>
  <c r="S83" i="1"/>
  <c r="AA84" i="1"/>
  <c r="V84" i="1"/>
  <c r="Y86" i="1"/>
  <c r="T86" i="1"/>
  <c r="AA88" i="1"/>
  <c r="V88" i="1"/>
  <c r="Z89" i="1"/>
  <c r="U89" i="1"/>
  <c r="Y90" i="1"/>
  <c r="T90" i="1"/>
  <c r="X91" i="1"/>
  <c r="S91" i="1"/>
  <c r="AB91" i="1"/>
  <c r="W91" i="1"/>
  <c r="Z93" i="1"/>
  <c r="U93" i="1"/>
  <c r="AB95" i="1"/>
  <c r="W95" i="1"/>
  <c r="Z97" i="1"/>
  <c r="U97" i="1"/>
  <c r="Z4" i="5"/>
  <c r="U4" i="5"/>
  <c r="AB5" i="5"/>
  <c r="W5" i="5"/>
  <c r="AA8" i="5"/>
  <c r="V8" i="5"/>
  <c r="Z10" i="5"/>
  <c r="U10" i="5"/>
  <c r="Z12" i="5"/>
  <c r="U12" i="5"/>
  <c r="Z14" i="5"/>
  <c r="U14" i="5"/>
  <c r="AB15" i="5"/>
  <c r="W15" i="5"/>
  <c r="AB17" i="5"/>
  <c r="W17" i="5"/>
  <c r="Z19" i="5"/>
  <c r="U19" i="5"/>
  <c r="Z21" i="5"/>
  <c r="U21" i="5"/>
  <c r="AB29" i="5"/>
  <c r="W29" i="5"/>
  <c r="S32" i="5"/>
  <c r="X32" i="5"/>
  <c r="AB37" i="5"/>
  <c r="W37" i="5"/>
  <c r="O39" i="5"/>
  <c r="AB41" i="5"/>
  <c r="W41" i="5"/>
  <c r="Z42" i="5"/>
  <c r="U42" i="5"/>
  <c r="AA43" i="5"/>
  <c r="V43" i="5"/>
  <c r="Z4" i="4"/>
  <c r="U4" i="4"/>
  <c r="AA9" i="4"/>
  <c r="V9" i="4"/>
  <c r="AA11" i="4"/>
  <c r="V11" i="4"/>
  <c r="O13" i="4"/>
  <c r="AA17" i="4"/>
  <c r="V17" i="4"/>
  <c r="AA19" i="4"/>
  <c r="V19" i="4"/>
  <c r="AA22" i="4"/>
  <c r="V22" i="4"/>
  <c r="AA24" i="4"/>
  <c r="V24" i="4"/>
  <c r="Z28" i="4"/>
  <c r="U28" i="4"/>
  <c r="AA33" i="4"/>
  <c r="V33" i="4"/>
  <c r="AA35" i="4"/>
  <c r="V35" i="4"/>
  <c r="AA38" i="4"/>
  <c r="V38" i="4"/>
  <c r="AB42" i="4"/>
  <c r="W42" i="4"/>
  <c r="AA43" i="4"/>
  <c r="V43" i="4"/>
  <c r="O45" i="4"/>
  <c r="Z52" i="4"/>
  <c r="U52" i="4"/>
  <c r="AA56" i="4"/>
  <c r="V56" i="4"/>
  <c r="AA59" i="4"/>
  <c r="V59" i="4"/>
  <c r="O61" i="4"/>
  <c r="AB66" i="4"/>
  <c r="W66" i="4"/>
  <c r="AA72" i="4"/>
  <c r="V72" i="4"/>
  <c r="X74" i="4"/>
  <c r="S74" i="4"/>
  <c r="Z77" i="4"/>
  <c r="U77" i="4"/>
  <c r="AA80" i="4"/>
  <c r="V80" i="4"/>
  <c r="Z83" i="4"/>
  <c r="U83" i="4"/>
  <c r="AA87" i="4"/>
  <c r="V87" i="4"/>
  <c r="Z4" i="9"/>
  <c r="U4" i="9"/>
  <c r="AC6" i="9"/>
  <c r="X6" i="9"/>
  <c r="AB9" i="9"/>
  <c r="W9" i="9"/>
  <c r="AA12" i="9"/>
  <c r="V12" i="9"/>
  <c r="AC15" i="9"/>
  <c r="X15" i="9"/>
  <c r="AB18" i="9"/>
  <c r="W18" i="9"/>
  <c r="AD83" i="1"/>
  <c r="G84" i="17" s="1"/>
  <c r="AD71" i="1"/>
  <c r="G72" i="17" s="1"/>
  <c r="AD55" i="1"/>
  <c r="G56" i="17" s="1"/>
  <c r="AD20" i="1"/>
  <c r="G21" i="17" s="1"/>
  <c r="G96" i="12"/>
  <c r="Z96" i="24"/>
  <c r="G90" i="12"/>
  <c r="Z90" i="24"/>
  <c r="G86" i="12"/>
  <c r="Z86" i="24"/>
  <c r="G82" i="12"/>
  <c r="Z82" i="24"/>
  <c r="G74" i="12"/>
  <c r="Z74" i="24"/>
  <c r="G70" i="12"/>
  <c r="Z70" i="24"/>
  <c r="G64" i="12"/>
  <c r="Z64" i="24"/>
  <c r="G60" i="12"/>
  <c r="Z60" i="24"/>
  <c r="G52" i="12"/>
  <c r="Z52" i="24"/>
  <c r="G48" i="12"/>
  <c r="Z48" i="24"/>
  <c r="G44" i="12"/>
  <c r="Z44" i="24"/>
  <c r="G38" i="12"/>
  <c r="Z38" i="24"/>
  <c r="G36" i="12"/>
  <c r="Z36" i="24"/>
  <c r="G32" i="12"/>
  <c r="Z32" i="24"/>
  <c r="G26" i="12"/>
  <c r="Z26" i="24"/>
  <c r="G22" i="12"/>
  <c r="Z22" i="24"/>
  <c r="G18" i="12"/>
  <c r="Z18" i="24"/>
  <c r="G12" i="12"/>
  <c r="Z12" i="24"/>
  <c r="G6" i="12"/>
  <c r="Z6" i="24"/>
  <c r="AD21" i="5"/>
  <c r="G21" i="19" s="1"/>
  <c r="AD81" i="4"/>
  <c r="G81" i="20" s="1"/>
  <c r="AD73" i="4"/>
  <c r="G73" i="20" s="1"/>
  <c r="AD57" i="4"/>
  <c r="G57" i="20" s="1"/>
  <c r="AD33" i="4"/>
  <c r="G33" i="20" s="1"/>
  <c r="AD25" i="4"/>
  <c r="G25" i="20" s="1"/>
  <c r="BG3" i="8"/>
  <c r="BG99" i="8" s="1"/>
  <c r="I2" i="23" s="1"/>
  <c r="AU3" i="8"/>
  <c r="AU99" i="8" s="1"/>
  <c r="BF98" i="8"/>
  <c r="AT98" i="8"/>
  <c r="BB97" i="8"/>
  <c r="AP97" i="8"/>
  <c r="BB96" i="8"/>
  <c r="AP96" i="8"/>
  <c r="BJ95" i="8"/>
  <c r="AX95" i="8"/>
  <c r="BJ94" i="8"/>
  <c r="AX94" i="8"/>
  <c r="BF93" i="8"/>
  <c r="AT93" i="8"/>
  <c r="BJ92" i="8"/>
  <c r="AX92" i="8"/>
  <c r="BF91" i="8"/>
  <c r="AT91" i="8"/>
  <c r="BF90" i="8"/>
  <c r="AT90" i="8"/>
  <c r="BF89" i="8"/>
  <c r="AT89" i="8"/>
  <c r="BF88" i="8"/>
  <c r="AT88" i="8"/>
  <c r="BB87" i="8"/>
  <c r="AP87" i="8"/>
  <c r="BB86" i="8"/>
  <c r="AP86" i="8"/>
  <c r="BB85" i="8"/>
  <c r="AP85" i="8"/>
  <c r="BB84" i="8"/>
  <c r="AP84" i="8"/>
  <c r="BB83" i="8"/>
  <c r="AP83" i="8"/>
  <c r="BB82" i="8"/>
  <c r="AP82" i="8"/>
  <c r="BB81" i="8"/>
  <c r="AP81" i="8"/>
  <c r="BB80" i="8"/>
  <c r="AP80" i="8"/>
  <c r="BB79" i="8"/>
  <c r="AP79" i="8"/>
  <c r="BB78" i="8"/>
  <c r="AP78" i="8"/>
  <c r="BB77" i="8"/>
  <c r="AP77" i="8"/>
  <c r="BB76" i="8"/>
  <c r="AP76" i="8"/>
  <c r="BB75" i="8"/>
  <c r="AP75" i="8"/>
  <c r="BB74" i="8"/>
  <c r="AP74" i="8"/>
  <c r="BB73" i="8"/>
  <c r="AP73" i="8"/>
  <c r="BB72" i="8"/>
  <c r="AP72" i="8"/>
  <c r="BB71" i="8"/>
  <c r="AP71" i="8"/>
  <c r="BB70" i="8"/>
  <c r="AP70" i="8"/>
  <c r="BB69" i="8"/>
  <c r="AP69" i="8"/>
  <c r="BB68" i="8"/>
  <c r="AP68" i="8"/>
  <c r="BB67" i="8"/>
  <c r="AP67" i="8"/>
  <c r="BB66" i="8"/>
  <c r="AP66" i="8"/>
  <c r="BJ65" i="8"/>
  <c r="AX65" i="8"/>
  <c r="BF64" i="8"/>
  <c r="AT64" i="8"/>
  <c r="BF63" i="8"/>
  <c r="AT63" i="8"/>
  <c r="BJ62" i="8"/>
  <c r="AX62" i="8"/>
  <c r="BJ61" i="8"/>
  <c r="AX61" i="8"/>
  <c r="BJ60" i="8"/>
  <c r="AX60" i="8"/>
  <c r="BJ59" i="8"/>
  <c r="AX59" i="8"/>
  <c r="BJ58" i="8"/>
  <c r="AX58" i="8"/>
  <c r="BF57" i="8"/>
  <c r="AT57" i="8"/>
  <c r="BJ56" i="8"/>
  <c r="AX56" i="8"/>
  <c r="BJ55" i="8"/>
  <c r="AX55" i="8"/>
  <c r="BF54" i="8"/>
  <c r="AT54" i="8"/>
  <c r="BF53" i="8"/>
  <c r="AT53" i="8"/>
  <c r="BF52" i="8"/>
  <c r="AT52" i="8"/>
  <c r="BF51" i="8"/>
  <c r="AT51" i="8"/>
  <c r="BF50" i="8"/>
  <c r="AT50" i="8"/>
  <c r="BB49" i="8"/>
  <c r="AP49" i="8"/>
  <c r="BF48" i="8"/>
  <c r="AT48" i="8"/>
  <c r="BF47" i="8"/>
  <c r="AT47" i="8"/>
  <c r="BF46" i="8"/>
  <c r="AT46" i="8"/>
  <c r="BF45" i="8"/>
  <c r="AT45" i="8"/>
  <c r="BF44" i="8"/>
  <c r="AT44" i="8"/>
  <c r="BF43" i="8"/>
  <c r="AT43" i="8"/>
  <c r="BF42" i="8"/>
  <c r="AT42" i="8"/>
  <c r="BF41" i="8"/>
  <c r="AT41" i="8"/>
  <c r="BF40" i="8"/>
  <c r="AT40" i="8"/>
  <c r="BF39" i="8"/>
  <c r="AT39" i="8"/>
  <c r="BB38" i="8"/>
  <c r="AP38" i="8"/>
  <c r="BB37" i="8"/>
  <c r="AP37" i="8"/>
  <c r="BB36" i="8"/>
  <c r="AP36" i="8"/>
  <c r="BF35" i="8"/>
  <c r="AT35" i="8"/>
  <c r="BJ34" i="8"/>
  <c r="AX34" i="8"/>
  <c r="BF33" i="8"/>
  <c r="AT33" i="8"/>
  <c r="BF32" i="8"/>
  <c r="AT32" i="8"/>
  <c r="BF31" i="8"/>
  <c r="AT31" i="8"/>
  <c r="BF30" i="8"/>
  <c r="AT30" i="8"/>
  <c r="BF29" i="8"/>
  <c r="AT29" i="8"/>
  <c r="BB28" i="8"/>
  <c r="AP28" i="8"/>
  <c r="BB27" i="8"/>
  <c r="AP27" i="8"/>
  <c r="BB26" i="8"/>
  <c r="AP26" i="8"/>
  <c r="BB25" i="8"/>
  <c r="AP25" i="8"/>
  <c r="BB24" i="8"/>
  <c r="AP24" i="8"/>
  <c r="BF23" i="8"/>
  <c r="AT23" i="8"/>
  <c r="BB22" i="8"/>
  <c r="AP22" i="8"/>
  <c r="BB21" i="8"/>
  <c r="AP21" i="8"/>
  <c r="BF20" i="8"/>
  <c r="AT20" i="8"/>
  <c r="BF19" i="8"/>
  <c r="AT19" i="8"/>
  <c r="BF18" i="8"/>
  <c r="AT18" i="8"/>
  <c r="BF17" i="8"/>
  <c r="AT17" i="8"/>
  <c r="BJ16" i="8"/>
  <c r="AX16" i="8"/>
  <c r="BJ15" i="8"/>
  <c r="AX15" i="8"/>
  <c r="BJ14" i="8"/>
  <c r="AX14" i="8"/>
  <c r="BJ13" i="8"/>
  <c r="AX13" i="8"/>
  <c r="BJ12" i="8"/>
  <c r="AX12" i="8"/>
  <c r="BJ11" i="8"/>
  <c r="AX11" i="8"/>
  <c r="BJ10" i="8"/>
  <c r="AX10" i="8"/>
  <c r="BB9" i="8"/>
  <c r="AP9" i="8"/>
  <c r="BB8" i="8"/>
  <c r="AP8" i="8"/>
  <c r="BB7" i="8"/>
  <c r="AP7" i="8"/>
  <c r="BB6" i="8"/>
  <c r="AP6" i="8"/>
  <c r="BB5" i="8"/>
  <c r="AP5" i="8"/>
  <c r="BF4" i="8"/>
  <c r="AT4" i="8"/>
  <c r="BI3" i="7"/>
  <c r="AW3" i="7"/>
  <c r="BI4" i="7"/>
  <c r="AW4" i="7"/>
  <c r="BA5" i="7"/>
  <c r="AO5" i="7"/>
  <c r="BA6" i="7"/>
  <c r="AO6" i="7"/>
  <c r="BI7" i="7"/>
  <c r="AW7" i="7"/>
  <c r="BI8" i="7"/>
  <c r="AW8" i="7"/>
  <c r="BA9" i="7"/>
  <c r="AO9" i="7"/>
  <c r="BI10" i="7"/>
  <c r="AW10" i="7"/>
  <c r="BI11" i="7"/>
  <c r="AW11" i="7"/>
  <c r="BA12" i="7"/>
  <c r="AO12" i="7"/>
  <c r="BI13" i="7"/>
  <c r="AW13" i="7"/>
  <c r="BI14" i="7"/>
  <c r="AW14" i="7"/>
  <c r="BI15" i="7"/>
  <c r="AW15" i="7"/>
  <c r="BE16" i="7"/>
  <c r="AS16" i="7"/>
  <c r="BI17" i="7"/>
  <c r="AW17" i="7"/>
  <c r="BD18" i="7"/>
  <c r="AR18" i="7"/>
  <c r="BD19" i="7"/>
  <c r="AR19" i="7"/>
  <c r="BJ20" i="7"/>
  <c r="AX20" i="7"/>
  <c r="BF21" i="7"/>
  <c r="AT21" i="7"/>
  <c r="BB22" i="7"/>
  <c r="AP22" i="7"/>
  <c r="BI23" i="7"/>
  <c r="AW23" i="7"/>
  <c r="BH24" i="7"/>
  <c r="AV24" i="7"/>
  <c r="BF26" i="7"/>
  <c r="AT26" i="7"/>
  <c r="BB27" i="7"/>
  <c r="AP27" i="7"/>
  <c r="BB28" i="7"/>
  <c r="AP28" i="7"/>
  <c r="BJ29" i="7"/>
  <c r="AX29" i="7"/>
  <c r="BI30" i="7"/>
  <c r="AW30" i="7"/>
  <c r="BA31" i="7"/>
  <c r="AO31" i="7"/>
  <c r="BK31" i="7"/>
  <c r="AY31" i="7"/>
  <c r="BG32" i="7"/>
  <c r="AU32" i="7"/>
  <c r="BG33" i="7"/>
  <c r="AU33" i="7"/>
  <c r="BC34" i="7"/>
  <c r="AQ34" i="7"/>
  <c r="BG35" i="7"/>
  <c r="AU35" i="7"/>
  <c r="BJ36" i="7"/>
  <c r="AX36" i="7"/>
  <c r="BJ37" i="7"/>
  <c r="AX37" i="7"/>
  <c r="BA38" i="7"/>
  <c r="AO38" i="7"/>
  <c r="BA39" i="7"/>
  <c r="AO39" i="7"/>
  <c r="AZ40" i="7"/>
  <c r="AN40" i="7"/>
  <c r="BD41" i="7"/>
  <c r="AR41" i="7"/>
  <c r="BD42" i="7"/>
  <c r="AR42" i="7"/>
  <c r="BH4" i="2"/>
  <c r="AV4" i="2"/>
  <c r="BF5" i="2"/>
  <c r="AT5" i="2"/>
  <c r="BF6" i="2"/>
  <c r="AT6" i="2"/>
  <c r="BI7" i="2"/>
  <c r="AW7" i="2"/>
  <c r="BF7" i="2"/>
  <c r="AT7" i="2"/>
  <c r="BG8" i="2"/>
  <c r="AU8" i="2"/>
  <c r="BK9" i="2"/>
  <c r="AY9" i="2"/>
  <c r="BD10" i="2"/>
  <c r="AR10" i="2"/>
  <c r="BF10" i="2"/>
  <c r="AT10" i="2"/>
  <c r="BJ12" i="2"/>
  <c r="AX12" i="2"/>
  <c r="BI13" i="2"/>
  <c r="AW13" i="2"/>
  <c r="BD14" i="2"/>
  <c r="AR14" i="2"/>
  <c r="BE14" i="2"/>
  <c r="AS14" i="2"/>
  <c r="BD15" i="2"/>
  <c r="AR15" i="2"/>
  <c r="BE15" i="2"/>
  <c r="AS15" i="2"/>
  <c r="BM16" i="2"/>
  <c r="BA16" i="2"/>
  <c r="BG17" i="2"/>
  <c r="AU17" i="2"/>
  <c r="BI18" i="2"/>
  <c r="AW18" i="2"/>
  <c r="BG19" i="2"/>
  <c r="AU19" i="2"/>
  <c r="BI20" i="2"/>
  <c r="AW20" i="2"/>
  <c r="BH21" i="2"/>
  <c r="AV21" i="2"/>
  <c r="BJ22" i="2"/>
  <c r="AX22" i="2"/>
  <c r="BK23" i="2"/>
  <c r="AY23" i="2"/>
  <c r="BI24" i="2"/>
  <c r="AW24" i="2"/>
  <c r="BK25" i="2"/>
  <c r="AY25" i="2"/>
  <c r="BM26" i="2"/>
  <c r="BA26" i="2"/>
  <c r="BK27" i="2"/>
  <c r="AY27" i="2"/>
  <c r="BM28" i="2"/>
  <c r="BA28" i="2"/>
  <c r="BK29" i="2"/>
  <c r="AY29" i="2"/>
  <c r="BM31" i="2"/>
  <c r="BA31" i="2"/>
  <c r="BI32" i="2"/>
  <c r="AW32" i="2"/>
  <c r="BL33" i="2"/>
  <c r="AZ33" i="2"/>
  <c r="BK34" i="2"/>
  <c r="AY34" i="2"/>
  <c r="BF35" i="2"/>
  <c r="AT35" i="2"/>
  <c r="BN35" i="2"/>
  <c r="BB35" i="2"/>
  <c r="BJ36" i="2"/>
  <c r="AX36" i="2"/>
  <c r="BD37" i="2"/>
  <c r="AR37" i="2"/>
  <c r="BL37" i="2"/>
  <c r="AZ37" i="2"/>
  <c r="BK38" i="2"/>
  <c r="AY38" i="2"/>
  <c r="BN39" i="2"/>
  <c r="BB39" i="2"/>
  <c r="BN40" i="2"/>
  <c r="BB40" i="2"/>
  <c r="BH41" i="2"/>
  <c r="AV41" i="2"/>
  <c r="BG42" i="2"/>
  <c r="AU42" i="2"/>
  <c r="BO42" i="2"/>
  <c r="BC42" i="2"/>
  <c r="BJ43" i="2"/>
  <c r="AX43" i="2"/>
  <c r="BD45" i="2"/>
  <c r="AR45" i="2"/>
  <c r="BH45" i="2"/>
  <c r="AV45" i="2"/>
  <c r="BN45" i="2"/>
  <c r="BB45" i="2"/>
  <c r="BO46" i="2"/>
  <c r="BC46" i="2"/>
  <c r="BM47" i="2"/>
  <c r="BA47" i="2"/>
  <c r="BB4" i="3"/>
  <c r="AP4" i="3"/>
  <c r="BJ4" i="3"/>
  <c r="AX4" i="3"/>
  <c r="BF5" i="3"/>
  <c r="AT5" i="3"/>
  <c r="BA6" i="3"/>
  <c r="AO6" i="3"/>
  <c r="BI6" i="3"/>
  <c r="AW6" i="3"/>
  <c r="BI7" i="3"/>
  <c r="AW7" i="3"/>
  <c r="BH8" i="3"/>
  <c r="AV8" i="3"/>
  <c r="BC9" i="3"/>
  <c r="AQ9" i="3"/>
  <c r="BK9" i="3"/>
  <c r="AY9" i="3"/>
  <c r="BK10" i="3"/>
  <c r="AY10" i="3"/>
  <c r="AZ12" i="3"/>
  <c r="AN12" i="3"/>
  <c r="BD12" i="3"/>
  <c r="AR12" i="3"/>
  <c r="BH13" i="3"/>
  <c r="AV13" i="3"/>
  <c r="BH14" i="3"/>
  <c r="AV14" i="3"/>
  <c r="BC15" i="3"/>
  <c r="AQ15" i="3"/>
  <c r="BK15" i="3"/>
  <c r="AY15" i="3"/>
  <c r="BG16" i="3"/>
  <c r="AU16" i="3"/>
  <c r="BB17" i="3"/>
  <c r="AP17" i="3"/>
  <c r="BF17" i="3"/>
  <c r="AT17" i="3"/>
  <c r="BB18" i="3"/>
  <c r="AP18" i="3"/>
  <c r="BJ18" i="3"/>
  <c r="AX18" i="3"/>
  <c r="BI19" i="3"/>
  <c r="AW19" i="3"/>
  <c r="BE20" i="3"/>
  <c r="AS20" i="3"/>
  <c r="AZ21" i="3"/>
  <c r="AN21" i="3"/>
  <c r="BH21" i="3"/>
  <c r="AV21" i="3"/>
  <c r="BB22" i="3"/>
  <c r="AP22" i="3"/>
  <c r="BJ22" i="3"/>
  <c r="AX22" i="3"/>
  <c r="AZ24" i="3"/>
  <c r="AN24" i="3"/>
  <c r="BH24" i="3"/>
  <c r="AV24" i="3"/>
  <c r="BA24" i="3"/>
  <c r="AO24" i="3"/>
  <c r="BG25" i="3"/>
  <c r="AU25" i="3"/>
  <c r="BB26" i="3"/>
  <c r="AP26" i="3"/>
  <c r="BJ26" i="3"/>
  <c r="AX26" i="3"/>
  <c r="BE27" i="3"/>
  <c r="AS27" i="3"/>
  <c r="BE28" i="3"/>
  <c r="AS28" i="3"/>
  <c r="BD29" i="3"/>
  <c r="AR29" i="3"/>
  <c r="BC30" i="3"/>
  <c r="AQ30" i="3"/>
  <c r="BK30" i="3"/>
  <c r="AY30" i="3"/>
  <c r="BF31" i="3"/>
  <c r="AT31" i="3"/>
  <c r="BB32" i="3"/>
  <c r="AP32" i="3"/>
  <c r="BF32" i="3"/>
  <c r="AT32" i="3"/>
  <c r="BA33" i="3"/>
  <c r="AO33" i="3"/>
  <c r="AZ34" i="3"/>
  <c r="AN34" i="3"/>
  <c r="BA34" i="3"/>
  <c r="AO34" i="3"/>
  <c r="BG35" i="3"/>
  <c r="AU35" i="3"/>
  <c r="BC36" i="3"/>
  <c r="AQ36" i="3"/>
  <c r="BG36" i="3"/>
  <c r="AU36" i="3"/>
  <c r="BC37" i="3"/>
  <c r="AQ37" i="3"/>
  <c r="BK37" i="3"/>
  <c r="AY37" i="3"/>
  <c r="BF38" i="3"/>
  <c r="AT38" i="3"/>
  <c r="BE39" i="3"/>
  <c r="AS39" i="3"/>
  <c r="BI39" i="3"/>
  <c r="AW39" i="3"/>
  <c r="BE40" i="3"/>
  <c r="AS40" i="3"/>
  <c r="BA41" i="3"/>
  <c r="AO41" i="3"/>
  <c r="BA42" i="3"/>
  <c r="AO42" i="3"/>
  <c r="AZ43" i="3"/>
  <c r="AN43" i="3"/>
  <c r="BC44" i="3"/>
  <c r="AQ44" i="3"/>
  <c r="BK44" i="3"/>
  <c r="AY44" i="3"/>
  <c r="BG45" i="3"/>
  <c r="AU45" i="3"/>
  <c r="BC46" i="3"/>
  <c r="AQ46" i="3"/>
  <c r="BG46" i="3"/>
  <c r="AU46" i="3"/>
  <c r="BB47" i="3"/>
  <c r="AP47" i="3"/>
  <c r="BJ47" i="3"/>
  <c r="AX47" i="3"/>
  <c r="BJ48" i="3"/>
  <c r="AX48" i="3"/>
  <c r="BJ49" i="3"/>
  <c r="AX49" i="3"/>
  <c r="BE50" i="3"/>
  <c r="AS50" i="3"/>
  <c r="BA51" i="3"/>
  <c r="AO51" i="3"/>
  <c r="BA52" i="3"/>
  <c r="AO52" i="3"/>
  <c r="BI52" i="3"/>
  <c r="AW52" i="3"/>
  <c r="BE53" i="3"/>
  <c r="AS53" i="3"/>
  <c r="BI54" i="3"/>
  <c r="AW54" i="3"/>
  <c r="BD55" i="3"/>
  <c r="AR55" i="3"/>
  <c r="BE55" i="3"/>
  <c r="AS55" i="3"/>
  <c r="BG56" i="3"/>
  <c r="AU56" i="3"/>
  <c r="BC57" i="3"/>
  <c r="AQ57" i="3"/>
  <c r="BK57" i="3"/>
  <c r="AY57" i="3"/>
  <c r="BF58" i="3"/>
  <c r="AT58" i="3"/>
  <c r="BB59" i="3"/>
  <c r="AP59" i="3"/>
  <c r="BJ59" i="3"/>
  <c r="AX59" i="3"/>
  <c r="BF60" i="3"/>
  <c r="AT60" i="3"/>
  <c r="BB61" i="3"/>
  <c r="AP61" i="3"/>
  <c r="BJ61" i="3"/>
  <c r="AX61" i="3"/>
  <c r="BJ62" i="3"/>
  <c r="AX62" i="3"/>
  <c r="BF63" i="3"/>
  <c r="AT63" i="3"/>
  <c r="BB64" i="3"/>
  <c r="AP64" i="3"/>
  <c r="BJ64" i="3"/>
  <c r="AX64" i="3"/>
  <c r="BE65" i="3"/>
  <c r="AS65" i="3"/>
  <c r="BA66" i="3"/>
  <c r="AO66" i="3"/>
  <c r="BE66" i="3"/>
  <c r="AS66" i="3"/>
  <c r="BA67" i="3"/>
  <c r="AO67" i="3"/>
  <c r="BI67" i="3"/>
  <c r="AW67" i="3"/>
  <c r="BE68" i="3"/>
  <c r="AS68" i="3"/>
  <c r="BA69" i="3"/>
  <c r="AO69" i="3"/>
  <c r="BI69" i="3"/>
  <c r="AW69" i="3"/>
  <c r="BI70" i="3"/>
  <c r="AW70" i="3"/>
  <c r="BE71" i="3"/>
  <c r="AS71" i="3"/>
  <c r="BA72" i="3"/>
  <c r="AO72" i="3"/>
  <c r="BI72" i="3"/>
  <c r="AW72" i="3"/>
  <c r="BI73" i="3"/>
  <c r="AW73" i="3"/>
  <c r="BE74" i="3"/>
  <c r="AS74" i="3"/>
  <c r="BE75" i="3"/>
  <c r="AS75" i="3"/>
  <c r="BE76" i="3"/>
  <c r="AS76" i="3"/>
  <c r="BE77" i="3"/>
  <c r="AS77" i="3"/>
  <c r="BD78" i="3"/>
  <c r="AR78" i="3"/>
  <c r="BG79" i="3"/>
  <c r="AU79" i="3"/>
  <c r="BB80" i="3"/>
  <c r="AP80" i="3"/>
  <c r="BB81" i="3"/>
  <c r="AP81" i="3"/>
  <c r="BJ82" i="3"/>
  <c r="AX82" i="3"/>
  <c r="BD83" i="3"/>
  <c r="AR83" i="3"/>
  <c r="BG84" i="3"/>
  <c r="AU84" i="3"/>
  <c r="BG85" i="3"/>
  <c r="AU85" i="3"/>
  <c r="BK86" i="3"/>
  <c r="AY86" i="3"/>
  <c r="BC87" i="3"/>
  <c r="AQ87" i="3"/>
  <c r="BH4" i="10"/>
  <c r="AV4" i="10"/>
  <c r="BD6" i="10"/>
  <c r="AR6" i="10"/>
  <c r="BF6" i="10"/>
  <c r="AT6" i="10"/>
  <c r="BK7" i="10"/>
  <c r="AY7" i="10"/>
  <c r="BI8" i="10"/>
  <c r="AW8" i="10"/>
  <c r="BG10" i="10"/>
  <c r="AU10" i="10"/>
  <c r="BD12" i="10"/>
  <c r="AR12" i="10"/>
  <c r="BI12" i="10"/>
  <c r="AW12" i="10"/>
  <c r="BG13" i="10"/>
  <c r="AU13" i="10"/>
  <c r="BD14" i="10"/>
  <c r="AR14" i="10"/>
  <c r="BF15" i="10"/>
  <c r="AT15" i="10"/>
  <c r="BJ16" i="10"/>
  <c r="AX16" i="10"/>
  <c r="BG17" i="10"/>
  <c r="AU17" i="10"/>
  <c r="BI18" i="10"/>
  <c r="AW18" i="10"/>
  <c r="BD19" i="10"/>
  <c r="AR19" i="10"/>
  <c r="G4" i="13"/>
  <c r="T4" i="24"/>
  <c r="G12" i="13"/>
  <c r="T12" i="24"/>
  <c r="G24" i="13"/>
  <c r="T24" i="24"/>
  <c r="G32" i="13"/>
  <c r="T32" i="24"/>
  <c r="H5" i="14"/>
  <c r="O4" i="24"/>
  <c r="H17" i="14"/>
  <c r="O16" i="24"/>
  <c r="H33" i="14"/>
  <c r="O32" i="24"/>
  <c r="H37" i="14"/>
  <c r="O36" i="24"/>
  <c r="F5" i="15"/>
  <c r="I4" i="24"/>
  <c r="F17" i="15"/>
  <c r="I16" i="24"/>
  <c r="F25" i="15"/>
  <c r="I24" i="24"/>
  <c r="F37" i="15"/>
  <c r="I36" i="24"/>
  <c r="F49" i="15"/>
  <c r="I48" i="24"/>
  <c r="F61" i="15"/>
  <c r="I60" i="24"/>
  <c r="F69" i="15"/>
  <c r="I68" i="24"/>
  <c r="F85" i="15"/>
  <c r="I84" i="24"/>
  <c r="F8" i="16"/>
  <c r="C8" i="24"/>
  <c r="AB3" i="1"/>
  <c r="W3" i="1"/>
  <c r="AA5" i="1"/>
  <c r="V5" i="1"/>
  <c r="AB8" i="1"/>
  <c r="W8" i="1"/>
  <c r="Y11" i="1"/>
  <c r="T11" i="1"/>
  <c r="AA13" i="1"/>
  <c r="V13" i="1"/>
  <c r="AA17" i="1"/>
  <c r="V17" i="1"/>
  <c r="AB20" i="1"/>
  <c r="W20" i="1"/>
  <c r="Y23" i="1"/>
  <c r="T23" i="1"/>
  <c r="AA25" i="1"/>
  <c r="V25" i="1"/>
  <c r="Y27" i="1"/>
  <c r="T27" i="1"/>
  <c r="AA29" i="1"/>
  <c r="V29" i="1"/>
  <c r="X32" i="1"/>
  <c r="S32" i="1"/>
  <c r="Z34" i="1"/>
  <c r="U34" i="1"/>
  <c r="AA37" i="1"/>
  <c r="V37" i="1"/>
  <c r="X40" i="1"/>
  <c r="S40" i="1"/>
  <c r="Z42" i="1"/>
  <c r="U42" i="1"/>
  <c r="Z46" i="1"/>
  <c r="U46" i="1"/>
  <c r="AB48" i="1"/>
  <c r="W48" i="1"/>
  <c r="Y51" i="1"/>
  <c r="T51" i="1"/>
  <c r="AA53" i="1"/>
  <c r="V53" i="1"/>
  <c r="AB56" i="1"/>
  <c r="W56" i="1"/>
  <c r="Y59" i="1"/>
  <c r="T59" i="1"/>
  <c r="AB60" i="1"/>
  <c r="W60" i="1"/>
  <c r="X64" i="1"/>
  <c r="S64" i="1"/>
  <c r="Z66" i="1"/>
  <c r="U66" i="1"/>
  <c r="AA69" i="1"/>
  <c r="V69" i="1"/>
  <c r="AB72" i="1"/>
  <c r="W72" i="1"/>
  <c r="Y75" i="1"/>
  <c r="T75" i="1"/>
  <c r="X76" i="1"/>
  <c r="S76" i="1"/>
  <c r="Z78" i="1"/>
  <c r="U78" i="1"/>
  <c r="AB80" i="1"/>
  <c r="W80" i="1"/>
  <c r="AA85" i="1"/>
  <c r="V85" i="1"/>
  <c r="AA89" i="1"/>
  <c r="V89" i="1"/>
  <c r="Y91" i="1"/>
  <c r="T91" i="1"/>
  <c r="AB92" i="1"/>
  <c r="W92" i="1"/>
  <c r="Z94" i="1"/>
  <c r="U94" i="1"/>
  <c r="AA97" i="1"/>
  <c r="V97" i="1"/>
  <c r="AA5" i="5"/>
  <c r="V5" i="5"/>
  <c r="AA11" i="5"/>
  <c r="V11" i="5"/>
  <c r="AA15" i="5"/>
  <c r="V15" i="5"/>
  <c r="AA17" i="5"/>
  <c r="V17" i="5"/>
  <c r="AB22" i="5"/>
  <c r="W22" i="5"/>
  <c r="AB9" i="4"/>
  <c r="W9" i="4"/>
  <c r="C14" i="13"/>
  <c r="R13" i="24"/>
  <c r="C5" i="16"/>
  <c r="BJ3" i="8"/>
  <c r="AX3" i="8"/>
  <c r="BF3" i="8"/>
  <c r="AT3" i="8"/>
  <c r="BB3" i="8"/>
  <c r="AP3" i="8"/>
  <c r="BI98" i="8"/>
  <c r="AW98" i="8"/>
  <c r="BE98" i="8"/>
  <c r="AS98" i="8"/>
  <c r="BA98" i="8"/>
  <c r="AO98" i="8"/>
  <c r="BI97" i="8"/>
  <c r="AW97" i="8"/>
  <c r="BE97" i="8"/>
  <c r="AS97" i="8"/>
  <c r="BA97" i="8"/>
  <c r="AO97" i="8"/>
  <c r="BI96" i="8"/>
  <c r="AW96" i="8"/>
  <c r="BE96" i="8"/>
  <c r="AS96" i="8"/>
  <c r="BA96" i="8"/>
  <c r="AO96" i="8"/>
  <c r="BI95" i="8"/>
  <c r="AW95" i="8"/>
  <c r="BE95" i="8"/>
  <c r="AS95" i="8"/>
  <c r="BA95" i="8"/>
  <c r="AO95" i="8"/>
  <c r="BI94" i="8"/>
  <c r="AW94" i="8"/>
  <c r="BE94" i="8"/>
  <c r="AS94" i="8"/>
  <c r="BI93" i="8"/>
  <c r="AW93" i="8"/>
  <c r="BE93" i="8"/>
  <c r="AS93" i="8"/>
  <c r="BA93" i="8"/>
  <c r="AO93" i="8"/>
  <c r="BI92" i="8"/>
  <c r="AW92" i="8"/>
  <c r="BE92" i="8"/>
  <c r="AS92" i="8"/>
  <c r="BA92" i="8"/>
  <c r="AO92" i="8"/>
  <c r="BI91" i="8"/>
  <c r="AW91" i="8"/>
  <c r="BE91" i="8"/>
  <c r="AS91" i="8"/>
  <c r="BA91" i="8"/>
  <c r="AO91" i="8"/>
  <c r="BI90" i="8"/>
  <c r="AW90" i="8"/>
  <c r="BE90" i="8"/>
  <c r="AS90" i="8"/>
  <c r="BA90" i="8"/>
  <c r="AO90" i="8"/>
  <c r="BI89" i="8"/>
  <c r="AW89" i="8"/>
  <c r="BE89" i="8"/>
  <c r="AS89" i="8"/>
  <c r="BI88" i="8"/>
  <c r="AW88" i="8"/>
  <c r="BE88" i="8"/>
  <c r="AS88" i="8"/>
  <c r="BA88" i="8"/>
  <c r="AO88" i="8"/>
  <c r="BI87" i="8"/>
  <c r="AW87" i="8"/>
  <c r="BE87" i="8"/>
  <c r="AS87" i="8"/>
  <c r="BA87" i="8"/>
  <c r="AO87" i="8"/>
  <c r="BI86" i="8"/>
  <c r="AW86" i="8"/>
  <c r="BE86" i="8"/>
  <c r="AS86" i="8"/>
  <c r="BA86" i="8"/>
  <c r="AO86" i="8"/>
  <c r="BI85" i="8"/>
  <c r="AW85" i="8"/>
  <c r="BE85" i="8"/>
  <c r="AS85" i="8"/>
  <c r="BA85" i="8"/>
  <c r="AO85" i="8"/>
  <c r="BI84" i="8"/>
  <c r="AW84" i="8"/>
  <c r="BE84" i="8"/>
  <c r="AS84" i="8"/>
  <c r="BA84" i="8"/>
  <c r="AO84" i="8"/>
  <c r="BI83" i="8"/>
  <c r="AW83" i="8"/>
  <c r="BE83" i="8"/>
  <c r="AS83" i="8"/>
  <c r="BI82" i="8"/>
  <c r="AW82" i="8"/>
  <c r="BE82" i="8"/>
  <c r="AS82" i="8"/>
  <c r="BA82" i="8"/>
  <c r="AO82" i="8"/>
  <c r="BI81" i="8"/>
  <c r="AW81" i="8"/>
  <c r="BE81" i="8"/>
  <c r="AS81" i="8"/>
  <c r="BI80" i="8"/>
  <c r="AW80" i="8"/>
  <c r="BE80" i="8"/>
  <c r="AS80" i="8"/>
  <c r="BA80" i="8"/>
  <c r="AO80" i="8"/>
  <c r="BI79" i="8"/>
  <c r="AW79" i="8"/>
  <c r="BE79" i="8"/>
  <c r="AS79" i="8"/>
  <c r="BI78" i="8"/>
  <c r="AW78" i="8"/>
  <c r="BE78" i="8"/>
  <c r="AS78" i="8"/>
  <c r="BA78" i="8"/>
  <c r="AO78" i="8"/>
  <c r="BI77" i="8"/>
  <c r="AW77" i="8"/>
  <c r="BE77" i="8"/>
  <c r="AS77" i="8"/>
  <c r="BA77" i="8"/>
  <c r="AO77" i="8"/>
  <c r="BI76" i="8"/>
  <c r="AW76" i="8"/>
  <c r="BE76" i="8"/>
  <c r="AS76" i="8"/>
  <c r="BA76" i="8"/>
  <c r="AO76" i="8"/>
  <c r="BI75" i="8"/>
  <c r="AW75" i="8"/>
  <c r="BE75" i="8"/>
  <c r="AS75" i="8"/>
  <c r="BA75" i="8"/>
  <c r="AO75" i="8"/>
  <c r="BI74" i="8"/>
  <c r="AW74" i="8"/>
  <c r="BE74" i="8"/>
  <c r="AS74" i="8"/>
  <c r="BA74" i="8"/>
  <c r="AO74" i="8"/>
  <c r="BI73" i="8"/>
  <c r="AW73" i="8"/>
  <c r="BE73" i="8"/>
  <c r="AS73" i="8"/>
  <c r="BA73" i="8"/>
  <c r="AO73" i="8"/>
  <c r="BI72" i="8"/>
  <c r="AW72" i="8"/>
  <c r="BE72" i="8"/>
  <c r="AS72" i="8"/>
  <c r="BI71" i="8"/>
  <c r="AW71" i="8"/>
  <c r="BE71" i="8"/>
  <c r="AS71" i="8"/>
  <c r="BA71" i="8"/>
  <c r="AO71" i="8"/>
  <c r="BI70" i="8"/>
  <c r="AW70" i="8"/>
  <c r="BE70" i="8"/>
  <c r="AS70" i="8"/>
  <c r="BA70" i="8"/>
  <c r="AO70" i="8"/>
  <c r="BI69" i="8"/>
  <c r="AW69" i="8"/>
  <c r="BE69" i="8"/>
  <c r="AS69" i="8"/>
  <c r="BA69" i="8"/>
  <c r="AO69" i="8"/>
  <c r="BI68" i="8"/>
  <c r="AW68" i="8"/>
  <c r="BE68" i="8"/>
  <c r="AS68" i="8"/>
  <c r="BA68" i="8"/>
  <c r="AO68" i="8"/>
  <c r="BI67" i="8"/>
  <c r="AW67" i="8"/>
  <c r="BE67" i="8"/>
  <c r="AS67" i="8"/>
  <c r="BA67" i="8"/>
  <c r="AO67" i="8"/>
  <c r="BI66" i="8"/>
  <c r="AW66" i="8"/>
  <c r="BE66" i="8"/>
  <c r="AS66" i="8"/>
  <c r="BA66" i="8"/>
  <c r="AO66" i="8"/>
  <c r="BI65" i="8"/>
  <c r="AW65" i="8"/>
  <c r="BE65" i="8"/>
  <c r="AS65" i="8"/>
  <c r="BA65" i="8"/>
  <c r="AO65" i="8"/>
  <c r="BI64" i="8"/>
  <c r="AW64" i="8"/>
  <c r="BE64" i="8"/>
  <c r="AS64" i="8"/>
  <c r="BA64" i="8"/>
  <c r="AO64" i="8"/>
  <c r="BI63" i="8"/>
  <c r="AW63" i="8"/>
  <c r="BE63" i="8"/>
  <c r="AS63" i="8"/>
  <c r="BA63" i="8"/>
  <c r="AO63" i="8"/>
  <c r="BI62" i="8"/>
  <c r="AW62" i="8"/>
  <c r="BE62" i="8"/>
  <c r="AS62" i="8"/>
  <c r="BA62" i="8"/>
  <c r="AO62" i="8"/>
  <c r="BI61" i="8"/>
  <c r="AW61" i="8"/>
  <c r="BE61" i="8"/>
  <c r="AS61" i="8"/>
  <c r="BA61" i="8"/>
  <c r="AO61" i="8"/>
  <c r="BI60" i="8"/>
  <c r="AW60" i="8"/>
  <c r="BE60" i="8"/>
  <c r="AS60" i="8"/>
  <c r="BA60" i="8"/>
  <c r="AO60" i="8"/>
  <c r="BI59" i="8"/>
  <c r="AW59" i="8"/>
  <c r="BE59" i="8"/>
  <c r="AS59" i="8"/>
  <c r="BA59" i="8"/>
  <c r="AO59" i="8"/>
  <c r="BI58" i="8"/>
  <c r="AW58" i="8"/>
  <c r="BE58" i="8"/>
  <c r="AS58" i="8"/>
  <c r="BA58" i="8"/>
  <c r="AO58" i="8"/>
  <c r="BI57" i="8"/>
  <c r="AW57" i="8"/>
  <c r="BE57" i="8"/>
  <c r="AS57" i="8"/>
  <c r="BA57" i="8"/>
  <c r="AO57" i="8"/>
  <c r="BI56" i="8"/>
  <c r="AW56" i="8"/>
  <c r="BE56" i="8"/>
  <c r="AS56" i="8"/>
  <c r="BA56" i="8"/>
  <c r="AO56" i="8"/>
  <c r="BI55" i="8"/>
  <c r="AW55" i="8"/>
  <c r="BE55" i="8"/>
  <c r="AS55" i="8"/>
  <c r="BA55" i="8"/>
  <c r="AO55" i="8"/>
  <c r="BI54" i="8"/>
  <c r="AW54" i="8"/>
  <c r="BE54" i="8"/>
  <c r="AS54" i="8"/>
  <c r="BA54" i="8"/>
  <c r="AO54" i="8"/>
  <c r="BI53" i="8"/>
  <c r="AW53" i="8"/>
  <c r="BE53" i="8"/>
  <c r="AS53" i="8"/>
  <c r="BA53" i="8"/>
  <c r="AO53" i="8"/>
  <c r="BI52" i="8"/>
  <c r="AW52" i="8"/>
  <c r="BE52" i="8"/>
  <c r="AS52" i="8"/>
  <c r="BA52" i="8"/>
  <c r="AO52" i="8"/>
  <c r="BI51" i="8"/>
  <c r="AW51" i="8"/>
  <c r="BE51" i="8"/>
  <c r="AS51" i="8"/>
  <c r="BA51" i="8"/>
  <c r="AO51" i="8"/>
  <c r="BI50" i="8"/>
  <c r="AW50" i="8"/>
  <c r="BE50" i="8"/>
  <c r="AS50" i="8"/>
  <c r="BA50" i="8"/>
  <c r="AO50" i="8"/>
  <c r="BI49" i="8"/>
  <c r="AW49" i="8"/>
  <c r="BE49" i="8"/>
  <c r="AS49" i="8"/>
  <c r="BA49" i="8"/>
  <c r="AO49" i="8"/>
  <c r="BI48" i="8"/>
  <c r="AW48" i="8"/>
  <c r="BE48" i="8"/>
  <c r="AS48" i="8"/>
  <c r="BA48" i="8"/>
  <c r="AO48" i="8"/>
  <c r="BI47" i="8"/>
  <c r="AW47" i="8"/>
  <c r="BE47" i="8"/>
  <c r="AS47" i="8"/>
  <c r="BA47" i="8"/>
  <c r="AO47" i="8"/>
  <c r="BI46" i="8"/>
  <c r="AW46" i="8"/>
  <c r="BE46" i="8"/>
  <c r="AS46" i="8"/>
  <c r="BA46" i="8"/>
  <c r="AO46" i="8"/>
  <c r="BI45" i="8"/>
  <c r="AW45" i="8"/>
  <c r="BE45" i="8"/>
  <c r="AS45" i="8"/>
  <c r="BA45" i="8"/>
  <c r="AO45" i="8"/>
  <c r="BI44" i="8"/>
  <c r="AW44" i="8"/>
  <c r="BE44" i="8"/>
  <c r="AS44" i="8"/>
  <c r="BA44" i="8"/>
  <c r="AO44" i="8"/>
  <c r="BI43" i="8"/>
  <c r="AW43" i="8"/>
  <c r="BE43" i="8"/>
  <c r="AS43" i="8"/>
  <c r="BA43" i="8"/>
  <c r="AO43" i="8"/>
  <c r="BI42" i="8"/>
  <c r="AW42" i="8"/>
  <c r="BE42" i="8"/>
  <c r="AS42" i="8"/>
  <c r="BA42" i="8"/>
  <c r="AO42" i="8"/>
  <c r="BI41" i="8"/>
  <c r="AW41" i="8"/>
  <c r="BE41" i="8"/>
  <c r="AS41" i="8"/>
  <c r="BA41" i="8"/>
  <c r="AO41" i="8"/>
  <c r="BI40" i="8"/>
  <c r="AW40" i="8"/>
  <c r="BE40" i="8"/>
  <c r="AS40" i="8"/>
  <c r="BA40" i="8"/>
  <c r="AO40" i="8"/>
  <c r="BI39" i="8"/>
  <c r="AW39" i="8"/>
  <c r="BE39" i="8"/>
  <c r="AS39" i="8"/>
  <c r="BA39" i="8"/>
  <c r="AO39" i="8"/>
  <c r="BI38" i="8"/>
  <c r="AW38" i="8"/>
  <c r="BE38" i="8"/>
  <c r="AS38" i="8"/>
  <c r="BA38" i="8"/>
  <c r="AO38" i="8"/>
  <c r="BI37" i="8"/>
  <c r="AW37" i="8"/>
  <c r="BE37" i="8"/>
  <c r="AS37" i="8"/>
  <c r="BA37" i="8"/>
  <c r="AO37" i="8"/>
  <c r="BI36" i="8"/>
  <c r="AW36" i="8"/>
  <c r="BE36" i="8"/>
  <c r="AS36" i="8"/>
  <c r="BA36" i="8"/>
  <c r="AO36" i="8"/>
  <c r="BI35" i="8"/>
  <c r="AW35" i="8"/>
  <c r="BE35" i="8"/>
  <c r="AS35" i="8"/>
  <c r="BA35" i="8"/>
  <c r="AO35" i="8"/>
  <c r="BI34" i="8"/>
  <c r="AW34" i="8"/>
  <c r="BE34" i="8"/>
  <c r="AS34" i="8"/>
  <c r="BA34" i="8"/>
  <c r="AO34" i="8"/>
  <c r="BI33" i="8"/>
  <c r="AW33" i="8"/>
  <c r="BE33" i="8"/>
  <c r="AS33" i="8"/>
  <c r="BA33" i="8"/>
  <c r="AO33" i="8"/>
  <c r="BI32" i="8"/>
  <c r="AW32" i="8"/>
  <c r="BE32" i="8"/>
  <c r="AS32" i="8"/>
  <c r="BA32" i="8"/>
  <c r="AO32" i="8"/>
  <c r="BI31" i="8"/>
  <c r="AW31" i="8"/>
  <c r="BE31" i="8"/>
  <c r="AS31" i="8"/>
  <c r="BA31" i="8"/>
  <c r="AO31" i="8"/>
  <c r="BI30" i="8"/>
  <c r="AW30" i="8"/>
  <c r="BE30" i="8"/>
  <c r="AS30" i="8"/>
  <c r="BA30" i="8"/>
  <c r="AO30" i="8"/>
  <c r="BI29" i="8"/>
  <c r="AW29" i="8"/>
  <c r="BE29" i="8"/>
  <c r="AS29" i="8"/>
  <c r="BA29" i="8"/>
  <c r="AO29" i="8"/>
  <c r="BI28" i="8"/>
  <c r="AW28" i="8"/>
  <c r="BE28" i="8"/>
  <c r="AS28" i="8"/>
  <c r="BA28" i="8"/>
  <c r="AO28" i="8"/>
  <c r="BI27" i="8"/>
  <c r="AW27" i="8"/>
  <c r="BE27" i="8"/>
  <c r="AS27" i="8"/>
  <c r="BA27" i="8"/>
  <c r="AO27" i="8"/>
  <c r="BI26" i="8"/>
  <c r="AW26" i="8"/>
  <c r="BE26" i="8"/>
  <c r="AS26" i="8"/>
  <c r="BA26" i="8"/>
  <c r="AO26" i="8"/>
  <c r="BI25" i="8"/>
  <c r="AW25" i="8"/>
  <c r="BE25" i="8"/>
  <c r="AS25" i="8"/>
  <c r="BA25" i="8"/>
  <c r="AO25" i="8"/>
  <c r="BI24" i="8"/>
  <c r="AW24" i="8"/>
  <c r="BE24" i="8"/>
  <c r="AS24" i="8"/>
  <c r="BA24" i="8"/>
  <c r="AO24" i="8"/>
  <c r="BI23" i="8"/>
  <c r="AW23" i="8"/>
  <c r="BE23" i="8"/>
  <c r="AS23" i="8"/>
  <c r="BA23" i="8"/>
  <c r="AO23" i="8"/>
  <c r="BI22" i="8"/>
  <c r="AW22" i="8"/>
  <c r="BE22" i="8"/>
  <c r="AS22" i="8"/>
  <c r="BA22" i="8"/>
  <c r="AO22" i="8"/>
  <c r="BI21" i="8"/>
  <c r="AW21" i="8"/>
  <c r="BE21" i="8"/>
  <c r="AS21" i="8"/>
  <c r="BA21" i="8"/>
  <c r="AO21" i="8"/>
  <c r="BI20" i="8"/>
  <c r="AW20" i="8"/>
  <c r="BE20" i="8"/>
  <c r="AS20" i="8"/>
  <c r="BA20" i="8"/>
  <c r="AO20" i="8"/>
  <c r="BI19" i="8"/>
  <c r="AW19" i="8"/>
  <c r="BE19" i="8"/>
  <c r="AS19" i="8"/>
  <c r="BA19" i="8"/>
  <c r="AO19" i="8"/>
  <c r="BI18" i="8"/>
  <c r="AW18" i="8"/>
  <c r="BE18" i="8"/>
  <c r="AS18" i="8"/>
  <c r="BA18" i="8"/>
  <c r="AO18" i="8"/>
  <c r="BI17" i="8"/>
  <c r="AW17" i="8"/>
  <c r="BE17" i="8"/>
  <c r="AS17" i="8"/>
  <c r="BA17" i="8"/>
  <c r="AO17" i="8"/>
  <c r="BI16" i="8"/>
  <c r="AW16" i="8"/>
  <c r="BE16" i="8"/>
  <c r="AS16" i="8"/>
  <c r="BA16" i="8"/>
  <c r="AO16" i="8"/>
  <c r="BI15" i="8"/>
  <c r="AW15" i="8"/>
  <c r="BE15" i="8"/>
  <c r="AS15" i="8"/>
  <c r="BA15" i="8"/>
  <c r="AO15" i="8"/>
  <c r="BI14" i="8"/>
  <c r="AW14" i="8"/>
  <c r="BE14" i="8"/>
  <c r="AS14" i="8"/>
  <c r="BA14" i="8"/>
  <c r="AO14" i="8"/>
  <c r="BI13" i="8"/>
  <c r="AW13" i="8"/>
  <c r="BE13" i="8"/>
  <c r="AS13" i="8"/>
  <c r="BA13" i="8"/>
  <c r="AO13" i="8"/>
  <c r="BI12" i="8"/>
  <c r="AW12" i="8"/>
  <c r="BE12" i="8"/>
  <c r="AS12" i="8"/>
  <c r="BA12" i="8"/>
  <c r="AO12" i="8"/>
  <c r="BI11" i="8"/>
  <c r="AW11" i="8"/>
  <c r="BE11" i="8"/>
  <c r="AS11" i="8"/>
  <c r="BA11" i="8"/>
  <c r="AO11" i="8"/>
  <c r="BI10" i="8"/>
  <c r="AW10" i="8"/>
  <c r="BE10" i="8"/>
  <c r="AS10" i="8"/>
  <c r="BA10" i="8"/>
  <c r="AO10" i="8"/>
  <c r="BI9" i="8"/>
  <c r="AW9" i="8"/>
  <c r="BE9" i="8"/>
  <c r="AS9" i="8"/>
  <c r="BA9" i="8"/>
  <c r="AO9" i="8"/>
  <c r="BI8" i="8"/>
  <c r="AW8" i="8"/>
  <c r="BE8" i="8"/>
  <c r="AS8" i="8"/>
  <c r="BA8" i="8"/>
  <c r="AO8" i="8"/>
  <c r="BI7" i="8"/>
  <c r="AW7" i="8"/>
  <c r="BE7" i="8"/>
  <c r="AS7" i="8"/>
  <c r="BA7" i="8"/>
  <c r="AO7" i="8"/>
  <c r="BI6" i="8"/>
  <c r="AW6" i="8"/>
  <c r="BE6" i="8"/>
  <c r="AS6" i="8"/>
  <c r="BA6" i="8"/>
  <c r="AO6" i="8"/>
  <c r="BI5" i="8"/>
  <c r="AW5" i="8"/>
  <c r="BE5" i="8"/>
  <c r="AS5" i="8"/>
  <c r="BA5" i="8"/>
  <c r="AO5" i="8"/>
  <c r="BI4" i="8"/>
  <c r="AW4" i="8"/>
  <c r="BE4" i="8"/>
  <c r="AS4" i="8"/>
  <c r="BA4" i="8"/>
  <c r="AO4" i="8"/>
  <c r="BB3" i="7"/>
  <c r="AP3" i="7"/>
  <c r="BF3" i="7"/>
  <c r="AT3" i="7"/>
  <c r="BJ3" i="7"/>
  <c r="AX3" i="7"/>
  <c r="BB4" i="7"/>
  <c r="AP4" i="7"/>
  <c r="BF4" i="7"/>
  <c r="AT4" i="7"/>
  <c r="BJ4" i="7"/>
  <c r="AX4" i="7"/>
  <c r="BB5" i="7"/>
  <c r="AP5" i="7"/>
  <c r="BF5" i="7"/>
  <c r="AT5" i="7"/>
  <c r="BJ5" i="7"/>
  <c r="AX5" i="7"/>
  <c r="BB6" i="7"/>
  <c r="AP6" i="7"/>
  <c r="BF6" i="7"/>
  <c r="AT6" i="7"/>
  <c r="BJ6" i="7"/>
  <c r="AX6" i="7"/>
  <c r="BB7" i="7"/>
  <c r="AP7" i="7"/>
  <c r="BF7" i="7"/>
  <c r="AT7" i="7"/>
  <c r="BJ7" i="7"/>
  <c r="AX7" i="7"/>
  <c r="BB8" i="7"/>
  <c r="AP8" i="7"/>
  <c r="BF8" i="7"/>
  <c r="AT8" i="7"/>
  <c r="BJ8" i="7"/>
  <c r="AX8" i="7"/>
  <c r="BB9" i="7"/>
  <c r="AP9" i="7"/>
  <c r="BF9" i="7"/>
  <c r="AT9" i="7"/>
  <c r="BJ9" i="7"/>
  <c r="AX9" i="7"/>
  <c r="BB10" i="7"/>
  <c r="AP10" i="7"/>
  <c r="BF10" i="7"/>
  <c r="AT10" i="7"/>
  <c r="BJ10" i="7"/>
  <c r="AX10" i="7"/>
  <c r="BB11" i="7"/>
  <c r="AP11" i="7"/>
  <c r="BF11" i="7"/>
  <c r="AT11" i="7"/>
  <c r="BJ11" i="7"/>
  <c r="AX11" i="7"/>
  <c r="BB12" i="7"/>
  <c r="AP12" i="7"/>
  <c r="BF12" i="7"/>
  <c r="AT12" i="7"/>
  <c r="BJ12" i="7"/>
  <c r="AX12" i="7"/>
  <c r="BB13" i="7"/>
  <c r="AP13" i="7"/>
  <c r="BF13" i="7"/>
  <c r="AT13" i="7"/>
  <c r="BJ13" i="7"/>
  <c r="AX13" i="7"/>
  <c r="BB14" i="7"/>
  <c r="AP14" i="7"/>
  <c r="BF14" i="7"/>
  <c r="AT14" i="7"/>
  <c r="BJ14" i="7"/>
  <c r="AX14" i="7"/>
  <c r="BB15" i="7"/>
  <c r="AP15" i="7"/>
  <c r="BF15" i="7"/>
  <c r="AT15" i="7"/>
  <c r="BJ15" i="7"/>
  <c r="AX15" i="7"/>
  <c r="BB16" i="7"/>
  <c r="AP16" i="7"/>
  <c r="BF16" i="7"/>
  <c r="AT16" i="7"/>
  <c r="BJ16" i="7"/>
  <c r="AX16" i="7"/>
  <c r="BB17" i="7"/>
  <c r="AP17" i="7"/>
  <c r="BF17" i="7"/>
  <c r="AT17" i="7"/>
  <c r="BJ17" i="7"/>
  <c r="AX17" i="7"/>
  <c r="BA18" i="7"/>
  <c r="AO18" i="7"/>
  <c r="BE18" i="7"/>
  <c r="AS18" i="7"/>
  <c r="BI18" i="7"/>
  <c r="AW18" i="7"/>
  <c r="BE19" i="7"/>
  <c r="AS19" i="7"/>
  <c r="BI19" i="7"/>
  <c r="AW19" i="7"/>
  <c r="BG20" i="7"/>
  <c r="AU20" i="7"/>
  <c r="BK20" i="7"/>
  <c r="AY20" i="7"/>
  <c r="BC21" i="7"/>
  <c r="AQ21" i="7"/>
  <c r="BG21" i="7"/>
  <c r="AU21" i="7"/>
  <c r="BK21" i="7"/>
  <c r="AY21" i="7"/>
  <c r="BC22" i="7"/>
  <c r="AQ22" i="7"/>
  <c r="BK22" i="7"/>
  <c r="AY22" i="7"/>
  <c r="BB23" i="7"/>
  <c r="AP23" i="7"/>
  <c r="BF23" i="7"/>
  <c r="AT23" i="7"/>
  <c r="BJ23" i="7"/>
  <c r="AX23" i="7"/>
  <c r="BA24" i="7"/>
  <c r="AO24" i="7"/>
  <c r="BE24" i="7"/>
  <c r="AS24" i="7"/>
  <c r="BI24" i="7"/>
  <c r="AW24" i="7"/>
  <c r="BA25" i="7"/>
  <c r="AO25" i="7"/>
  <c r="BE25" i="7"/>
  <c r="AS25" i="7"/>
  <c r="BI25" i="7"/>
  <c r="AW25" i="7"/>
  <c r="BC26" i="7"/>
  <c r="AQ26" i="7"/>
  <c r="BG26" i="7"/>
  <c r="AU26" i="7"/>
  <c r="BK26" i="7"/>
  <c r="AY26" i="7"/>
  <c r="BC27" i="7"/>
  <c r="AQ27" i="7"/>
  <c r="BG27" i="7"/>
  <c r="AU27" i="7"/>
  <c r="BK27" i="7"/>
  <c r="AY27" i="7"/>
  <c r="BG28" i="7"/>
  <c r="AU28" i="7"/>
  <c r="BK28" i="7"/>
  <c r="AY28" i="7"/>
  <c r="BG29" i="7"/>
  <c r="AU29" i="7"/>
  <c r="BK29" i="7"/>
  <c r="AY29" i="7"/>
  <c r="BB30" i="7"/>
  <c r="AP30" i="7"/>
  <c r="BF30" i="7"/>
  <c r="AT30" i="7"/>
  <c r="BJ30" i="7"/>
  <c r="AX30" i="7"/>
  <c r="BB31" i="7"/>
  <c r="AP31" i="7"/>
  <c r="BF31" i="7"/>
  <c r="AT31" i="7"/>
  <c r="BJ31" i="7"/>
  <c r="AX31" i="7"/>
  <c r="AZ32" i="7"/>
  <c r="AN32" i="7"/>
  <c r="BD32" i="7"/>
  <c r="AR32" i="7"/>
  <c r="BH32" i="7"/>
  <c r="AV32" i="7"/>
  <c r="BD33" i="7"/>
  <c r="AR33" i="7"/>
  <c r="BH33" i="7"/>
  <c r="AV33" i="7"/>
  <c r="AZ34" i="7"/>
  <c r="AN34" i="7"/>
  <c r="BD34" i="7"/>
  <c r="AR34" i="7"/>
  <c r="BH34" i="7"/>
  <c r="AV34" i="7"/>
  <c r="AZ35" i="7"/>
  <c r="AN35" i="7"/>
  <c r="BD35" i="7"/>
  <c r="AR35" i="7"/>
  <c r="BH35" i="7"/>
  <c r="AV35" i="7"/>
  <c r="BC36" i="7"/>
  <c r="AQ36" i="7"/>
  <c r="BG36" i="7"/>
  <c r="AU36" i="7"/>
  <c r="BK36" i="7"/>
  <c r="AY36" i="7"/>
  <c r="BC37" i="7"/>
  <c r="AQ37" i="7"/>
  <c r="BG37" i="7"/>
  <c r="AU37" i="7"/>
  <c r="BK37" i="7"/>
  <c r="AY37" i="7"/>
  <c r="BB38" i="7"/>
  <c r="AP38" i="7"/>
  <c r="BF38" i="7"/>
  <c r="AT38" i="7"/>
  <c r="BJ38" i="7"/>
  <c r="AX38" i="7"/>
  <c r="BB39" i="7"/>
  <c r="AP39" i="7"/>
  <c r="BF39" i="7"/>
  <c r="AT39" i="7"/>
  <c r="BJ39" i="7"/>
  <c r="AX39" i="7"/>
  <c r="BE40" i="7"/>
  <c r="AS40" i="7"/>
  <c r="BI40" i="7"/>
  <c r="AW40" i="7"/>
  <c r="BA41" i="7"/>
  <c r="AO41" i="7"/>
  <c r="BE41" i="7"/>
  <c r="AS41" i="7"/>
  <c r="BI41" i="7"/>
  <c r="AW41" i="7"/>
  <c r="BA42" i="7"/>
  <c r="AO42" i="7"/>
  <c r="BE42" i="7"/>
  <c r="AS42" i="7"/>
  <c r="BI42" i="7"/>
  <c r="AW42" i="7"/>
  <c r="BI4" i="2"/>
  <c r="AW4" i="2"/>
  <c r="BG5" i="2"/>
  <c r="AU5" i="2"/>
  <c r="BK5" i="2"/>
  <c r="AY5" i="2"/>
  <c r="BO5" i="2"/>
  <c r="BC5" i="2"/>
  <c r="BG6" i="2"/>
  <c r="AU6" i="2"/>
  <c r="BK6" i="2"/>
  <c r="AY6" i="2"/>
  <c r="BO6" i="2"/>
  <c r="BC6" i="2"/>
  <c r="BJ7" i="2"/>
  <c r="AX7" i="2"/>
  <c r="BJ8" i="2"/>
  <c r="AX8" i="2"/>
  <c r="BN8" i="2"/>
  <c r="BB8" i="2"/>
  <c r="BD9" i="2"/>
  <c r="AR9" i="2"/>
  <c r="BH9" i="2"/>
  <c r="AV9" i="2"/>
  <c r="BL9" i="2"/>
  <c r="AZ9" i="2"/>
  <c r="BI10" i="2"/>
  <c r="AW10" i="2"/>
  <c r="BM10" i="2"/>
  <c r="BA10" i="2"/>
  <c r="BJ11" i="2"/>
  <c r="AX11" i="2"/>
  <c r="BN11" i="2"/>
  <c r="BB11" i="2"/>
  <c r="BK12" i="2"/>
  <c r="AY12" i="2"/>
  <c r="BO12" i="2"/>
  <c r="BC12" i="2"/>
  <c r="BJ13" i="2"/>
  <c r="AX13" i="2"/>
  <c r="BN13" i="2"/>
  <c r="BB13" i="2"/>
  <c r="BI14" i="2"/>
  <c r="AW14" i="2"/>
  <c r="BM14" i="2"/>
  <c r="BA14" i="2"/>
  <c r="BF16" i="2"/>
  <c r="AT16" i="2"/>
  <c r="BN16" i="2"/>
  <c r="BB16" i="2"/>
  <c r="BD17" i="2"/>
  <c r="AR17" i="2"/>
  <c r="BH17" i="2"/>
  <c r="AV17" i="2"/>
  <c r="BL17" i="2"/>
  <c r="AZ17" i="2"/>
  <c r="BN18" i="2"/>
  <c r="BB18" i="2"/>
  <c r="BD19" i="2"/>
  <c r="AR19" i="2"/>
  <c r="BH19" i="2"/>
  <c r="AV19" i="2"/>
  <c r="BL19" i="2"/>
  <c r="AZ19" i="2"/>
  <c r="BF20" i="2"/>
  <c r="AT20" i="2"/>
  <c r="BJ20" i="2"/>
  <c r="AX20" i="2"/>
  <c r="BN20" i="2"/>
  <c r="BB20" i="2"/>
  <c r="BI21" i="2"/>
  <c r="AW21" i="2"/>
  <c r="BM21" i="2"/>
  <c r="BA21" i="2"/>
  <c r="BG22" i="2"/>
  <c r="AU22" i="2"/>
  <c r="BK22" i="2"/>
  <c r="AY22" i="2"/>
  <c r="BO22" i="2"/>
  <c r="BC22" i="2"/>
  <c r="BD23" i="2"/>
  <c r="AR23" i="2"/>
  <c r="BH23" i="2"/>
  <c r="AV23" i="2"/>
  <c r="BL23" i="2"/>
  <c r="AZ23" i="2"/>
  <c r="BF24" i="2"/>
  <c r="AT24" i="2"/>
  <c r="BD25" i="2"/>
  <c r="AR25" i="2"/>
  <c r="BH25" i="2"/>
  <c r="AV25" i="2"/>
  <c r="BL25" i="2"/>
  <c r="AZ25" i="2"/>
  <c r="BF26" i="2"/>
  <c r="AT26" i="2"/>
  <c r="BJ26" i="2"/>
  <c r="AX26" i="2"/>
  <c r="BD27" i="2"/>
  <c r="AR27" i="2"/>
  <c r="BH27" i="2"/>
  <c r="AV27" i="2"/>
  <c r="BL27" i="2"/>
  <c r="AZ27" i="2"/>
  <c r="BF28" i="2"/>
  <c r="AT28" i="2"/>
  <c r="BD29" i="2"/>
  <c r="AR29" i="2"/>
  <c r="BH29" i="2"/>
  <c r="AV29" i="2"/>
  <c r="BL29" i="2"/>
  <c r="AZ29" i="2"/>
  <c r="BG30" i="2"/>
  <c r="AU30" i="2"/>
  <c r="BK30" i="2"/>
  <c r="AY30" i="2"/>
  <c r="BO30" i="2"/>
  <c r="BC30" i="2"/>
  <c r="BF31" i="2"/>
  <c r="AT31" i="2"/>
  <c r="BJ31" i="2"/>
  <c r="AX31" i="2"/>
  <c r="BN31" i="2"/>
  <c r="BB31" i="2"/>
  <c r="BF32" i="2"/>
  <c r="AT32" i="2"/>
  <c r="BJ32" i="2"/>
  <c r="AX32" i="2"/>
  <c r="BE33" i="2"/>
  <c r="AS33" i="2"/>
  <c r="BI33" i="2"/>
  <c r="AW33" i="2"/>
  <c r="BM33" i="2"/>
  <c r="BA33" i="2"/>
  <c r="BD34" i="2"/>
  <c r="AR34" i="2"/>
  <c r="BH34" i="2"/>
  <c r="AV34" i="2"/>
  <c r="BL34" i="2"/>
  <c r="AZ34" i="2"/>
  <c r="BG35" i="2"/>
  <c r="AU35" i="2"/>
  <c r="BK35" i="2"/>
  <c r="AY35" i="2"/>
  <c r="BO35" i="2"/>
  <c r="BC35" i="2"/>
  <c r="BG36" i="2"/>
  <c r="AU36" i="2"/>
  <c r="BK36" i="2"/>
  <c r="AY36" i="2"/>
  <c r="BE37" i="2"/>
  <c r="AS37" i="2"/>
  <c r="BI37" i="2"/>
  <c r="AW37" i="2"/>
  <c r="BM37" i="2"/>
  <c r="BA37" i="2"/>
  <c r="BD38" i="2"/>
  <c r="AR38" i="2"/>
  <c r="BH38" i="2"/>
  <c r="AV38" i="2"/>
  <c r="BL38" i="2"/>
  <c r="AZ38" i="2"/>
  <c r="BG39" i="2"/>
  <c r="AU39" i="2"/>
  <c r="BK39" i="2"/>
  <c r="AY39" i="2"/>
  <c r="BO39" i="2"/>
  <c r="BC39" i="2"/>
  <c r="BG40" i="2"/>
  <c r="AU40" i="2"/>
  <c r="BK40" i="2"/>
  <c r="AY40" i="2"/>
  <c r="BO40" i="2"/>
  <c r="BC40" i="2"/>
  <c r="BE41" i="2"/>
  <c r="AS41" i="2"/>
  <c r="BI41" i="2"/>
  <c r="AW41" i="2"/>
  <c r="BM41" i="2"/>
  <c r="BA41" i="2"/>
  <c r="BD42" i="2"/>
  <c r="AR42" i="2"/>
  <c r="BH42" i="2"/>
  <c r="AV42" i="2"/>
  <c r="BL42" i="2"/>
  <c r="AZ42" i="2"/>
  <c r="BG43" i="2"/>
  <c r="AU43" i="2"/>
  <c r="BK43" i="2"/>
  <c r="AY43" i="2"/>
  <c r="BO43" i="2"/>
  <c r="BC43" i="2"/>
  <c r="BG44" i="2"/>
  <c r="AU44" i="2"/>
  <c r="BK44" i="2"/>
  <c r="AY44" i="2"/>
  <c r="BO44" i="2"/>
  <c r="BC44" i="2"/>
  <c r="BE45" i="2"/>
  <c r="AS45" i="2"/>
  <c r="BI45" i="2"/>
  <c r="AW45" i="2"/>
  <c r="BM45" i="2"/>
  <c r="BA45" i="2"/>
  <c r="BH46" i="2"/>
  <c r="AV46" i="2"/>
  <c r="BL46" i="2"/>
  <c r="AZ46" i="2"/>
  <c r="BF47" i="2"/>
  <c r="AT47" i="2"/>
  <c r="BJ47" i="2"/>
  <c r="AX47" i="2"/>
  <c r="BC4" i="3"/>
  <c r="AQ4" i="3"/>
  <c r="BG4" i="3"/>
  <c r="AU4" i="3"/>
  <c r="BK4" i="3"/>
  <c r="AY4" i="3"/>
  <c r="BC5" i="3"/>
  <c r="AQ5" i="3"/>
  <c r="BG5" i="3"/>
  <c r="AU5" i="3"/>
  <c r="BK5" i="3"/>
  <c r="AY5" i="3"/>
  <c r="BB6" i="3"/>
  <c r="AP6" i="3"/>
  <c r="BF6" i="3"/>
  <c r="AT6" i="3"/>
  <c r="BJ6" i="3"/>
  <c r="AX6" i="3"/>
  <c r="BB7" i="3"/>
  <c r="AP7" i="3"/>
  <c r="BF7" i="3"/>
  <c r="AT7" i="3"/>
  <c r="BE8" i="3"/>
  <c r="AS8" i="3"/>
  <c r="BI8" i="3"/>
  <c r="AW8" i="3"/>
  <c r="AZ9" i="3"/>
  <c r="AN9" i="3"/>
  <c r="BD9" i="3"/>
  <c r="AR9" i="3"/>
  <c r="BH9" i="3"/>
  <c r="AV9" i="3"/>
  <c r="AZ10" i="3"/>
  <c r="AN10" i="3"/>
  <c r="BD10" i="3"/>
  <c r="AR10" i="3"/>
  <c r="BH10" i="3"/>
  <c r="AV10" i="3"/>
  <c r="BC11" i="3"/>
  <c r="AQ11" i="3"/>
  <c r="BG11" i="3"/>
  <c r="AU11" i="3"/>
  <c r="BK11" i="3"/>
  <c r="AY11" i="3"/>
  <c r="BA12" i="3"/>
  <c r="AO12" i="3"/>
  <c r="BE12" i="3"/>
  <c r="AS12" i="3"/>
  <c r="BI12" i="3"/>
  <c r="AW12" i="3"/>
  <c r="BA13" i="3"/>
  <c r="AO13" i="3"/>
  <c r="BE13" i="3"/>
  <c r="AS13" i="3"/>
  <c r="BI13" i="3"/>
  <c r="AW13" i="3"/>
  <c r="BA14" i="3"/>
  <c r="AO14" i="3"/>
  <c r="BE14" i="3"/>
  <c r="AS14" i="3"/>
  <c r="BI14" i="3"/>
  <c r="AW14" i="3"/>
  <c r="BD15" i="3"/>
  <c r="AR15" i="3"/>
  <c r="BH15" i="3"/>
  <c r="AV15" i="3"/>
  <c r="BD16" i="3"/>
  <c r="AR16" i="3"/>
  <c r="BH16" i="3"/>
  <c r="AV16" i="3"/>
  <c r="BC17" i="3"/>
  <c r="AQ17" i="3"/>
  <c r="BG17" i="3"/>
  <c r="AU17" i="3"/>
  <c r="BK17" i="3"/>
  <c r="AY17" i="3"/>
  <c r="BC18" i="3"/>
  <c r="AQ18" i="3"/>
  <c r="BG18" i="3"/>
  <c r="AU18" i="3"/>
  <c r="BK18" i="3"/>
  <c r="AY18" i="3"/>
  <c r="BB19" i="3"/>
  <c r="AP19" i="3"/>
  <c r="BF19" i="3"/>
  <c r="AT19" i="3"/>
  <c r="BJ19" i="3"/>
  <c r="AX19" i="3"/>
  <c r="BB20" i="3"/>
  <c r="AP20" i="3"/>
  <c r="BF20" i="3"/>
  <c r="AT20" i="3"/>
  <c r="BJ20" i="3"/>
  <c r="AX20" i="3"/>
  <c r="BE21" i="3"/>
  <c r="AS21" i="3"/>
  <c r="BI21" i="3"/>
  <c r="AW21" i="3"/>
  <c r="BC22" i="3"/>
  <c r="AQ22" i="3"/>
  <c r="BG22" i="3"/>
  <c r="AU22" i="3"/>
  <c r="BK22" i="3"/>
  <c r="AY22" i="3"/>
  <c r="BC23" i="3"/>
  <c r="AQ23" i="3"/>
  <c r="BG23" i="3"/>
  <c r="AU23" i="3"/>
  <c r="BK23" i="3"/>
  <c r="AY23" i="3"/>
  <c r="BE24" i="3"/>
  <c r="AS24" i="3"/>
  <c r="BI24" i="3"/>
  <c r="AW24" i="3"/>
  <c r="AZ25" i="3"/>
  <c r="AN25" i="3"/>
  <c r="BD25" i="3"/>
  <c r="AR25" i="3"/>
  <c r="BH25" i="3"/>
  <c r="AV25" i="3"/>
  <c r="BC26" i="3"/>
  <c r="AQ26" i="3"/>
  <c r="BG26" i="3"/>
  <c r="AU26" i="3"/>
  <c r="BK26" i="3"/>
  <c r="AY26" i="3"/>
  <c r="BB27" i="3"/>
  <c r="AP27" i="3"/>
  <c r="BF27" i="3"/>
  <c r="AT27" i="3"/>
  <c r="BJ27" i="3"/>
  <c r="AX27" i="3"/>
  <c r="BB28" i="3"/>
  <c r="AP28" i="3"/>
  <c r="BF28" i="3"/>
  <c r="AT28" i="3"/>
  <c r="BJ28" i="3"/>
  <c r="AX28" i="3"/>
  <c r="BA29" i="3"/>
  <c r="AO29" i="3"/>
  <c r="BE29" i="3"/>
  <c r="AS29" i="3"/>
  <c r="BI29" i="3"/>
  <c r="AW29" i="3"/>
  <c r="BD30" i="3"/>
  <c r="AR30" i="3"/>
  <c r="BH30" i="3"/>
  <c r="AV30" i="3"/>
  <c r="BC31" i="3"/>
  <c r="AQ31" i="3"/>
  <c r="BG31" i="3"/>
  <c r="AU31" i="3"/>
  <c r="BK31" i="3"/>
  <c r="AY31" i="3"/>
  <c r="BC32" i="3"/>
  <c r="AQ32" i="3"/>
  <c r="BG32" i="3"/>
  <c r="AU32" i="3"/>
  <c r="BK32" i="3"/>
  <c r="AY32" i="3"/>
  <c r="BB33" i="3"/>
  <c r="AP33" i="3"/>
  <c r="BF33" i="3"/>
  <c r="AT33" i="3"/>
  <c r="BJ33" i="3"/>
  <c r="AX33" i="3"/>
  <c r="BE34" i="3"/>
  <c r="AS34" i="3"/>
  <c r="BI34" i="3"/>
  <c r="AW34" i="3"/>
  <c r="AZ35" i="3"/>
  <c r="AN35" i="3"/>
  <c r="BD35" i="3"/>
  <c r="AR35" i="3"/>
  <c r="BH35" i="3"/>
  <c r="AV35" i="3"/>
  <c r="AZ36" i="3"/>
  <c r="AN36" i="3"/>
  <c r="BD36" i="3"/>
  <c r="AR36" i="3"/>
  <c r="BH36" i="3"/>
  <c r="AV36" i="3"/>
  <c r="BD37" i="3"/>
  <c r="AR37" i="3"/>
  <c r="BH37" i="3"/>
  <c r="AV37" i="3"/>
  <c r="BC38" i="3"/>
  <c r="AQ38" i="3"/>
  <c r="BG38" i="3"/>
  <c r="AU38" i="3"/>
  <c r="BK38" i="3"/>
  <c r="AY38" i="3"/>
  <c r="BB39" i="3"/>
  <c r="AP39" i="3"/>
  <c r="BF39" i="3"/>
  <c r="AT39" i="3"/>
  <c r="BJ39" i="3"/>
  <c r="AX39" i="3"/>
  <c r="BB40" i="3"/>
  <c r="AP40" i="3"/>
  <c r="BF40" i="3"/>
  <c r="AT40" i="3"/>
  <c r="BJ40" i="3"/>
  <c r="AX40" i="3"/>
  <c r="BB41" i="3"/>
  <c r="AP41" i="3"/>
  <c r="BF41" i="3"/>
  <c r="AT41" i="3"/>
  <c r="BJ41" i="3"/>
  <c r="AX41" i="3"/>
  <c r="BB42" i="3"/>
  <c r="AP42" i="3"/>
  <c r="BF42" i="3"/>
  <c r="AT42" i="3"/>
  <c r="BJ42" i="3"/>
  <c r="AX42" i="3"/>
  <c r="BA43" i="3"/>
  <c r="AO43" i="3"/>
  <c r="BE43" i="3"/>
  <c r="AS43" i="3"/>
  <c r="BD44" i="3"/>
  <c r="AR44" i="3"/>
  <c r="BH44" i="3"/>
  <c r="AV44" i="3"/>
  <c r="BD45" i="3"/>
  <c r="AR45" i="3"/>
  <c r="BH45" i="3"/>
  <c r="AV45" i="3"/>
  <c r="BD46" i="3"/>
  <c r="AR46" i="3"/>
  <c r="BH46" i="3"/>
  <c r="AV46" i="3"/>
  <c r="BC47" i="3"/>
  <c r="AQ47" i="3"/>
  <c r="BG47" i="3"/>
  <c r="AU47" i="3"/>
  <c r="BK47" i="3"/>
  <c r="AY47" i="3"/>
  <c r="BC48" i="3"/>
  <c r="AQ48" i="3"/>
  <c r="BG48" i="3"/>
  <c r="AU48" i="3"/>
  <c r="BK48" i="3"/>
  <c r="AY48" i="3"/>
  <c r="BC49" i="3"/>
  <c r="AQ49" i="3"/>
  <c r="BG49" i="3"/>
  <c r="AU49" i="3"/>
  <c r="BK49" i="3"/>
  <c r="AY49" i="3"/>
  <c r="BF50" i="3"/>
  <c r="AT50" i="3"/>
  <c r="BJ50" i="3"/>
  <c r="AX50" i="3"/>
  <c r="BB51" i="3"/>
  <c r="AP51" i="3"/>
  <c r="BF51" i="3"/>
  <c r="AT51" i="3"/>
  <c r="BJ51" i="3"/>
  <c r="AX51" i="3"/>
  <c r="BB52" i="3"/>
  <c r="AP52" i="3"/>
  <c r="BF52" i="3"/>
  <c r="AT52" i="3"/>
  <c r="BJ52" i="3"/>
  <c r="AX52" i="3"/>
  <c r="BB53" i="3"/>
  <c r="AP53" i="3"/>
  <c r="BF53" i="3"/>
  <c r="AT53" i="3"/>
  <c r="BJ53" i="3"/>
  <c r="AX53" i="3"/>
  <c r="BB54" i="3"/>
  <c r="AP54" i="3"/>
  <c r="BF54" i="3"/>
  <c r="AT54" i="3"/>
  <c r="BJ54" i="3"/>
  <c r="AX54" i="3"/>
  <c r="BA55" i="3"/>
  <c r="AO55" i="3"/>
  <c r="BI55" i="3"/>
  <c r="AW55" i="3"/>
  <c r="BD56" i="3"/>
  <c r="AR56" i="3"/>
  <c r="BH56" i="3"/>
  <c r="AV56" i="3"/>
  <c r="BD57" i="3"/>
  <c r="AR57" i="3"/>
  <c r="BH57" i="3"/>
  <c r="AV57" i="3"/>
  <c r="BC58" i="3"/>
  <c r="AQ58" i="3"/>
  <c r="BG58" i="3"/>
  <c r="AU58" i="3"/>
  <c r="BK58" i="3"/>
  <c r="AY58" i="3"/>
  <c r="BC59" i="3"/>
  <c r="AQ59" i="3"/>
  <c r="BG59" i="3"/>
  <c r="AU59" i="3"/>
  <c r="BK59" i="3"/>
  <c r="AY59" i="3"/>
  <c r="BC60" i="3"/>
  <c r="AQ60" i="3"/>
  <c r="BG60" i="3"/>
  <c r="AU60" i="3"/>
  <c r="BK60" i="3"/>
  <c r="AY60" i="3"/>
  <c r="BC61" i="3"/>
  <c r="AQ61" i="3"/>
  <c r="BG61" i="3"/>
  <c r="AU61" i="3"/>
  <c r="BK61" i="3"/>
  <c r="AY61" i="3"/>
  <c r="BC62" i="3"/>
  <c r="AQ62" i="3"/>
  <c r="BG62" i="3"/>
  <c r="AU62" i="3"/>
  <c r="BK62" i="3"/>
  <c r="AY62" i="3"/>
  <c r="BC63" i="3"/>
  <c r="AQ63" i="3"/>
  <c r="BG63" i="3"/>
  <c r="AU63" i="3"/>
  <c r="BK63" i="3"/>
  <c r="AY63" i="3"/>
  <c r="BC64" i="3"/>
  <c r="AQ64" i="3"/>
  <c r="BK64" i="3"/>
  <c r="AY64" i="3"/>
  <c r="BB65" i="3"/>
  <c r="AP65" i="3"/>
  <c r="BF65" i="3"/>
  <c r="AT65" i="3"/>
  <c r="BJ65" i="3"/>
  <c r="AX65" i="3"/>
  <c r="BB66" i="3"/>
  <c r="AP66" i="3"/>
  <c r="BF66" i="3"/>
  <c r="AT66" i="3"/>
  <c r="BJ66" i="3"/>
  <c r="AX66" i="3"/>
  <c r="BB67" i="3"/>
  <c r="AP67" i="3"/>
  <c r="BF67" i="3"/>
  <c r="AT67" i="3"/>
  <c r="BJ67" i="3"/>
  <c r="AX67" i="3"/>
  <c r="BB68" i="3"/>
  <c r="AP68" i="3"/>
  <c r="BF68" i="3"/>
  <c r="AT68" i="3"/>
  <c r="BJ68" i="3"/>
  <c r="AX68" i="3"/>
  <c r="BB69" i="3"/>
  <c r="AP69" i="3"/>
  <c r="BF69" i="3"/>
  <c r="AT69" i="3"/>
  <c r="BJ69" i="3"/>
  <c r="AX69" i="3"/>
  <c r="BB70" i="3"/>
  <c r="AP70" i="3"/>
  <c r="BF70" i="3"/>
  <c r="AT70" i="3"/>
  <c r="BJ70" i="3"/>
  <c r="AX70" i="3"/>
  <c r="BB71" i="3"/>
  <c r="AP71" i="3"/>
  <c r="BF71" i="3"/>
  <c r="AT71" i="3"/>
  <c r="BJ71" i="3"/>
  <c r="AX71" i="3"/>
  <c r="BB72" i="3"/>
  <c r="AP72" i="3"/>
  <c r="BF72" i="3"/>
  <c r="AT72" i="3"/>
  <c r="BJ72" i="3"/>
  <c r="AX72" i="3"/>
  <c r="BB73" i="3"/>
  <c r="AP73" i="3"/>
  <c r="BF73" i="3"/>
  <c r="AT73" i="3"/>
  <c r="BJ73" i="3"/>
  <c r="AX73" i="3"/>
  <c r="BB74" i="3"/>
  <c r="AP74" i="3"/>
  <c r="BF74" i="3"/>
  <c r="AT74" i="3"/>
  <c r="BJ74" i="3"/>
  <c r="AX74" i="3"/>
  <c r="BB75" i="3"/>
  <c r="AP75" i="3"/>
  <c r="BF75" i="3"/>
  <c r="AT75" i="3"/>
  <c r="BJ75" i="3"/>
  <c r="AX75" i="3"/>
  <c r="BB76" i="3"/>
  <c r="AP76" i="3"/>
  <c r="BF76" i="3"/>
  <c r="AT76" i="3"/>
  <c r="BJ76" i="3"/>
  <c r="AX76" i="3"/>
  <c r="BB77" i="3"/>
  <c r="AP77" i="3"/>
  <c r="BF77" i="3"/>
  <c r="AT77" i="3"/>
  <c r="BJ77" i="3"/>
  <c r="AX77" i="3"/>
  <c r="BE78" i="3"/>
  <c r="AS78" i="3"/>
  <c r="BI78" i="3"/>
  <c r="AW78" i="3"/>
  <c r="AZ79" i="3"/>
  <c r="AN79" i="3"/>
  <c r="BD79" i="3"/>
  <c r="AR79" i="3"/>
  <c r="BH79" i="3"/>
  <c r="AV79" i="3"/>
  <c r="BC80" i="3"/>
  <c r="AQ80" i="3"/>
  <c r="BG80" i="3"/>
  <c r="AU80" i="3"/>
  <c r="BK80" i="3"/>
  <c r="AY80" i="3"/>
  <c r="BC81" i="3"/>
  <c r="AQ81" i="3"/>
  <c r="BG81" i="3"/>
  <c r="AU81" i="3"/>
  <c r="BK81" i="3"/>
  <c r="AY81" i="3"/>
  <c r="BC82" i="3"/>
  <c r="AQ82" i="3"/>
  <c r="BG82" i="3"/>
  <c r="AU82" i="3"/>
  <c r="BK82" i="3"/>
  <c r="AY82" i="3"/>
  <c r="BA83" i="3"/>
  <c r="AO83" i="3"/>
  <c r="BE83" i="3"/>
  <c r="AS83" i="3"/>
  <c r="BI83" i="3"/>
  <c r="AW83" i="3"/>
  <c r="BD84" i="3"/>
  <c r="AR84" i="3"/>
  <c r="BH84" i="3"/>
  <c r="AV84" i="3"/>
  <c r="BD85" i="3"/>
  <c r="AR85" i="3"/>
  <c r="BH85" i="3"/>
  <c r="AV85" i="3"/>
  <c r="BD86" i="3"/>
  <c r="AR86" i="3"/>
  <c r="BH86" i="3"/>
  <c r="AV86" i="3"/>
  <c r="BD87" i="3"/>
  <c r="AR87" i="3"/>
  <c r="BH87" i="3"/>
  <c r="AV87" i="3"/>
  <c r="BE4" i="10"/>
  <c r="AS4" i="10"/>
  <c r="BI4" i="10"/>
  <c r="AW4" i="10"/>
  <c r="BA5" i="10"/>
  <c r="AO5" i="10"/>
  <c r="BE5" i="10"/>
  <c r="AS5" i="10"/>
  <c r="BI5" i="10"/>
  <c r="AW5" i="10"/>
  <c r="BE6" i="10"/>
  <c r="AS6" i="10"/>
  <c r="BI6" i="10"/>
  <c r="AW6" i="10"/>
  <c r="BM7" i="10"/>
  <c r="C6" i="21" s="1"/>
  <c r="BD7" i="10"/>
  <c r="AR7" i="10"/>
  <c r="BH7" i="10"/>
  <c r="AV7" i="10"/>
  <c r="BB8" i="10"/>
  <c r="AP8" i="10"/>
  <c r="BJ8" i="10"/>
  <c r="AX8" i="10"/>
  <c r="BA9" i="10"/>
  <c r="AO9" i="10"/>
  <c r="BE9" i="10"/>
  <c r="AS9" i="10"/>
  <c r="BI9" i="10"/>
  <c r="AW9" i="10"/>
  <c r="BD10" i="10"/>
  <c r="AR10" i="10"/>
  <c r="BH10" i="10"/>
  <c r="AV10" i="10"/>
  <c r="BC11" i="10"/>
  <c r="AQ11" i="10"/>
  <c r="BG11" i="10"/>
  <c r="AU11" i="10"/>
  <c r="BK11" i="10"/>
  <c r="AY11" i="10"/>
  <c r="BA12" i="10"/>
  <c r="AO12" i="10"/>
  <c r="BE12" i="10"/>
  <c r="AS12" i="10"/>
  <c r="AZ13" i="10"/>
  <c r="AN13" i="10"/>
  <c r="BD13" i="10"/>
  <c r="AR13" i="10"/>
  <c r="BE14" i="10"/>
  <c r="AS14" i="10"/>
  <c r="BI14" i="10"/>
  <c r="AW14" i="10"/>
  <c r="BC15" i="10"/>
  <c r="AQ15" i="10"/>
  <c r="BG15" i="10"/>
  <c r="AU15" i="10"/>
  <c r="BK15" i="10"/>
  <c r="AY15" i="10"/>
  <c r="BA16" i="10"/>
  <c r="AO16" i="10"/>
  <c r="BE16" i="10"/>
  <c r="AS16" i="10"/>
  <c r="BI16" i="10"/>
  <c r="AW16" i="10"/>
  <c r="AZ17" i="10"/>
  <c r="AN17" i="10"/>
  <c r="BD17" i="10"/>
  <c r="AR17" i="10"/>
  <c r="BB18" i="10"/>
  <c r="AP18" i="10"/>
  <c r="BF18" i="10"/>
  <c r="AT18" i="10"/>
  <c r="BJ18" i="10"/>
  <c r="AX18" i="10"/>
  <c r="BA19" i="10"/>
  <c r="AO19" i="10"/>
  <c r="BI19" i="10"/>
  <c r="AW19" i="10"/>
  <c r="G5" i="13"/>
  <c r="T5" i="24"/>
  <c r="G9" i="13"/>
  <c r="T9" i="24"/>
  <c r="G13" i="13"/>
  <c r="T13" i="24"/>
  <c r="G17" i="13"/>
  <c r="T17" i="24"/>
  <c r="G21" i="13"/>
  <c r="T21" i="24"/>
  <c r="G25" i="13"/>
  <c r="T25" i="24"/>
  <c r="G29" i="13"/>
  <c r="T29" i="24"/>
  <c r="G33" i="13"/>
  <c r="T33" i="24"/>
  <c r="G37" i="13"/>
  <c r="T37" i="24"/>
  <c r="G41" i="13"/>
  <c r="T41" i="24"/>
  <c r="H6" i="14"/>
  <c r="O5" i="24"/>
  <c r="H10" i="14"/>
  <c r="O9" i="24"/>
  <c r="H14" i="14"/>
  <c r="O13" i="24"/>
  <c r="H18" i="14"/>
  <c r="O17" i="24"/>
  <c r="H22" i="14"/>
  <c r="O21" i="24"/>
  <c r="H26" i="14"/>
  <c r="O25" i="24"/>
  <c r="H30" i="14"/>
  <c r="O29" i="24"/>
  <c r="H34" i="14"/>
  <c r="O33" i="24"/>
  <c r="H38" i="14"/>
  <c r="O37" i="24"/>
  <c r="H42" i="14"/>
  <c r="O41" i="24"/>
  <c r="H46" i="14"/>
  <c r="O45" i="24"/>
  <c r="F6" i="15"/>
  <c r="I5" i="24"/>
  <c r="F10" i="15"/>
  <c r="I9" i="24"/>
  <c r="F14" i="15"/>
  <c r="I13" i="24"/>
  <c r="F18" i="15"/>
  <c r="I17" i="24"/>
  <c r="F22" i="15"/>
  <c r="I21" i="24"/>
  <c r="F26" i="15"/>
  <c r="I25" i="24"/>
  <c r="F30" i="15"/>
  <c r="I29" i="24"/>
  <c r="F34" i="15"/>
  <c r="I33" i="24"/>
  <c r="F38" i="15"/>
  <c r="I37" i="24"/>
  <c r="F42" i="15"/>
  <c r="I41" i="24"/>
  <c r="F46" i="15"/>
  <c r="I45" i="24"/>
  <c r="F50" i="15"/>
  <c r="I49" i="24"/>
  <c r="F54" i="15"/>
  <c r="I53" i="24"/>
  <c r="F58" i="15"/>
  <c r="I57" i="24"/>
  <c r="F62" i="15"/>
  <c r="I61" i="24"/>
  <c r="F66" i="15"/>
  <c r="I65" i="24"/>
  <c r="F70" i="15"/>
  <c r="I69" i="24"/>
  <c r="F74" i="15"/>
  <c r="I73" i="24"/>
  <c r="F78" i="15"/>
  <c r="I77" i="24"/>
  <c r="F82" i="15"/>
  <c r="I81" i="24"/>
  <c r="F86" i="15"/>
  <c r="I85" i="24"/>
  <c r="F5" i="16"/>
  <c r="C5" i="24"/>
  <c r="F9" i="16"/>
  <c r="C9" i="24"/>
  <c r="F13" i="16"/>
  <c r="C13" i="24"/>
  <c r="F17" i="16"/>
  <c r="C17" i="24"/>
  <c r="AA3" i="1"/>
  <c r="V3" i="1"/>
  <c r="Y4" i="1"/>
  <c r="T4" i="1"/>
  <c r="X5" i="1"/>
  <c r="S5" i="1"/>
  <c r="AB5" i="1"/>
  <c r="W5" i="1"/>
  <c r="AA6" i="1"/>
  <c r="V6" i="1"/>
  <c r="Z7" i="1"/>
  <c r="U7" i="1"/>
  <c r="Y8" i="1"/>
  <c r="T8" i="1"/>
  <c r="X9" i="1"/>
  <c r="S9" i="1"/>
  <c r="AB9" i="1"/>
  <c r="W9" i="1"/>
  <c r="AA10" i="1"/>
  <c r="V10" i="1"/>
  <c r="Z11" i="1"/>
  <c r="U11" i="1"/>
  <c r="Y12" i="1"/>
  <c r="T12" i="1"/>
  <c r="AD13" i="1"/>
  <c r="G14" i="17" s="1"/>
  <c r="AB13" i="1"/>
  <c r="W13" i="1"/>
  <c r="AA14" i="1"/>
  <c r="V14" i="1"/>
  <c r="Z15" i="1"/>
  <c r="U15" i="1"/>
  <c r="Y16" i="1"/>
  <c r="T16" i="1"/>
  <c r="X17" i="1"/>
  <c r="S17" i="1"/>
  <c r="AB17" i="1"/>
  <c r="W17" i="1"/>
  <c r="AA18" i="1"/>
  <c r="V18" i="1"/>
  <c r="AD21" i="1"/>
  <c r="G22" i="17" s="1"/>
  <c r="AB21" i="1"/>
  <c r="W21" i="1"/>
  <c r="AA22" i="1"/>
  <c r="V22" i="1"/>
  <c r="Z23" i="1"/>
  <c r="U23" i="1"/>
  <c r="Y24" i="1"/>
  <c r="T24" i="1"/>
  <c r="AD25" i="1"/>
  <c r="G26" i="17" s="1"/>
  <c r="AB25" i="1"/>
  <c r="W25" i="1"/>
  <c r="AA26" i="1"/>
  <c r="V26" i="1"/>
  <c r="Z27" i="1"/>
  <c r="U27" i="1"/>
  <c r="Y28" i="1"/>
  <c r="T28" i="1"/>
  <c r="X29" i="1"/>
  <c r="S29" i="1"/>
  <c r="AB29" i="1"/>
  <c r="W29" i="1"/>
  <c r="AA30" i="1"/>
  <c r="V30" i="1"/>
  <c r="Z31" i="1"/>
  <c r="U31" i="1"/>
  <c r="AD33" i="1"/>
  <c r="G34" i="17" s="1"/>
  <c r="AB33" i="1"/>
  <c r="W33" i="1"/>
  <c r="AA34" i="1"/>
  <c r="V34" i="1"/>
  <c r="Z35" i="1"/>
  <c r="U35" i="1"/>
  <c r="Y36" i="1"/>
  <c r="T36" i="1"/>
  <c r="AB37" i="1"/>
  <c r="W37" i="1"/>
  <c r="AA38" i="1"/>
  <c r="V38" i="1"/>
  <c r="Z39" i="1"/>
  <c r="U39" i="1"/>
  <c r="Y40" i="1"/>
  <c r="T40" i="1"/>
  <c r="X41" i="1"/>
  <c r="S41" i="1"/>
  <c r="AB41" i="1"/>
  <c r="W41" i="1"/>
  <c r="AA42" i="1"/>
  <c r="V42" i="1"/>
  <c r="Z43" i="1"/>
  <c r="U43" i="1"/>
  <c r="Y44" i="1"/>
  <c r="T44" i="1"/>
  <c r="X45" i="1"/>
  <c r="S45" i="1"/>
  <c r="AB45" i="1"/>
  <c r="W45" i="1"/>
  <c r="AA46" i="1"/>
  <c r="V46" i="1"/>
  <c r="Z47" i="1"/>
  <c r="U47" i="1"/>
  <c r="Y48" i="1"/>
  <c r="T48" i="1"/>
  <c r="AB49" i="1"/>
  <c r="W49" i="1"/>
  <c r="AA50" i="1"/>
  <c r="V50" i="1"/>
  <c r="Z51" i="1"/>
  <c r="U51" i="1"/>
  <c r="Y52" i="1"/>
  <c r="T52" i="1"/>
  <c r="X53" i="1"/>
  <c r="S53" i="1"/>
  <c r="AB53" i="1"/>
  <c r="W53" i="1"/>
  <c r="AA54" i="1"/>
  <c r="V54" i="1"/>
  <c r="Z55" i="1"/>
  <c r="U55" i="1"/>
  <c r="Y56" i="1"/>
  <c r="T56" i="1"/>
  <c r="X57" i="1"/>
  <c r="S57" i="1"/>
  <c r="AB57" i="1"/>
  <c r="W57" i="1"/>
  <c r="AA58" i="1"/>
  <c r="V58" i="1"/>
  <c r="Z59" i="1"/>
  <c r="U59" i="1"/>
  <c r="Y60" i="1"/>
  <c r="T60" i="1"/>
  <c r="AB61" i="1"/>
  <c r="W61" i="1"/>
  <c r="AA62" i="1"/>
  <c r="V62" i="1"/>
  <c r="Z63" i="1"/>
  <c r="U63" i="1"/>
  <c r="Y64" i="1"/>
  <c r="T64" i="1"/>
  <c r="X65" i="1"/>
  <c r="S65" i="1"/>
  <c r="AB65" i="1"/>
  <c r="W65" i="1"/>
  <c r="AA66" i="1"/>
  <c r="V66" i="1"/>
  <c r="Z67" i="1"/>
  <c r="U67" i="1"/>
  <c r="Y68" i="1"/>
  <c r="T68" i="1"/>
  <c r="X69" i="1"/>
  <c r="S69" i="1"/>
  <c r="AB69" i="1"/>
  <c r="W69" i="1"/>
  <c r="AA70" i="1"/>
  <c r="V70" i="1"/>
  <c r="Z71" i="1"/>
  <c r="U71" i="1"/>
  <c r="Y72" i="1"/>
  <c r="T72" i="1"/>
  <c r="AB73" i="1"/>
  <c r="W73" i="1"/>
  <c r="AA74" i="1"/>
  <c r="V74" i="1"/>
  <c r="Z75" i="1"/>
  <c r="U75" i="1"/>
  <c r="Y76" i="1"/>
  <c r="T76" i="1"/>
  <c r="X77" i="1"/>
  <c r="S77" i="1"/>
  <c r="AB77" i="1"/>
  <c r="W77" i="1"/>
  <c r="AA78" i="1"/>
  <c r="V78" i="1"/>
  <c r="Z79" i="1"/>
  <c r="U79" i="1"/>
  <c r="Y80" i="1"/>
  <c r="T80" i="1"/>
  <c r="X81" i="1"/>
  <c r="S81" i="1"/>
  <c r="AB81" i="1"/>
  <c r="W81" i="1"/>
  <c r="AA82" i="1"/>
  <c r="V82" i="1"/>
  <c r="Z83" i="1"/>
  <c r="U83" i="1"/>
  <c r="Y84" i="1"/>
  <c r="T84" i="1"/>
  <c r="AB85" i="1"/>
  <c r="W85" i="1"/>
  <c r="AA86" i="1"/>
  <c r="V86" i="1"/>
  <c r="Z87" i="1"/>
  <c r="U87" i="1"/>
  <c r="Y88" i="1"/>
  <c r="T88" i="1"/>
  <c r="X89" i="1"/>
  <c r="S89" i="1"/>
  <c r="AB89" i="1"/>
  <c r="W89" i="1"/>
  <c r="AA90" i="1"/>
  <c r="V90" i="1"/>
  <c r="Z91" i="1"/>
  <c r="U91" i="1"/>
  <c r="Y92" i="1"/>
  <c r="T92" i="1"/>
  <c r="AB93" i="1"/>
  <c r="W93" i="1"/>
  <c r="AA94" i="1"/>
  <c r="V94" i="1"/>
  <c r="Z95" i="1"/>
  <c r="U95" i="1"/>
  <c r="Y96" i="1"/>
  <c r="T96" i="1"/>
  <c r="X97" i="1"/>
  <c r="S97" i="1"/>
  <c r="AB97" i="1"/>
  <c r="W97" i="1"/>
  <c r="AA98" i="1"/>
  <c r="V98" i="1"/>
  <c r="AD22" i="6"/>
  <c r="G22" i="18" s="1"/>
  <c r="AD23" i="6"/>
  <c r="G23" i="18" s="1"/>
  <c r="X4" i="5"/>
  <c r="S4" i="5"/>
  <c r="AB4" i="5"/>
  <c r="W4" i="5"/>
  <c r="S6" i="5"/>
  <c r="X6" i="5"/>
  <c r="AB6" i="5"/>
  <c r="W6" i="5"/>
  <c r="AB8" i="5"/>
  <c r="W8" i="5"/>
  <c r="AB10" i="5"/>
  <c r="W10" i="5"/>
  <c r="S12" i="5"/>
  <c r="X12" i="5"/>
  <c r="AB12" i="5"/>
  <c r="W12" i="5"/>
  <c r="AD13" i="5"/>
  <c r="G13" i="19" s="1"/>
  <c r="S14" i="5"/>
  <c r="X14" i="5"/>
  <c r="AB14" i="5"/>
  <c r="W14" i="5"/>
  <c r="AB16" i="5"/>
  <c r="W16" i="5"/>
  <c r="AD17" i="5"/>
  <c r="G17" i="19" s="1"/>
  <c r="AB18" i="5"/>
  <c r="W18" i="5"/>
  <c r="AD19" i="5"/>
  <c r="G19" i="19" s="1"/>
  <c r="AB19" i="5"/>
  <c r="W19" i="5"/>
  <c r="AD20" i="5"/>
  <c r="G20" i="19" s="1"/>
  <c r="AB21" i="5"/>
  <c r="W21" i="5"/>
  <c r="Y22" i="5"/>
  <c r="T22" i="5"/>
  <c r="Z23" i="5"/>
  <c r="U23" i="5"/>
  <c r="Y24" i="5"/>
  <c r="T24" i="5"/>
  <c r="N24" i="5"/>
  <c r="S25" i="5"/>
  <c r="X25" i="5"/>
  <c r="AB25" i="5"/>
  <c r="W25" i="5"/>
  <c r="AB26" i="5"/>
  <c r="W26" i="5"/>
  <c r="Y27" i="5"/>
  <c r="T27" i="5"/>
  <c r="Z28" i="5"/>
  <c r="U28" i="5"/>
  <c r="Z29" i="5"/>
  <c r="U29" i="5"/>
  <c r="AA30" i="5"/>
  <c r="V30" i="5"/>
  <c r="AA32" i="5"/>
  <c r="V32" i="5"/>
  <c r="Z33" i="5"/>
  <c r="U33" i="5"/>
  <c r="Z35" i="5"/>
  <c r="U35" i="5"/>
  <c r="AA36" i="5"/>
  <c r="V36" i="5"/>
  <c r="Z37" i="5"/>
  <c r="U37" i="5"/>
  <c r="AA38" i="5"/>
  <c r="V38" i="5"/>
  <c r="AA40" i="5"/>
  <c r="V40" i="5"/>
  <c r="Z41" i="5"/>
  <c r="U41" i="5"/>
  <c r="AA42" i="5"/>
  <c r="V42" i="5"/>
  <c r="AB43" i="5"/>
  <c r="W43" i="5"/>
  <c r="AA45" i="5"/>
  <c r="V45" i="5"/>
  <c r="AB46" i="5"/>
  <c r="W46" i="5"/>
  <c r="AB47" i="5"/>
  <c r="W47" i="5"/>
  <c r="AB5" i="4"/>
  <c r="W5" i="4"/>
  <c r="Y6" i="4"/>
  <c r="T6" i="4"/>
  <c r="N6" i="4"/>
  <c r="Y8" i="4"/>
  <c r="T8" i="4"/>
  <c r="AA13" i="4"/>
  <c r="V13" i="4"/>
  <c r="AB14" i="4"/>
  <c r="W14" i="4"/>
  <c r="AB15" i="4"/>
  <c r="W15" i="4"/>
  <c r="Y16" i="4"/>
  <c r="T16" i="4"/>
  <c r="X17" i="4"/>
  <c r="S17" i="4"/>
  <c r="AB17" i="4"/>
  <c r="W17" i="4"/>
  <c r="AB19" i="4"/>
  <c r="W19" i="4"/>
  <c r="AB21" i="4"/>
  <c r="W21" i="4"/>
  <c r="Y22" i="4"/>
  <c r="T22" i="4"/>
  <c r="N22" i="4"/>
  <c r="Y24" i="4"/>
  <c r="T24" i="4"/>
  <c r="AA29" i="4"/>
  <c r="V29" i="4"/>
  <c r="AB30" i="4"/>
  <c r="W30" i="4"/>
  <c r="AB31" i="4"/>
  <c r="W31" i="4"/>
  <c r="Y32" i="4"/>
  <c r="T32" i="4"/>
  <c r="X33" i="4"/>
  <c r="S33" i="4"/>
  <c r="AB33" i="4"/>
  <c r="W33" i="4"/>
  <c r="AB35" i="4"/>
  <c r="W35" i="4"/>
  <c r="AB37" i="4"/>
  <c r="W37" i="4"/>
  <c r="Y38" i="4"/>
  <c r="T38" i="4"/>
  <c r="N38" i="4"/>
  <c r="Y40" i="4"/>
  <c r="T40" i="4"/>
  <c r="AA45" i="4"/>
  <c r="V45" i="4"/>
  <c r="AB46" i="4"/>
  <c r="W46" i="4"/>
  <c r="AB47" i="4"/>
  <c r="W47" i="4"/>
  <c r="X49" i="4"/>
  <c r="S49" i="4"/>
  <c r="AB49" i="4"/>
  <c r="W49" i="4"/>
  <c r="AB51" i="4"/>
  <c r="W51" i="4"/>
  <c r="AB53" i="4"/>
  <c r="W53" i="4"/>
  <c r="Y54" i="4"/>
  <c r="T54" i="4"/>
  <c r="N54" i="4"/>
  <c r="Y56" i="4"/>
  <c r="T56" i="4"/>
  <c r="AA61" i="4"/>
  <c r="V61" i="4"/>
  <c r="AB62" i="4"/>
  <c r="W62" i="4"/>
  <c r="Y63" i="4"/>
  <c r="T63" i="4"/>
  <c r="AA67" i="4"/>
  <c r="V67" i="4"/>
  <c r="Y68" i="4"/>
  <c r="T68" i="4"/>
  <c r="AA71" i="4"/>
  <c r="V71" i="4"/>
  <c r="AA74" i="4"/>
  <c r="V74" i="4"/>
  <c r="Z75" i="4"/>
  <c r="U75" i="4"/>
  <c r="AA76" i="4"/>
  <c r="V76" i="4"/>
  <c r="AB77" i="4"/>
  <c r="W77" i="4"/>
  <c r="Y78" i="4"/>
  <c r="T78" i="4"/>
  <c r="N78" i="4"/>
  <c r="X79" i="4"/>
  <c r="S79" i="4"/>
  <c r="AB79" i="4"/>
  <c r="W79" i="4"/>
  <c r="Y80" i="4"/>
  <c r="T80" i="4"/>
  <c r="X83" i="4"/>
  <c r="S83" i="4"/>
  <c r="AB83" i="4"/>
  <c r="W83" i="4"/>
  <c r="Y84" i="4"/>
  <c r="T84" i="4"/>
  <c r="Y86" i="4"/>
  <c r="T86" i="4"/>
  <c r="N86" i="4"/>
  <c r="Z3" i="9"/>
  <c r="U3" i="9"/>
  <c r="AC4" i="9"/>
  <c r="X4" i="9"/>
  <c r="Y5" i="9"/>
  <c r="T5" i="9"/>
  <c r="AB5" i="9"/>
  <c r="W5" i="9"/>
  <c r="AB6" i="9"/>
  <c r="W6" i="9"/>
  <c r="Y7" i="9"/>
  <c r="T7" i="9"/>
  <c r="Z7" i="9"/>
  <c r="U7" i="9"/>
  <c r="AC8" i="9"/>
  <c r="X8" i="9"/>
  <c r="AA9" i="9"/>
  <c r="V9" i="9"/>
  <c r="AA10" i="9"/>
  <c r="V10" i="9"/>
  <c r="AC10" i="9"/>
  <c r="X10" i="9"/>
  <c r="AB11" i="9"/>
  <c r="W11" i="9"/>
  <c r="Z12" i="9"/>
  <c r="U12" i="9"/>
  <c r="AB13" i="9"/>
  <c r="W13" i="9"/>
  <c r="Y14" i="9"/>
  <c r="T14" i="9"/>
  <c r="Y15" i="9"/>
  <c r="T15" i="9"/>
  <c r="AB15" i="9"/>
  <c r="W15" i="9"/>
  <c r="AA16" i="9"/>
  <c r="V16" i="9"/>
  <c r="AC17" i="9"/>
  <c r="X17" i="9"/>
  <c r="Z18" i="9"/>
  <c r="U18" i="9"/>
  <c r="AC18" i="9"/>
  <c r="X18" i="9"/>
  <c r="BQ22" i="2"/>
  <c r="C22" i="19" s="1"/>
  <c r="AD97" i="1"/>
  <c r="G98" i="17" s="1"/>
  <c r="AD89" i="1"/>
  <c r="G90" i="17" s="1"/>
  <c r="AD81" i="1"/>
  <c r="G82" i="17" s="1"/>
  <c r="AD77" i="1"/>
  <c r="G78" i="17" s="1"/>
  <c r="AD69" i="1"/>
  <c r="G70" i="17" s="1"/>
  <c r="AD65" i="1"/>
  <c r="G66" i="17" s="1"/>
  <c r="AD57" i="1"/>
  <c r="G58" i="17" s="1"/>
  <c r="AD53" i="1"/>
  <c r="G54" i="17" s="1"/>
  <c r="AD45" i="1"/>
  <c r="G46" i="17" s="1"/>
  <c r="AD41" i="1"/>
  <c r="G42" i="17" s="1"/>
  <c r="AD28" i="1"/>
  <c r="G29" i="17" s="1"/>
  <c r="G97" i="12"/>
  <c r="Z97" i="24"/>
  <c r="G95" i="12"/>
  <c r="Z95" i="24"/>
  <c r="G93" i="12"/>
  <c r="Z93" i="24"/>
  <c r="G91" i="12"/>
  <c r="Z91" i="24"/>
  <c r="G89" i="12"/>
  <c r="Z89" i="24"/>
  <c r="G87" i="12"/>
  <c r="Z87" i="24"/>
  <c r="G85" i="12"/>
  <c r="Z85" i="24"/>
  <c r="G83" i="12"/>
  <c r="Z83" i="24"/>
  <c r="G81" i="12"/>
  <c r="Z81" i="24"/>
  <c r="G79" i="12"/>
  <c r="Z79" i="24"/>
  <c r="G77" i="12"/>
  <c r="Z77" i="24"/>
  <c r="G75" i="12"/>
  <c r="Z75" i="24"/>
  <c r="G73" i="12"/>
  <c r="Z73" i="24"/>
  <c r="G71" i="12"/>
  <c r="Z71" i="24"/>
  <c r="G69" i="12"/>
  <c r="Z69" i="24"/>
  <c r="G67" i="12"/>
  <c r="Z67" i="24"/>
  <c r="G65" i="12"/>
  <c r="Z65" i="24"/>
  <c r="G63" i="12"/>
  <c r="Z63" i="24"/>
  <c r="G61" i="12"/>
  <c r="Z61" i="24"/>
  <c r="G59" i="12"/>
  <c r="Z59" i="24"/>
  <c r="G57" i="12"/>
  <c r="Z57" i="24"/>
  <c r="G55" i="12"/>
  <c r="Z55" i="24"/>
  <c r="G53" i="12"/>
  <c r="Z53" i="24"/>
  <c r="G51" i="12"/>
  <c r="Z51" i="24"/>
  <c r="G49" i="12"/>
  <c r="Z49" i="24"/>
  <c r="G47" i="12"/>
  <c r="Z47" i="24"/>
  <c r="G45" i="12"/>
  <c r="Z45" i="24"/>
  <c r="G43" i="12"/>
  <c r="Z43" i="24"/>
  <c r="G41" i="12"/>
  <c r="Z41" i="24"/>
  <c r="G39" i="12"/>
  <c r="Z39" i="24"/>
  <c r="G37" i="12"/>
  <c r="Z37" i="24"/>
  <c r="G35" i="12"/>
  <c r="Z35" i="24"/>
  <c r="G33" i="12"/>
  <c r="Z33" i="24"/>
  <c r="G31" i="12"/>
  <c r="Z31" i="24"/>
  <c r="G29" i="12"/>
  <c r="Z29" i="24"/>
  <c r="G27" i="12"/>
  <c r="Z27" i="24"/>
  <c r="G25" i="12"/>
  <c r="Z25" i="24"/>
  <c r="G23" i="12"/>
  <c r="Z23" i="24"/>
  <c r="G21" i="12"/>
  <c r="Z21" i="24"/>
  <c r="G19" i="12"/>
  <c r="Z19" i="24"/>
  <c r="G17" i="12"/>
  <c r="Z17" i="24"/>
  <c r="G15" i="12"/>
  <c r="Z15" i="24"/>
  <c r="G13" i="12"/>
  <c r="Z13" i="24"/>
  <c r="G11" i="12"/>
  <c r="Z11" i="24"/>
  <c r="G9" i="12"/>
  <c r="Z9" i="24"/>
  <c r="G7" i="12"/>
  <c r="Z7" i="24"/>
  <c r="G5" i="12"/>
  <c r="Z5" i="24"/>
  <c r="P99" i="17"/>
  <c r="Q96" i="17"/>
  <c r="P95" i="17"/>
  <c r="Q92" i="17"/>
  <c r="P91" i="17"/>
  <c r="Q88" i="17"/>
  <c r="P87" i="17"/>
  <c r="Q84" i="17"/>
  <c r="P83" i="17"/>
  <c r="Q80" i="17"/>
  <c r="P79" i="17"/>
  <c r="Q76" i="17"/>
  <c r="P75" i="17"/>
  <c r="Q72" i="17"/>
  <c r="P71" i="17"/>
  <c r="Q68" i="17"/>
  <c r="P67" i="17"/>
  <c r="Q64" i="17"/>
  <c r="P63" i="17"/>
  <c r="Q60" i="17"/>
  <c r="P59" i="17"/>
  <c r="Q56" i="17"/>
  <c r="P55" i="17"/>
  <c r="Q52" i="17"/>
  <c r="P51" i="17"/>
  <c r="Q48" i="17"/>
  <c r="P47" i="17"/>
  <c r="Q44" i="17"/>
  <c r="P43" i="17"/>
  <c r="Q40" i="17"/>
  <c r="P39" i="17"/>
  <c r="Q36" i="17"/>
  <c r="P35" i="17"/>
  <c r="Q32" i="17"/>
  <c r="P31" i="17"/>
  <c r="Q28" i="17"/>
  <c r="P27" i="17"/>
  <c r="Q24" i="17"/>
  <c r="P23" i="17"/>
  <c r="Q20" i="17"/>
  <c r="P19" i="17"/>
  <c r="Q16" i="17"/>
  <c r="P15" i="17"/>
  <c r="Q12" i="17"/>
  <c r="P11" i="17"/>
  <c r="Q8" i="17"/>
  <c r="P7" i="17"/>
  <c r="Q37" i="18"/>
  <c r="Q33" i="18"/>
  <c r="Q25" i="18"/>
  <c r="Q21" i="18"/>
  <c r="Q13" i="18"/>
  <c r="Q9" i="18"/>
  <c r="Q5" i="18"/>
  <c r="F21" i="19"/>
  <c r="P6" i="19"/>
  <c r="P10" i="19"/>
  <c r="P14" i="19"/>
  <c r="P18" i="19"/>
  <c r="P22" i="19"/>
  <c r="P26" i="19"/>
  <c r="P30" i="19"/>
  <c r="P34" i="19"/>
  <c r="P38" i="19"/>
  <c r="P42" i="19"/>
  <c r="P46" i="19"/>
  <c r="R86" i="20"/>
  <c r="R82" i="20"/>
  <c r="R78" i="20"/>
  <c r="AD45" i="5"/>
  <c r="G45" i="19" s="1"/>
  <c r="AD41" i="5"/>
  <c r="G41" i="19" s="1"/>
  <c r="AD14" i="5"/>
  <c r="G14" i="19" s="1"/>
  <c r="AD87" i="4"/>
  <c r="G87" i="20" s="1"/>
  <c r="AD83" i="4"/>
  <c r="G83" i="20" s="1"/>
  <c r="AD79" i="4"/>
  <c r="G79" i="20" s="1"/>
  <c r="AD71" i="4"/>
  <c r="G71" i="20" s="1"/>
  <c r="AD67" i="4"/>
  <c r="G67" i="20" s="1"/>
  <c r="AD55" i="4"/>
  <c r="G55" i="20" s="1"/>
  <c r="AD39" i="4"/>
  <c r="G39" i="20" s="1"/>
  <c r="AD23" i="4"/>
  <c r="G23" i="20" s="1"/>
  <c r="AD7" i="4"/>
  <c r="G7" i="20" s="1"/>
  <c r="E99" i="12"/>
  <c r="H22" i="23" s="1"/>
  <c r="AB7" i="1"/>
  <c r="W7" i="1"/>
  <c r="Z9" i="1"/>
  <c r="U9" i="1"/>
  <c r="Y10" i="1"/>
  <c r="T10" i="1"/>
  <c r="AB11" i="1"/>
  <c r="W11" i="1"/>
  <c r="AA16" i="1"/>
  <c r="V16" i="1"/>
  <c r="Y18" i="1"/>
  <c r="T18" i="1"/>
  <c r="X19" i="1"/>
  <c r="S19" i="1"/>
  <c r="AA20" i="1"/>
  <c r="V20" i="1"/>
  <c r="Y22" i="1"/>
  <c r="T22" i="1"/>
  <c r="X23" i="1"/>
  <c r="S23" i="1"/>
  <c r="AA24" i="1"/>
  <c r="V24" i="1"/>
  <c r="Z25" i="1"/>
  <c r="U25" i="1"/>
  <c r="AB27" i="1"/>
  <c r="W27" i="1"/>
  <c r="Z29" i="1"/>
  <c r="U29" i="1"/>
  <c r="X31" i="1"/>
  <c r="S31" i="1"/>
  <c r="AA32" i="1"/>
  <c r="V32" i="1"/>
  <c r="Y34" i="1"/>
  <c r="T34" i="1"/>
  <c r="AB35" i="1"/>
  <c r="W35" i="1"/>
  <c r="Z37" i="1"/>
  <c r="U37" i="1"/>
  <c r="AA40" i="1"/>
  <c r="V40" i="1"/>
  <c r="Y42" i="1"/>
  <c r="T42" i="1"/>
  <c r="X43" i="1"/>
  <c r="S43" i="1"/>
  <c r="AA44" i="1"/>
  <c r="V44" i="1"/>
  <c r="Y46" i="1"/>
  <c r="T46" i="1"/>
  <c r="AB47" i="1"/>
  <c r="W47" i="1"/>
  <c r="Z49" i="1"/>
  <c r="U49" i="1"/>
  <c r="AB51" i="1"/>
  <c r="W51" i="1"/>
  <c r="Z53" i="1"/>
  <c r="U53" i="1"/>
  <c r="X55" i="1"/>
  <c r="S55" i="1"/>
  <c r="AB55" i="1"/>
  <c r="W55" i="1"/>
  <c r="Z57" i="1"/>
  <c r="U57" i="1"/>
  <c r="X59" i="1"/>
  <c r="S59" i="1"/>
  <c r="AA60" i="1"/>
  <c r="V60" i="1"/>
  <c r="Y62" i="1"/>
  <c r="T62" i="1"/>
  <c r="Z65" i="1"/>
  <c r="U65" i="1"/>
  <c r="AB67" i="1"/>
  <c r="W67" i="1"/>
  <c r="Y70" i="1"/>
  <c r="T70" i="1"/>
  <c r="AA72" i="1"/>
  <c r="V72" i="1"/>
  <c r="AA76" i="1"/>
  <c r="V76" i="1"/>
  <c r="AB87" i="1"/>
  <c r="W87" i="1"/>
  <c r="X40" i="5"/>
  <c r="S40" i="5"/>
  <c r="Z43" i="5"/>
  <c r="U43" i="5"/>
  <c r="Z47" i="5"/>
  <c r="U47" i="5"/>
  <c r="Z5" i="4"/>
  <c r="U5" i="4"/>
  <c r="AA8" i="4"/>
  <c r="V8" i="4"/>
  <c r="Y11" i="4"/>
  <c r="T11" i="4"/>
  <c r="Z15" i="4"/>
  <c r="U15" i="4"/>
  <c r="AB16" i="4"/>
  <c r="W16" i="4"/>
  <c r="Z20" i="4"/>
  <c r="U20" i="4"/>
  <c r="AB26" i="4"/>
  <c r="W26" i="4"/>
  <c r="Y28" i="4"/>
  <c r="T28" i="4"/>
  <c r="AA30" i="4"/>
  <c r="V30" i="4"/>
  <c r="Z33" i="4"/>
  <c r="U33" i="4"/>
  <c r="Z36" i="4"/>
  <c r="U36" i="4"/>
  <c r="Y43" i="4"/>
  <c r="T43" i="4"/>
  <c r="Z47" i="4"/>
  <c r="U47" i="4"/>
  <c r="Z49" i="4"/>
  <c r="U49" i="4"/>
  <c r="AB50" i="4"/>
  <c r="W50" i="4"/>
  <c r="Z53" i="4"/>
  <c r="U53" i="4"/>
  <c r="Y59" i="4"/>
  <c r="T59" i="4"/>
  <c r="AA65" i="4"/>
  <c r="V65" i="4"/>
  <c r="Y76" i="4"/>
  <c r="T76" i="4"/>
  <c r="AB78" i="4"/>
  <c r="W78" i="4"/>
  <c r="AA86" i="4"/>
  <c r="V86" i="4"/>
  <c r="AA4" i="9"/>
  <c r="V4" i="9"/>
  <c r="AB7" i="9"/>
  <c r="W7" i="9"/>
  <c r="Y10" i="9"/>
  <c r="T10" i="9"/>
  <c r="Z11" i="9"/>
  <c r="U11" i="9"/>
  <c r="AC14" i="9"/>
  <c r="X14" i="9"/>
  <c r="AB17" i="9"/>
  <c r="W17" i="9"/>
  <c r="AD79" i="1"/>
  <c r="G80" i="17" s="1"/>
  <c r="AD67" i="1"/>
  <c r="G68" i="17" s="1"/>
  <c r="AD43" i="1"/>
  <c r="G44" i="17" s="1"/>
  <c r="AD4" i="1"/>
  <c r="G5" i="17" s="1"/>
  <c r="G94" i="12"/>
  <c r="Z94" i="24"/>
  <c r="G88" i="12"/>
  <c r="Z88" i="24"/>
  <c r="G84" i="12"/>
  <c r="Z84" i="24"/>
  <c r="G80" i="12"/>
  <c r="Z80" i="24"/>
  <c r="G76" i="12"/>
  <c r="Z76" i="24"/>
  <c r="G72" i="12"/>
  <c r="Z72" i="24"/>
  <c r="G68" i="12"/>
  <c r="Z68" i="24"/>
  <c r="G62" i="12"/>
  <c r="Z62" i="24"/>
  <c r="G58" i="12"/>
  <c r="Z58" i="24"/>
  <c r="G54" i="12"/>
  <c r="Z54" i="24"/>
  <c r="G50" i="12"/>
  <c r="Z50" i="24"/>
  <c r="G46" i="12"/>
  <c r="Z46" i="24"/>
  <c r="G40" i="12"/>
  <c r="Z40" i="24"/>
  <c r="G34" i="12"/>
  <c r="Z34" i="24"/>
  <c r="G30" i="12"/>
  <c r="Z30" i="24"/>
  <c r="G28" i="12"/>
  <c r="Z28" i="24"/>
  <c r="G24" i="12"/>
  <c r="Z24" i="24"/>
  <c r="G20" i="12"/>
  <c r="Z20" i="24"/>
  <c r="G16" i="12"/>
  <c r="Z16" i="24"/>
  <c r="G14" i="12"/>
  <c r="Z14" i="24"/>
  <c r="G8" i="12"/>
  <c r="Z8" i="24"/>
  <c r="G4" i="12"/>
  <c r="Z4" i="24"/>
  <c r="AD43" i="5"/>
  <c r="G43" i="19" s="1"/>
  <c r="AD85" i="4"/>
  <c r="G85" i="20" s="1"/>
  <c r="AD69" i="4"/>
  <c r="G69" i="20" s="1"/>
  <c r="AD49" i="4"/>
  <c r="G49" i="20" s="1"/>
  <c r="AD37" i="4"/>
  <c r="G37" i="20" s="1"/>
  <c r="AD21" i="4"/>
  <c r="G21" i="20" s="1"/>
  <c r="AD9" i="4"/>
  <c r="G9" i="20" s="1"/>
  <c r="BC3" i="8"/>
  <c r="BC99" i="8" s="1"/>
  <c r="E2" i="23" s="1"/>
  <c r="AQ3" i="8"/>
  <c r="AQ99" i="8" s="1"/>
  <c r="BB98" i="8"/>
  <c r="AP98" i="8"/>
  <c r="BF97" i="8"/>
  <c r="AT97" i="8"/>
  <c r="BF96" i="8"/>
  <c r="AT96" i="8"/>
  <c r="BF95" i="8"/>
  <c r="AT95" i="8"/>
  <c r="BF94" i="8"/>
  <c r="AT94" i="8"/>
  <c r="BJ93" i="8"/>
  <c r="AX93" i="8"/>
  <c r="BF92" i="8"/>
  <c r="AT92" i="8"/>
  <c r="BB91" i="8"/>
  <c r="AP91" i="8"/>
  <c r="BB90" i="8"/>
  <c r="AP90" i="8"/>
  <c r="BB89" i="8"/>
  <c r="AP89" i="8"/>
  <c r="BB88" i="8"/>
  <c r="AP88" i="8"/>
  <c r="BF87" i="8"/>
  <c r="AT87" i="8"/>
  <c r="BF86" i="8"/>
  <c r="AT86" i="8"/>
  <c r="BF85" i="8"/>
  <c r="AT85" i="8"/>
  <c r="BF84" i="8"/>
  <c r="AT84" i="8"/>
  <c r="BF83" i="8"/>
  <c r="AT83" i="8"/>
  <c r="BF82" i="8"/>
  <c r="AT82" i="8"/>
  <c r="BF81" i="8"/>
  <c r="AT81" i="8"/>
  <c r="BF80" i="8"/>
  <c r="AT80" i="8"/>
  <c r="BF79" i="8"/>
  <c r="AT79" i="8"/>
  <c r="BF78" i="8"/>
  <c r="AT78" i="8"/>
  <c r="BF77" i="8"/>
  <c r="AT77" i="8"/>
  <c r="BF76" i="8"/>
  <c r="AT76" i="8"/>
  <c r="BF75" i="8"/>
  <c r="AT75" i="8"/>
  <c r="BF74" i="8"/>
  <c r="AT74" i="8"/>
  <c r="BJ73" i="8"/>
  <c r="AX73" i="8"/>
  <c r="BJ72" i="8"/>
  <c r="AX72" i="8"/>
  <c r="BF71" i="8"/>
  <c r="AT71" i="8"/>
  <c r="BF70" i="8"/>
  <c r="AT70" i="8"/>
  <c r="BF69" i="8"/>
  <c r="AT69" i="8"/>
  <c r="BF68" i="8"/>
  <c r="AT68" i="8"/>
  <c r="BF67" i="8"/>
  <c r="AT67" i="8"/>
  <c r="BF66" i="8"/>
  <c r="AT66" i="8"/>
  <c r="BF65" i="8"/>
  <c r="AT65" i="8"/>
  <c r="BJ64" i="8"/>
  <c r="AX64" i="8"/>
  <c r="BJ63" i="8"/>
  <c r="AX63" i="8"/>
  <c r="BB62" i="8"/>
  <c r="AP62" i="8"/>
  <c r="BB61" i="8"/>
  <c r="AP61" i="8"/>
  <c r="BB60" i="8"/>
  <c r="AP60" i="8"/>
  <c r="BB59" i="8"/>
  <c r="AP59" i="8"/>
  <c r="BB58" i="8"/>
  <c r="AP58" i="8"/>
  <c r="BB57" i="8"/>
  <c r="AP57" i="8"/>
  <c r="BB56" i="8"/>
  <c r="AP56" i="8"/>
  <c r="BB55" i="8"/>
  <c r="AP55" i="8"/>
  <c r="BB54" i="8"/>
  <c r="AP54" i="8"/>
  <c r="BB53" i="8"/>
  <c r="AP53" i="8"/>
  <c r="BB52" i="8"/>
  <c r="AP52" i="8"/>
  <c r="BB51" i="8"/>
  <c r="AP51" i="8"/>
  <c r="BB50" i="8"/>
  <c r="AP50" i="8"/>
  <c r="BF49" i="8"/>
  <c r="AT49" i="8"/>
  <c r="BB48" i="8"/>
  <c r="AP48" i="8"/>
  <c r="BB47" i="8"/>
  <c r="AP47" i="8"/>
  <c r="BB46" i="8"/>
  <c r="AP46" i="8"/>
  <c r="BB45" i="8"/>
  <c r="AP45" i="8"/>
  <c r="BB44" i="8"/>
  <c r="AP44" i="8"/>
  <c r="BB43" i="8"/>
  <c r="AP43" i="8"/>
  <c r="BB42" i="8"/>
  <c r="AP42" i="8"/>
  <c r="BB41" i="8"/>
  <c r="AP41" i="8"/>
  <c r="BB40" i="8"/>
  <c r="AP40" i="8"/>
  <c r="BB39" i="8"/>
  <c r="AP39" i="8"/>
  <c r="BF38" i="8"/>
  <c r="AT38" i="8"/>
  <c r="BF37" i="8"/>
  <c r="AT37" i="8"/>
  <c r="BF36" i="8"/>
  <c r="AT36" i="8"/>
  <c r="BB35" i="8"/>
  <c r="AP35" i="8"/>
  <c r="BF34" i="8"/>
  <c r="AT34" i="8"/>
  <c r="BJ33" i="8"/>
  <c r="AX33" i="8"/>
  <c r="BJ32" i="8"/>
  <c r="AX32" i="8"/>
  <c r="BJ31" i="8"/>
  <c r="AX31" i="8"/>
  <c r="BJ30" i="8"/>
  <c r="AX30" i="8"/>
  <c r="BB29" i="8"/>
  <c r="AP29" i="8"/>
  <c r="BF28" i="8"/>
  <c r="AT28" i="8"/>
  <c r="BF27" i="8"/>
  <c r="AT27" i="8"/>
  <c r="BF26" i="8"/>
  <c r="AT26" i="8"/>
  <c r="BF25" i="8"/>
  <c r="AT25" i="8"/>
  <c r="BF24" i="8"/>
  <c r="AT24" i="8"/>
  <c r="BB23" i="8"/>
  <c r="AP23" i="8"/>
  <c r="BF22" i="8"/>
  <c r="AT22" i="8"/>
  <c r="BF21" i="8"/>
  <c r="AT21" i="8"/>
  <c r="BJ20" i="8"/>
  <c r="AX20" i="8"/>
  <c r="BJ19" i="8"/>
  <c r="AX19" i="8"/>
  <c r="BJ18" i="8"/>
  <c r="AX18" i="8"/>
  <c r="BJ17" i="8"/>
  <c r="AX17" i="8"/>
  <c r="BF16" i="8"/>
  <c r="AT16" i="8"/>
  <c r="BF15" i="8"/>
  <c r="AT15" i="8"/>
  <c r="BF14" i="8"/>
  <c r="AT14" i="8"/>
  <c r="BF13" i="8"/>
  <c r="AT13" i="8"/>
  <c r="BF12" i="8"/>
  <c r="AT12" i="8"/>
  <c r="BB11" i="8"/>
  <c r="AP11" i="8"/>
  <c r="BB10" i="8"/>
  <c r="AP10" i="8"/>
  <c r="BF9" i="8"/>
  <c r="AT9" i="8"/>
  <c r="BF8" i="8"/>
  <c r="AT8" i="8"/>
  <c r="BF7" i="8"/>
  <c r="AT7" i="8"/>
  <c r="BF6" i="8"/>
  <c r="AT6" i="8"/>
  <c r="BF5" i="8"/>
  <c r="AT5" i="8"/>
  <c r="BB4" i="8"/>
  <c r="AP4" i="8"/>
  <c r="BE3" i="7"/>
  <c r="AS3" i="7"/>
  <c r="BE4" i="7"/>
  <c r="AS4" i="7"/>
  <c r="BI5" i="7"/>
  <c r="AW5" i="7"/>
  <c r="BI6" i="7"/>
  <c r="AW6" i="7"/>
  <c r="BA7" i="7"/>
  <c r="AO7" i="7"/>
  <c r="BA8" i="7"/>
  <c r="AO8" i="7"/>
  <c r="BI9" i="7"/>
  <c r="AW9" i="7"/>
  <c r="BE10" i="7"/>
  <c r="AS10" i="7"/>
  <c r="BA11" i="7"/>
  <c r="AO11" i="7"/>
  <c r="BI12" i="7"/>
  <c r="AW12" i="7"/>
  <c r="BE13" i="7"/>
  <c r="AS13" i="7"/>
  <c r="BE14" i="7"/>
  <c r="AS14" i="7"/>
  <c r="BE15" i="7"/>
  <c r="AS15" i="7"/>
  <c r="BI16" i="7"/>
  <c r="AW16" i="7"/>
  <c r="BE17" i="7"/>
  <c r="AS17" i="7"/>
  <c r="BH18" i="7"/>
  <c r="AV18" i="7"/>
  <c r="BH19" i="7"/>
  <c r="AV19" i="7"/>
  <c r="BF20" i="7"/>
  <c r="AT20" i="7"/>
  <c r="BJ21" i="7"/>
  <c r="AX21" i="7"/>
  <c r="BJ22" i="7"/>
  <c r="AX22" i="7"/>
  <c r="BA23" i="7"/>
  <c r="AO23" i="7"/>
  <c r="BD24" i="7"/>
  <c r="AR24" i="7"/>
  <c r="BJ26" i="7"/>
  <c r="AX26" i="7"/>
  <c r="BJ27" i="7"/>
  <c r="AX27" i="7"/>
  <c r="BJ28" i="7"/>
  <c r="AX28" i="7"/>
  <c r="BB29" i="7"/>
  <c r="AP29" i="7"/>
  <c r="BE30" i="7"/>
  <c r="AS30" i="7"/>
  <c r="BI31" i="7"/>
  <c r="AW31" i="7"/>
  <c r="BK32" i="7"/>
  <c r="AY32" i="7"/>
  <c r="BK33" i="7"/>
  <c r="AY33" i="7"/>
  <c r="BK34" i="7"/>
  <c r="AY34" i="7"/>
  <c r="BK35" i="7"/>
  <c r="AY35" i="7"/>
  <c r="BF36" i="7"/>
  <c r="AT36" i="7"/>
  <c r="BB37" i="7"/>
  <c r="AP37" i="7"/>
  <c r="BE38" i="7"/>
  <c r="AS38" i="7"/>
  <c r="BE39" i="7"/>
  <c r="AS39" i="7"/>
  <c r="BD40" i="7"/>
  <c r="AR40" i="7"/>
  <c r="BH42" i="7"/>
  <c r="AV42" i="7"/>
  <c r="BL4" i="2"/>
  <c r="AZ4" i="2"/>
  <c r="BJ5" i="2"/>
  <c r="AX5" i="2"/>
  <c r="BJ6" i="2"/>
  <c r="AX6" i="2"/>
  <c r="BM8" i="2"/>
  <c r="BA8" i="2"/>
  <c r="BG9" i="2"/>
  <c r="AU9" i="2"/>
  <c r="BH10" i="2"/>
  <c r="AV10" i="2"/>
  <c r="BN12" i="2"/>
  <c r="BB12" i="2"/>
  <c r="BM13" i="2"/>
  <c r="BA13" i="2"/>
  <c r="BL14" i="2"/>
  <c r="AZ14" i="2"/>
  <c r="BH15" i="2"/>
  <c r="AV15" i="2"/>
  <c r="BE16" i="2"/>
  <c r="AS16" i="2"/>
  <c r="BJ16" i="2"/>
  <c r="AX16" i="2"/>
  <c r="BO17" i="2"/>
  <c r="BC17" i="2"/>
  <c r="BK19" i="2"/>
  <c r="AY19" i="2"/>
  <c r="BM20" i="2"/>
  <c r="BA20" i="2"/>
  <c r="BE21" i="2"/>
  <c r="AS21" i="2"/>
  <c r="BO23" i="2"/>
  <c r="BC23" i="2"/>
  <c r="BM24" i="2"/>
  <c r="BA24" i="2"/>
  <c r="BG25" i="2"/>
  <c r="AU25" i="2"/>
  <c r="BI26" i="2"/>
  <c r="AW26" i="2"/>
  <c r="BO27" i="2"/>
  <c r="BC27" i="2"/>
  <c r="BI28" i="2"/>
  <c r="AW28" i="2"/>
  <c r="BN28" i="2"/>
  <c r="BB28" i="2"/>
  <c r="BO29" i="2"/>
  <c r="BC29" i="2"/>
  <c r="BN30" i="2"/>
  <c r="BB30" i="2"/>
  <c r="BI31" i="2"/>
  <c r="AW31" i="2"/>
  <c r="BM32" i="2"/>
  <c r="BA32" i="2"/>
  <c r="BH33" i="2"/>
  <c r="AV33" i="2"/>
  <c r="BF33" i="2"/>
  <c r="AT33" i="2"/>
  <c r="BG34" i="2"/>
  <c r="AU34" i="2"/>
  <c r="BO34" i="2"/>
  <c r="BC34" i="2"/>
  <c r="BJ35" i="2"/>
  <c r="AX35" i="2"/>
  <c r="BN36" i="2"/>
  <c r="BB36" i="2"/>
  <c r="BH37" i="2"/>
  <c r="AV37" i="2"/>
  <c r="BG38" i="2"/>
  <c r="AU38" i="2"/>
  <c r="BO38" i="2"/>
  <c r="BC38" i="2"/>
  <c r="BJ39" i="2"/>
  <c r="AX39" i="2"/>
  <c r="BD41" i="2"/>
  <c r="AR41" i="2"/>
  <c r="BL41" i="2"/>
  <c r="AZ41" i="2"/>
  <c r="BK42" i="2"/>
  <c r="AY42" i="2"/>
  <c r="BF43" i="2"/>
  <c r="AT43" i="2"/>
  <c r="BN43" i="2"/>
  <c r="BB43" i="2"/>
  <c r="BN44" i="2"/>
  <c r="BB44" i="2"/>
  <c r="BL45" i="2"/>
  <c r="AZ45" i="2"/>
  <c r="BG46" i="2"/>
  <c r="AU46" i="2"/>
  <c r="BK46" i="2"/>
  <c r="AY46" i="2"/>
  <c r="BI47" i="2"/>
  <c r="AW47" i="2"/>
  <c r="BN47" i="2"/>
  <c r="BB47" i="2"/>
  <c r="BF4" i="3"/>
  <c r="AT4" i="3"/>
  <c r="BJ5" i="3"/>
  <c r="AX5" i="3"/>
  <c r="BE6" i="3"/>
  <c r="AS6" i="3"/>
  <c r="BA7" i="3"/>
  <c r="AO7" i="3"/>
  <c r="BE7" i="3"/>
  <c r="AS7" i="3"/>
  <c r="BD8" i="3"/>
  <c r="AR8" i="3"/>
  <c r="BA8" i="3"/>
  <c r="AO8" i="3"/>
  <c r="BG9" i="3"/>
  <c r="AU9" i="3"/>
  <c r="BC10" i="3"/>
  <c r="AQ10" i="3"/>
  <c r="BG10" i="3"/>
  <c r="AU10" i="3"/>
  <c r="BF11" i="3"/>
  <c r="AT11" i="3"/>
  <c r="BH12" i="3"/>
  <c r="AV12" i="3"/>
  <c r="BD13" i="3"/>
  <c r="AR13" i="3"/>
  <c r="BD14" i="3"/>
  <c r="AR14" i="3"/>
  <c r="BB14" i="3"/>
  <c r="AP14" i="3"/>
  <c r="BG15" i="3"/>
  <c r="AU15" i="3"/>
  <c r="BC16" i="3"/>
  <c r="AQ16" i="3"/>
  <c r="BK16" i="3"/>
  <c r="AY16" i="3"/>
  <c r="BJ17" i="3"/>
  <c r="AX17" i="3"/>
  <c r="BF18" i="3"/>
  <c r="AT18" i="3"/>
  <c r="BA19" i="3"/>
  <c r="AO19" i="3"/>
  <c r="BE19" i="3"/>
  <c r="AS19" i="3"/>
  <c r="BI20" i="3"/>
  <c r="AW20" i="3"/>
  <c r="BD21" i="3"/>
  <c r="AR21" i="3"/>
  <c r="BA21" i="3"/>
  <c r="AO21" i="3"/>
  <c r="BF22" i="3"/>
  <c r="AT22" i="3"/>
  <c r="BF23" i="3"/>
  <c r="AT23" i="3"/>
  <c r="BD24" i="3"/>
  <c r="AR24" i="3"/>
  <c r="BC25" i="3"/>
  <c r="AQ25" i="3"/>
  <c r="BK25" i="3"/>
  <c r="AY25" i="3"/>
  <c r="BF26" i="3"/>
  <c r="AT26" i="3"/>
  <c r="BA27" i="3"/>
  <c r="AO27" i="3"/>
  <c r="BI27" i="3"/>
  <c r="AW27" i="3"/>
  <c r="BI28" i="3"/>
  <c r="AW28" i="3"/>
  <c r="BH29" i="3"/>
  <c r="AV29" i="3"/>
  <c r="BB29" i="3"/>
  <c r="AP29" i="3"/>
  <c r="BG30" i="3"/>
  <c r="AU30" i="3"/>
  <c r="BB31" i="3"/>
  <c r="AP31" i="3"/>
  <c r="BJ31" i="3"/>
  <c r="AX31" i="3"/>
  <c r="BJ32" i="3"/>
  <c r="AX32" i="3"/>
  <c r="BE33" i="3"/>
  <c r="AS33" i="3"/>
  <c r="BD34" i="3"/>
  <c r="AR34" i="3"/>
  <c r="BC35" i="3"/>
  <c r="AQ35" i="3"/>
  <c r="BK35" i="3"/>
  <c r="AY35" i="3"/>
  <c r="BK36" i="3"/>
  <c r="AY36" i="3"/>
  <c r="BG37" i="3"/>
  <c r="AU37" i="3"/>
  <c r="BB38" i="3"/>
  <c r="AP38" i="3"/>
  <c r="BJ38" i="3"/>
  <c r="AX38" i="3"/>
  <c r="BA39" i="3"/>
  <c r="AO39" i="3"/>
  <c r="BA40" i="3"/>
  <c r="AO40" i="3"/>
  <c r="BI40" i="3"/>
  <c r="AW40" i="3"/>
  <c r="BI41" i="3"/>
  <c r="AW41" i="3"/>
  <c r="BI42" i="3"/>
  <c r="AW42" i="3"/>
  <c r="BD43" i="3"/>
  <c r="AR43" i="3"/>
  <c r="BH43" i="3"/>
  <c r="AV43" i="3"/>
  <c r="BI43" i="3"/>
  <c r="AW43" i="3"/>
  <c r="BG44" i="3"/>
  <c r="AU44" i="3"/>
  <c r="BC45" i="3"/>
  <c r="AQ45" i="3"/>
  <c r="BK45" i="3"/>
  <c r="AY45" i="3"/>
  <c r="BK46" i="3"/>
  <c r="AY46" i="3"/>
  <c r="BF47" i="3"/>
  <c r="AT47" i="3"/>
  <c r="BB48" i="3"/>
  <c r="AP48" i="3"/>
  <c r="BF48" i="3"/>
  <c r="AT48" i="3"/>
  <c r="BB49" i="3"/>
  <c r="AP49" i="3"/>
  <c r="BF49" i="3"/>
  <c r="AT49" i="3"/>
  <c r="BA50" i="3"/>
  <c r="AO50" i="3"/>
  <c r="BI50" i="3"/>
  <c r="AW50" i="3"/>
  <c r="BE51" i="3"/>
  <c r="AS51" i="3"/>
  <c r="BI51" i="3"/>
  <c r="AW51" i="3"/>
  <c r="BE52" i="3"/>
  <c r="AS52" i="3"/>
  <c r="BA53" i="3"/>
  <c r="AO53" i="3"/>
  <c r="BI53" i="3"/>
  <c r="AW53" i="3"/>
  <c r="BE54" i="3"/>
  <c r="AS54" i="3"/>
  <c r="BH55" i="3"/>
  <c r="AV55" i="3"/>
  <c r="BC56" i="3"/>
  <c r="AQ56" i="3"/>
  <c r="BK56" i="3"/>
  <c r="AY56" i="3"/>
  <c r="BG57" i="3"/>
  <c r="AU57" i="3"/>
  <c r="BB58" i="3"/>
  <c r="AP58" i="3"/>
  <c r="BJ58" i="3"/>
  <c r="AX58" i="3"/>
  <c r="BF59" i="3"/>
  <c r="AT59" i="3"/>
  <c r="BB60" i="3"/>
  <c r="AP60" i="3"/>
  <c r="BJ60" i="3"/>
  <c r="AX60" i="3"/>
  <c r="BF61" i="3"/>
  <c r="AT61" i="3"/>
  <c r="BB62" i="3"/>
  <c r="AP62" i="3"/>
  <c r="BF62" i="3"/>
  <c r="AT62" i="3"/>
  <c r="BB63" i="3"/>
  <c r="AP63" i="3"/>
  <c r="BJ63" i="3"/>
  <c r="AX63" i="3"/>
  <c r="BF64" i="3"/>
  <c r="AT64" i="3"/>
  <c r="BA65" i="3"/>
  <c r="AO65" i="3"/>
  <c r="BI65" i="3"/>
  <c r="AW65" i="3"/>
  <c r="BI66" i="3"/>
  <c r="AW66" i="3"/>
  <c r="BE67" i="3"/>
  <c r="AS67" i="3"/>
  <c r="BA68" i="3"/>
  <c r="AO68" i="3"/>
  <c r="BI68" i="3"/>
  <c r="AW68" i="3"/>
  <c r="BE69" i="3"/>
  <c r="AS69" i="3"/>
  <c r="BA70" i="3"/>
  <c r="AO70" i="3"/>
  <c r="BE70" i="3"/>
  <c r="AS70" i="3"/>
  <c r="BA71" i="3"/>
  <c r="AO71" i="3"/>
  <c r="BI71" i="3"/>
  <c r="AW71" i="3"/>
  <c r="BE72" i="3"/>
  <c r="AS72" i="3"/>
  <c r="BA73" i="3"/>
  <c r="AO73" i="3"/>
  <c r="BE73" i="3"/>
  <c r="AS73" i="3"/>
  <c r="BI74" i="3"/>
  <c r="AW74" i="3"/>
  <c r="BA75" i="3"/>
  <c r="AO75" i="3"/>
  <c r="BA76" i="3"/>
  <c r="AO76" i="3"/>
  <c r="BI77" i="3"/>
  <c r="AW77" i="3"/>
  <c r="BH78" i="3"/>
  <c r="AV78" i="3"/>
  <c r="BK79" i="3"/>
  <c r="AY79" i="3"/>
  <c r="BJ80" i="3"/>
  <c r="AX80" i="3"/>
  <c r="BJ81" i="3"/>
  <c r="AX81" i="3"/>
  <c r="BF82" i="3"/>
  <c r="AT82" i="3"/>
  <c r="BH83" i="3"/>
  <c r="AV83" i="3"/>
  <c r="BC84" i="3"/>
  <c r="AQ84" i="3"/>
  <c r="BC85" i="3"/>
  <c r="AQ85" i="3"/>
  <c r="BG86" i="3"/>
  <c r="AU86" i="3"/>
  <c r="BG87" i="3"/>
  <c r="AU87" i="3"/>
  <c r="BD4" i="10"/>
  <c r="AR4" i="10"/>
  <c r="BH5" i="10"/>
  <c r="AV5" i="10"/>
  <c r="BH6" i="10"/>
  <c r="AV6" i="10"/>
  <c r="BG7" i="10"/>
  <c r="AU7" i="10"/>
  <c r="BE8" i="10"/>
  <c r="AS8" i="10"/>
  <c r="BD9" i="10"/>
  <c r="AR9" i="10"/>
  <c r="BK10" i="10"/>
  <c r="AY10" i="10"/>
  <c r="BH12" i="10"/>
  <c r="AV12" i="10"/>
  <c r="BK13" i="10"/>
  <c r="AY13" i="10"/>
  <c r="BF14" i="10"/>
  <c r="AT14" i="10"/>
  <c r="BH16" i="10"/>
  <c r="AV16" i="10"/>
  <c r="BK17" i="10"/>
  <c r="AY17" i="10"/>
  <c r="BE19" i="10"/>
  <c r="AS19" i="10"/>
  <c r="G16" i="13"/>
  <c r="T16" i="24"/>
  <c r="G28" i="13"/>
  <c r="T28" i="24"/>
  <c r="G40" i="13"/>
  <c r="T40" i="24"/>
  <c r="H9" i="14"/>
  <c r="O8" i="24"/>
  <c r="H21" i="14"/>
  <c r="O20" i="24"/>
  <c r="H25" i="14"/>
  <c r="O24" i="24"/>
  <c r="H45" i="14"/>
  <c r="O44" i="24"/>
  <c r="F9" i="15"/>
  <c r="I8" i="24"/>
  <c r="F21" i="15"/>
  <c r="I20" i="24"/>
  <c r="F33" i="15"/>
  <c r="I32" i="24"/>
  <c r="F41" i="15"/>
  <c r="I40" i="24"/>
  <c r="F53" i="15"/>
  <c r="I52" i="24"/>
  <c r="F65" i="15"/>
  <c r="I64" i="24"/>
  <c r="F73" i="15"/>
  <c r="I72" i="24"/>
  <c r="F81" i="15"/>
  <c r="I80" i="24"/>
  <c r="F12" i="16"/>
  <c r="C12" i="24"/>
  <c r="X4" i="1"/>
  <c r="S4" i="1"/>
  <c r="Z6" i="1"/>
  <c r="U6" i="1"/>
  <c r="Z10" i="1"/>
  <c r="U10" i="1"/>
  <c r="Z14" i="1"/>
  <c r="U14" i="1"/>
  <c r="AB16" i="1"/>
  <c r="W16" i="1"/>
  <c r="Y19" i="1"/>
  <c r="T19" i="1"/>
  <c r="X20" i="1"/>
  <c r="S20" i="1"/>
  <c r="Z22" i="1"/>
  <c r="U22" i="1"/>
  <c r="Z26" i="1"/>
  <c r="U26" i="1"/>
  <c r="AB28" i="1"/>
  <c r="W28" i="1"/>
  <c r="Y31" i="1"/>
  <c r="T31" i="1"/>
  <c r="AA33" i="1"/>
  <c r="V33" i="1"/>
  <c r="AB36" i="1"/>
  <c r="W36" i="1"/>
  <c r="Y39" i="1"/>
  <c r="T39" i="1"/>
  <c r="AB40" i="1"/>
  <c r="W40" i="1"/>
  <c r="Y43" i="1"/>
  <c r="T43" i="1"/>
  <c r="AA45" i="1"/>
  <c r="V45" i="1"/>
  <c r="AA49" i="1"/>
  <c r="V49" i="1"/>
  <c r="X52" i="1"/>
  <c r="S52" i="1"/>
  <c r="Z54" i="1"/>
  <c r="U54" i="1"/>
  <c r="Z58" i="1"/>
  <c r="U58" i="1"/>
  <c r="AA61" i="1"/>
  <c r="V61" i="1"/>
  <c r="Y63" i="1"/>
  <c r="T63" i="1"/>
  <c r="AB64" i="1"/>
  <c r="W64" i="1"/>
  <c r="Y67" i="1"/>
  <c r="T67" i="1"/>
  <c r="Z70" i="1"/>
  <c r="U70" i="1"/>
  <c r="X72" i="1"/>
  <c r="S72" i="1"/>
  <c r="Z74" i="1"/>
  <c r="U74" i="1"/>
  <c r="AB76" i="1"/>
  <c r="W76" i="1"/>
  <c r="Y79" i="1"/>
  <c r="T79" i="1"/>
  <c r="AA81" i="1"/>
  <c r="V81" i="1"/>
  <c r="AB84" i="1"/>
  <c r="W84" i="1"/>
  <c r="Y87" i="1"/>
  <c r="T87" i="1"/>
  <c r="AB88" i="1"/>
  <c r="W88" i="1"/>
  <c r="X92" i="1"/>
  <c r="S92" i="1"/>
  <c r="Y95" i="1"/>
  <c r="T95" i="1"/>
  <c r="AB96" i="1"/>
  <c r="W96" i="1"/>
  <c r="AA9" i="5"/>
  <c r="V9" i="5"/>
  <c r="AA13" i="5"/>
  <c r="V13" i="5"/>
  <c r="AA20" i="5"/>
  <c r="V20" i="5"/>
  <c r="S22" i="5"/>
  <c r="X22" i="5"/>
  <c r="AA26" i="5"/>
  <c r="V26" i="5"/>
  <c r="X9" i="4"/>
  <c r="S9" i="4"/>
  <c r="C22" i="13"/>
  <c r="R21" i="24"/>
  <c r="BI3" i="8"/>
  <c r="BI99" i="8" s="1"/>
  <c r="K2" i="23" s="1"/>
  <c r="AW3" i="8"/>
  <c r="AW99" i="8" s="1"/>
  <c r="BE3" i="8"/>
  <c r="BE99" i="8" s="1"/>
  <c r="G2" i="23" s="1"/>
  <c r="AS3" i="8"/>
  <c r="AS99" i="8" s="1"/>
  <c r="BA3" i="8"/>
  <c r="AO3" i="8"/>
  <c r="BH98" i="8"/>
  <c r="AV98" i="8"/>
  <c r="BD98" i="8"/>
  <c r="AR98" i="8"/>
  <c r="AZ98" i="8"/>
  <c r="AN98" i="8"/>
  <c r="BH97" i="8"/>
  <c r="AV97" i="8"/>
  <c r="BD97" i="8"/>
  <c r="AR97" i="8"/>
  <c r="AZ97" i="8"/>
  <c r="AN97" i="8"/>
  <c r="BH96" i="8"/>
  <c r="AV96" i="8"/>
  <c r="BD96" i="8"/>
  <c r="AR96" i="8"/>
  <c r="AZ96" i="8"/>
  <c r="AN96" i="8"/>
  <c r="BH95" i="8"/>
  <c r="AV95" i="8"/>
  <c r="BD95" i="8"/>
  <c r="AR95" i="8"/>
  <c r="AZ95" i="8"/>
  <c r="AN95" i="8"/>
  <c r="BH94" i="8"/>
  <c r="AV94" i="8"/>
  <c r="BD94" i="8"/>
  <c r="AR94" i="8"/>
  <c r="AZ94" i="8"/>
  <c r="AN94" i="8"/>
  <c r="BH93" i="8"/>
  <c r="AV93" i="8"/>
  <c r="BD93" i="8"/>
  <c r="AR93" i="8"/>
  <c r="AZ93" i="8"/>
  <c r="AN93" i="8"/>
  <c r="BH92" i="8"/>
  <c r="AV92" i="8"/>
  <c r="BD92" i="8"/>
  <c r="AR92" i="8"/>
  <c r="AZ92" i="8"/>
  <c r="AN92" i="8"/>
  <c r="BH91" i="8"/>
  <c r="AV91" i="8"/>
  <c r="BD91" i="8"/>
  <c r="AR91" i="8"/>
  <c r="AZ91" i="8"/>
  <c r="AN91" i="8"/>
  <c r="BH90" i="8"/>
  <c r="AV90" i="8"/>
  <c r="BD90" i="8"/>
  <c r="AR90" i="8"/>
  <c r="AZ90" i="8"/>
  <c r="AN90" i="8"/>
  <c r="BH89" i="8"/>
  <c r="AV89" i="8"/>
  <c r="BD89" i="8"/>
  <c r="AR89" i="8"/>
  <c r="AZ89" i="8"/>
  <c r="AN89" i="8"/>
  <c r="BH88" i="8"/>
  <c r="AV88" i="8"/>
  <c r="BD88" i="8"/>
  <c r="AR88" i="8"/>
  <c r="AZ88" i="8"/>
  <c r="AN88" i="8"/>
  <c r="BH87" i="8"/>
  <c r="AV87" i="8"/>
  <c r="BD87" i="8"/>
  <c r="AR87" i="8"/>
  <c r="BH86" i="8"/>
  <c r="AV86" i="8"/>
  <c r="BD86" i="8"/>
  <c r="AR86" i="8"/>
  <c r="BH85" i="8"/>
  <c r="AV85" i="8"/>
  <c r="BD85" i="8"/>
  <c r="AR85" i="8"/>
  <c r="AZ85" i="8"/>
  <c r="AN85" i="8"/>
  <c r="BH84" i="8"/>
  <c r="AV84" i="8"/>
  <c r="BD84" i="8"/>
  <c r="AR84" i="8"/>
  <c r="AZ84" i="8"/>
  <c r="AN84" i="8"/>
  <c r="BH83" i="8"/>
  <c r="AV83" i="8"/>
  <c r="BD83" i="8"/>
  <c r="AR83" i="8"/>
  <c r="AZ83" i="8"/>
  <c r="AN83" i="8"/>
  <c r="BH82" i="8"/>
  <c r="AV82" i="8"/>
  <c r="BD82" i="8"/>
  <c r="AR82" i="8"/>
  <c r="AZ82" i="8"/>
  <c r="AN82" i="8"/>
  <c r="BH81" i="8"/>
  <c r="AV81" i="8"/>
  <c r="BD81" i="8"/>
  <c r="AR81" i="8"/>
  <c r="AZ81" i="8"/>
  <c r="AN81" i="8"/>
  <c r="BH80" i="8"/>
  <c r="AV80" i="8"/>
  <c r="BD80" i="8"/>
  <c r="AR80" i="8"/>
  <c r="AZ80" i="8"/>
  <c r="AN80" i="8"/>
  <c r="BH79" i="8"/>
  <c r="AV79" i="8"/>
  <c r="BD79" i="8"/>
  <c r="AR79" i="8"/>
  <c r="AZ79" i="8"/>
  <c r="AN79" i="8"/>
  <c r="BH78" i="8"/>
  <c r="AV78" i="8"/>
  <c r="BD78" i="8"/>
  <c r="AR78" i="8"/>
  <c r="AZ78" i="8"/>
  <c r="AN78" i="8"/>
  <c r="BH77" i="8"/>
  <c r="AV77" i="8"/>
  <c r="BD77" i="8"/>
  <c r="AR77" i="8"/>
  <c r="AZ77" i="8"/>
  <c r="AN77" i="8"/>
  <c r="BH76" i="8"/>
  <c r="AV76" i="8"/>
  <c r="BD76" i="8"/>
  <c r="AR76" i="8"/>
  <c r="AZ76" i="8"/>
  <c r="AN76" i="8"/>
  <c r="BH75" i="8"/>
  <c r="AV75" i="8"/>
  <c r="BD75" i="8"/>
  <c r="AR75" i="8"/>
  <c r="AZ75" i="8"/>
  <c r="AN75" i="8"/>
  <c r="BH74" i="8"/>
  <c r="AV74" i="8"/>
  <c r="BD74" i="8"/>
  <c r="AR74" i="8"/>
  <c r="BH73" i="8"/>
  <c r="AV73" i="8"/>
  <c r="BD73" i="8"/>
  <c r="AR73" i="8"/>
  <c r="AZ73" i="8"/>
  <c r="AN73" i="8"/>
  <c r="BH72" i="8"/>
  <c r="AV72" i="8"/>
  <c r="BD72" i="8"/>
  <c r="AR72" i="8"/>
  <c r="AZ72" i="8"/>
  <c r="AN72" i="8"/>
  <c r="BH71" i="8"/>
  <c r="AV71" i="8"/>
  <c r="BD71" i="8"/>
  <c r="AR71" i="8"/>
  <c r="AZ71" i="8"/>
  <c r="AN71" i="8"/>
  <c r="BH70" i="8"/>
  <c r="AV70" i="8"/>
  <c r="BD70" i="8"/>
  <c r="AR70" i="8"/>
  <c r="AZ70" i="8"/>
  <c r="AN70" i="8"/>
  <c r="BH69" i="8"/>
  <c r="AV69" i="8"/>
  <c r="BD69" i="8"/>
  <c r="AR69" i="8"/>
  <c r="AZ69" i="8"/>
  <c r="AN69" i="8"/>
  <c r="BH68" i="8"/>
  <c r="AV68" i="8"/>
  <c r="BD68" i="8"/>
  <c r="AR68" i="8"/>
  <c r="AZ68" i="8"/>
  <c r="AN68" i="8"/>
  <c r="BH67" i="8"/>
  <c r="AV67" i="8"/>
  <c r="BD67" i="8"/>
  <c r="AR67" i="8"/>
  <c r="AZ67" i="8"/>
  <c r="AN67" i="8"/>
  <c r="BH66" i="8"/>
  <c r="AV66" i="8"/>
  <c r="BD66" i="8"/>
  <c r="AR66" i="8"/>
  <c r="AZ66" i="8"/>
  <c r="AN66" i="8"/>
  <c r="BH65" i="8"/>
  <c r="AV65" i="8"/>
  <c r="BD65" i="8"/>
  <c r="AR65" i="8"/>
  <c r="AZ65" i="8"/>
  <c r="AN65" i="8"/>
  <c r="BH64" i="8"/>
  <c r="AV64" i="8"/>
  <c r="BD64" i="8"/>
  <c r="AR64" i="8"/>
  <c r="AZ64" i="8"/>
  <c r="AN64" i="8"/>
  <c r="BH63" i="8"/>
  <c r="AV63" i="8"/>
  <c r="BD63" i="8"/>
  <c r="AR63" i="8"/>
  <c r="AZ63" i="8"/>
  <c r="AN63" i="8"/>
  <c r="BH62" i="8"/>
  <c r="AV62" i="8"/>
  <c r="BD62" i="8"/>
  <c r="AR62" i="8"/>
  <c r="BH61" i="8"/>
  <c r="AV61" i="8"/>
  <c r="BD61" i="8"/>
  <c r="AR61" i="8"/>
  <c r="BH60" i="8"/>
  <c r="AV60" i="8"/>
  <c r="BD60" i="8"/>
  <c r="AR60" i="8"/>
  <c r="BH59" i="8"/>
  <c r="AV59" i="8"/>
  <c r="BD59" i="8"/>
  <c r="AR59" i="8"/>
  <c r="AZ59" i="8"/>
  <c r="AN59" i="8"/>
  <c r="BH58" i="8"/>
  <c r="AV58" i="8"/>
  <c r="BD58" i="8"/>
  <c r="AR58" i="8"/>
  <c r="AZ58" i="8"/>
  <c r="AN58" i="8"/>
  <c r="BH57" i="8"/>
  <c r="AV57" i="8"/>
  <c r="BD57" i="8"/>
  <c r="AR57" i="8"/>
  <c r="AZ57" i="8"/>
  <c r="AN57" i="8"/>
  <c r="BH56" i="8"/>
  <c r="AV56" i="8"/>
  <c r="BD56" i="8"/>
  <c r="AR56" i="8"/>
  <c r="AZ56" i="8"/>
  <c r="AN56" i="8"/>
  <c r="BH55" i="8"/>
  <c r="AV55" i="8"/>
  <c r="BD55" i="8"/>
  <c r="AR55" i="8"/>
  <c r="AZ55" i="8"/>
  <c r="AN55" i="8"/>
  <c r="BH54" i="8"/>
  <c r="AV54" i="8"/>
  <c r="BD54" i="8"/>
  <c r="AR54" i="8"/>
  <c r="AZ54" i="8"/>
  <c r="AN54" i="8"/>
  <c r="BH53" i="8"/>
  <c r="AV53" i="8"/>
  <c r="BD53" i="8"/>
  <c r="AR53" i="8"/>
  <c r="AZ53" i="8"/>
  <c r="AN53" i="8"/>
  <c r="BH52" i="8"/>
  <c r="AV52" i="8"/>
  <c r="BD52" i="8"/>
  <c r="AR52" i="8"/>
  <c r="AZ52" i="8"/>
  <c r="AN52" i="8"/>
  <c r="BH51" i="8"/>
  <c r="AV51" i="8"/>
  <c r="BD51" i="8"/>
  <c r="AR51" i="8"/>
  <c r="AZ51" i="8"/>
  <c r="AN51" i="8"/>
  <c r="BH50" i="8"/>
  <c r="AV50" i="8"/>
  <c r="BD50" i="8"/>
  <c r="AR50" i="8"/>
  <c r="BH49" i="8"/>
  <c r="AV49" i="8"/>
  <c r="BD49" i="8"/>
  <c r="AR49" i="8"/>
  <c r="BH48" i="8"/>
  <c r="AV48" i="8"/>
  <c r="BD48" i="8"/>
  <c r="AR48" i="8"/>
  <c r="BH47" i="8"/>
  <c r="AV47" i="8"/>
  <c r="BD47" i="8"/>
  <c r="AR47" i="8"/>
  <c r="AZ47" i="8"/>
  <c r="AN47" i="8"/>
  <c r="BH46" i="8"/>
  <c r="AV46" i="8"/>
  <c r="BD46" i="8"/>
  <c r="AR46" i="8"/>
  <c r="AZ46" i="8"/>
  <c r="AN46" i="8"/>
  <c r="BH45" i="8"/>
  <c r="AV45" i="8"/>
  <c r="BD45" i="8"/>
  <c r="AR45" i="8"/>
  <c r="AZ45" i="8"/>
  <c r="AN45" i="8"/>
  <c r="BH44" i="8"/>
  <c r="AV44" i="8"/>
  <c r="BD44" i="8"/>
  <c r="AR44" i="8"/>
  <c r="AZ44" i="8"/>
  <c r="AN44" i="8"/>
  <c r="BH43" i="8"/>
  <c r="AV43" i="8"/>
  <c r="BD43" i="8"/>
  <c r="AR43" i="8"/>
  <c r="AZ43" i="8"/>
  <c r="AN43" i="8"/>
  <c r="BH42" i="8"/>
  <c r="AV42" i="8"/>
  <c r="BD42" i="8"/>
  <c r="AR42" i="8"/>
  <c r="AZ42" i="8"/>
  <c r="AN42" i="8"/>
  <c r="BH41" i="8"/>
  <c r="AV41" i="8"/>
  <c r="BD41" i="8"/>
  <c r="AR41" i="8"/>
  <c r="AZ41" i="8"/>
  <c r="AN41" i="8"/>
  <c r="BH40" i="8"/>
  <c r="AV40" i="8"/>
  <c r="BD40" i="8"/>
  <c r="AR40" i="8"/>
  <c r="AZ40" i="8"/>
  <c r="AN40" i="8"/>
  <c r="BH39" i="8"/>
  <c r="AV39" i="8"/>
  <c r="BD39" i="8"/>
  <c r="AR39" i="8"/>
  <c r="AZ39" i="8"/>
  <c r="AN39" i="8"/>
  <c r="BH38" i="8"/>
  <c r="AV38" i="8"/>
  <c r="BD38" i="8"/>
  <c r="AR38" i="8"/>
  <c r="BH37" i="8"/>
  <c r="AV37" i="8"/>
  <c r="BD37" i="8"/>
  <c r="AR37" i="8"/>
  <c r="BH36" i="8"/>
  <c r="AV36" i="8"/>
  <c r="BD36" i="8"/>
  <c r="AR36" i="8"/>
  <c r="BH35" i="8"/>
  <c r="AV35" i="8"/>
  <c r="BD35" i="8"/>
  <c r="AR35" i="8"/>
  <c r="AZ35" i="8"/>
  <c r="AN35" i="8"/>
  <c r="BH34" i="8"/>
  <c r="AV34" i="8"/>
  <c r="BD34" i="8"/>
  <c r="AR34" i="8"/>
  <c r="AZ34" i="8"/>
  <c r="AN34" i="8"/>
  <c r="BH33" i="8"/>
  <c r="AV33" i="8"/>
  <c r="BD33" i="8"/>
  <c r="AR33" i="8"/>
  <c r="AZ33" i="8"/>
  <c r="AN33" i="8"/>
  <c r="BH32" i="8"/>
  <c r="AV32" i="8"/>
  <c r="BD32" i="8"/>
  <c r="AR32" i="8"/>
  <c r="AZ32" i="8"/>
  <c r="AN32" i="8"/>
  <c r="BH31" i="8"/>
  <c r="AV31" i="8"/>
  <c r="BD31" i="8"/>
  <c r="AR31" i="8"/>
  <c r="AZ31" i="8"/>
  <c r="AN31" i="8"/>
  <c r="BH30" i="8"/>
  <c r="AV30" i="8"/>
  <c r="BD30" i="8"/>
  <c r="AR30" i="8"/>
  <c r="AZ30" i="8"/>
  <c r="AN30" i="8"/>
  <c r="BH29" i="8"/>
  <c r="AV29" i="8"/>
  <c r="BD29" i="8"/>
  <c r="AR29" i="8"/>
  <c r="AZ29" i="8"/>
  <c r="AN29" i="8"/>
  <c r="BH28" i="8"/>
  <c r="AV28" i="8"/>
  <c r="BD28" i="8"/>
  <c r="AR28" i="8"/>
  <c r="AZ28" i="8"/>
  <c r="AN28" i="8"/>
  <c r="BH27" i="8"/>
  <c r="AV27" i="8"/>
  <c r="BD27" i="8"/>
  <c r="AR27" i="8"/>
  <c r="AZ27" i="8"/>
  <c r="AN27" i="8"/>
  <c r="BH26" i="8"/>
  <c r="AV26" i="8"/>
  <c r="BD26" i="8"/>
  <c r="AR26" i="8"/>
  <c r="BH25" i="8"/>
  <c r="AV25" i="8"/>
  <c r="BD25" i="8"/>
  <c r="AR25" i="8"/>
  <c r="BH24" i="8"/>
  <c r="AV24" i="8"/>
  <c r="BD24" i="8"/>
  <c r="AR24" i="8"/>
  <c r="BH23" i="8"/>
  <c r="AV23" i="8"/>
  <c r="BD23" i="8"/>
  <c r="AR23" i="8"/>
  <c r="AZ23" i="8"/>
  <c r="AN23" i="8"/>
  <c r="BH22" i="8"/>
  <c r="AV22" i="8"/>
  <c r="BD22" i="8"/>
  <c r="AR22" i="8"/>
  <c r="AZ22" i="8"/>
  <c r="AN22" i="8"/>
  <c r="BH21" i="8"/>
  <c r="AV21" i="8"/>
  <c r="BD21" i="8"/>
  <c r="AR21" i="8"/>
  <c r="AZ21" i="8"/>
  <c r="AN21" i="8"/>
  <c r="BH20" i="8"/>
  <c r="AV20" i="8"/>
  <c r="BD20" i="8"/>
  <c r="AR20" i="8"/>
  <c r="AZ20" i="8"/>
  <c r="AN20" i="8"/>
  <c r="BH19" i="8"/>
  <c r="AV19" i="8"/>
  <c r="BD19" i="8"/>
  <c r="AR19" i="8"/>
  <c r="AZ19" i="8"/>
  <c r="AN19" i="8"/>
  <c r="BH18" i="8"/>
  <c r="AV18" i="8"/>
  <c r="BD18" i="8"/>
  <c r="AR18" i="8"/>
  <c r="AZ18" i="8"/>
  <c r="AN18" i="8"/>
  <c r="BH17" i="8"/>
  <c r="AV17" i="8"/>
  <c r="BD17" i="8"/>
  <c r="AR17" i="8"/>
  <c r="AZ17" i="8"/>
  <c r="AN17" i="8"/>
  <c r="BH16" i="8"/>
  <c r="AV16" i="8"/>
  <c r="BD16" i="8"/>
  <c r="AR16" i="8"/>
  <c r="AZ16" i="8"/>
  <c r="AN16" i="8"/>
  <c r="BH15" i="8"/>
  <c r="AV15" i="8"/>
  <c r="BD15" i="8"/>
  <c r="AR15" i="8"/>
  <c r="AZ15" i="8"/>
  <c r="AN15" i="8"/>
  <c r="BH14" i="8"/>
  <c r="AV14" i="8"/>
  <c r="BD14" i="8"/>
  <c r="AR14" i="8"/>
  <c r="AZ14" i="8"/>
  <c r="AN14" i="8"/>
  <c r="BH13" i="8"/>
  <c r="AV13" i="8"/>
  <c r="BD13" i="8"/>
  <c r="AR13" i="8"/>
  <c r="AZ13" i="8"/>
  <c r="AN13" i="8"/>
  <c r="BH12" i="8"/>
  <c r="AV12" i="8"/>
  <c r="BD12" i="8"/>
  <c r="AR12" i="8"/>
  <c r="AZ12" i="8"/>
  <c r="AN12" i="8"/>
  <c r="BH11" i="8"/>
  <c r="AV11" i="8"/>
  <c r="BD11" i="8"/>
  <c r="AR11" i="8"/>
  <c r="AZ11" i="8"/>
  <c r="AN11" i="8"/>
  <c r="BH10" i="8"/>
  <c r="AV10" i="8"/>
  <c r="BD10" i="8"/>
  <c r="AR10" i="8"/>
  <c r="AZ10" i="8"/>
  <c r="AN10" i="8"/>
  <c r="BH9" i="8"/>
  <c r="AV9" i="8"/>
  <c r="BD9" i="8"/>
  <c r="AR9" i="8"/>
  <c r="AZ9" i="8"/>
  <c r="AN9" i="8"/>
  <c r="BH8" i="8"/>
  <c r="AV8" i="8"/>
  <c r="BD8" i="8"/>
  <c r="AR8" i="8"/>
  <c r="AZ8" i="8"/>
  <c r="AN8" i="8"/>
  <c r="BH7" i="8"/>
  <c r="AV7" i="8"/>
  <c r="BD7" i="8"/>
  <c r="AR7" i="8"/>
  <c r="AZ7" i="8"/>
  <c r="AN7" i="8"/>
  <c r="BH6" i="8"/>
  <c r="AV6" i="8"/>
  <c r="BD6" i="8"/>
  <c r="AR6" i="8"/>
  <c r="AZ6" i="8"/>
  <c r="AN6" i="8"/>
  <c r="BH5" i="8"/>
  <c r="AV5" i="8"/>
  <c r="BD5" i="8"/>
  <c r="AR5" i="8"/>
  <c r="AZ5" i="8"/>
  <c r="AN5" i="8"/>
  <c r="BH4" i="8"/>
  <c r="AV4" i="8"/>
  <c r="BD4" i="8"/>
  <c r="AR4" i="8"/>
  <c r="AZ4" i="8"/>
  <c r="AN4" i="8"/>
  <c r="BC3" i="7"/>
  <c r="AQ3" i="7"/>
  <c r="BG3" i="7"/>
  <c r="AU3" i="7"/>
  <c r="BK3" i="7"/>
  <c r="AY3" i="7"/>
  <c r="BC4" i="7"/>
  <c r="AQ4" i="7"/>
  <c r="BG4" i="7"/>
  <c r="AU4" i="7"/>
  <c r="BK4" i="7"/>
  <c r="AY4" i="7"/>
  <c r="BC5" i="7"/>
  <c r="AQ5" i="7"/>
  <c r="BG5" i="7"/>
  <c r="AU5" i="7"/>
  <c r="BK5" i="7"/>
  <c r="AY5" i="7"/>
  <c r="BC6" i="7"/>
  <c r="AQ6" i="7"/>
  <c r="BG6" i="7"/>
  <c r="AU6" i="7"/>
  <c r="BK6" i="7"/>
  <c r="AY6" i="7"/>
  <c r="BC7" i="7"/>
  <c r="AQ7" i="7"/>
  <c r="BG7" i="7"/>
  <c r="AU7" i="7"/>
  <c r="BK7" i="7"/>
  <c r="AY7" i="7"/>
  <c r="BC8" i="7"/>
  <c r="AQ8" i="7"/>
  <c r="BG8" i="7"/>
  <c r="AU8" i="7"/>
  <c r="BK8" i="7"/>
  <c r="AY8" i="7"/>
  <c r="BC9" i="7"/>
  <c r="AQ9" i="7"/>
  <c r="BG9" i="7"/>
  <c r="AU9" i="7"/>
  <c r="BK9" i="7"/>
  <c r="AY9" i="7"/>
  <c r="BC10" i="7"/>
  <c r="AQ10" i="7"/>
  <c r="BG10" i="7"/>
  <c r="AU10" i="7"/>
  <c r="BK10" i="7"/>
  <c r="AY10" i="7"/>
  <c r="BC11" i="7"/>
  <c r="AQ11" i="7"/>
  <c r="BG11" i="7"/>
  <c r="AU11" i="7"/>
  <c r="BK11" i="7"/>
  <c r="AY11" i="7"/>
  <c r="BC12" i="7"/>
  <c r="AQ12" i="7"/>
  <c r="BG12" i="7"/>
  <c r="AU12" i="7"/>
  <c r="BK12" i="7"/>
  <c r="AY12" i="7"/>
  <c r="BC13" i="7"/>
  <c r="AQ13" i="7"/>
  <c r="BG13" i="7"/>
  <c r="AU13" i="7"/>
  <c r="BK13" i="7"/>
  <c r="AY13" i="7"/>
  <c r="BC14" i="7"/>
  <c r="AQ14" i="7"/>
  <c r="BG14" i="7"/>
  <c r="AU14" i="7"/>
  <c r="BK14" i="7"/>
  <c r="AY14" i="7"/>
  <c r="BC15" i="7"/>
  <c r="AQ15" i="7"/>
  <c r="BG15" i="7"/>
  <c r="AU15" i="7"/>
  <c r="BK15" i="7"/>
  <c r="AY15" i="7"/>
  <c r="BG16" i="7"/>
  <c r="AU16" i="7"/>
  <c r="BK16" i="7"/>
  <c r="AY16" i="7"/>
  <c r="BC17" i="7"/>
  <c r="AQ17" i="7"/>
  <c r="BG17" i="7"/>
  <c r="AU17" i="7"/>
  <c r="BB18" i="7"/>
  <c r="AP18" i="7"/>
  <c r="BF18" i="7"/>
  <c r="AT18" i="7"/>
  <c r="BJ18" i="7"/>
  <c r="AX18" i="7"/>
  <c r="BB19" i="7"/>
  <c r="AP19" i="7"/>
  <c r="BF19" i="7"/>
  <c r="AT19" i="7"/>
  <c r="BJ19" i="7"/>
  <c r="AX19" i="7"/>
  <c r="BD20" i="7"/>
  <c r="AR20" i="7"/>
  <c r="BH20" i="7"/>
  <c r="AV20" i="7"/>
  <c r="BD21" i="7"/>
  <c r="AR21" i="7"/>
  <c r="BH21" i="7"/>
  <c r="AV21" i="7"/>
  <c r="BD22" i="7"/>
  <c r="AR22" i="7"/>
  <c r="BH22" i="7"/>
  <c r="AV22" i="7"/>
  <c r="BG23" i="7"/>
  <c r="AU23" i="7"/>
  <c r="BK23" i="7"/>
  <c r="AY23" i="7"/>
  <c r="BB24" i="7"/>
  <c r="AP24" i="7"/>
  <c r="BF24" i="7"/>
  <c r="AT24" i="7"/>
  <c r="BJ24" i="7"/>
  <c r="AX24" i="7"/>
  <c r="BB25" i="7"/>
  <c r="AP25" i="7"/>
  <c r="BF25" i="7"/>
  <c r="AT25" i="7"/>
  <c r="BJ25" i="7"/>
  <c r="AX25" i="7"/>
  <c r="BD26" i="7"/>
  <c r="AR26" i="7"/>
  <c r="BH26" i="7"/>
  <c r="AV26" i="7"/>
  <c r="BD27" i="7"/>
  <c r="AR27" i="7"/>
  <c r="BH27" i="7"/>
  <c r="AV27" i="7"/>
  <c r="BD28" i="7"/>
  <c r="AR28" i="7"/>
  <c r="BH28" i="7"/>
  <c r="AV28" i="7"/>
  <c r="BM29" i="7"/>
  <c r="C30" i="18" s="1"/>
  <c r="BD29" i="7"/>
  <c r="AR29" i="7"/>
  <c r="BH29" i="7"/>
  <c r="AV29" i="7"/>
  <c r="BC30" i="7"/>
  <c r="AQ30" i="7"/>
  <c r="BG30" i="7"/>
  <c r="AU30" i="7"/>
  <c r="BK30" i="7"/>
  <c r="AY30" i="7"/>
  <c r="BC31" i="7"/>
  <c r="AQ31" i="7"/>
  <c r="BA32" i="7"/>
  <c r="AO32" i="7"/>
  <c r="BE32" i="7"/>
  <c r="AS32" i="7"/>
  <c r="BI32" i="7"/>
  <c r="AW32" i="7"/>
  <c r="BA33" i="7"/>
  <c r="AO33" i="7"/>
  <c r="BE33" i="7"/>
  <c r="AS33" i="7"/>
  <c r="BI33" i="7"/>
  <c r="AW33" i="7"/>
  <c r="BA34" i="7"/>
  <c r="AO34" i="7"/>
  <c r="BE34" i="7"/>
  <c r="AS34" i="7"/>
  <c r="BI34" i="7"/>
  <c r="AW34" i="7"/>
  <c r="BA35" i="7"/>
  <c r="AO35" i="7"/>
  <c r="BE35" i="7"/>
  <c r="AS35" i="7"/>
  <c r="BI35" i="7"/>
  <c r="AW35" i="7"/>
  <c r="BD36" i="7"/>
  <c r="AR36" i="7"/>
  <c r="BH36" i="7"/>
  <c r="AV36" i="7"/>
  <c r="AZ37" i="7"/>
  <c r="AN37" i="7"/>
  <c r="BD37" i="7"/>
  <c r="AR37" i="7"/>
  <c r="BH37" i="7"/>
  <c r="AV37" i="7"/>
  <c r="BC38" i="7"/>
  <c r="AQ38" i="7"/>
  <c r="BG38" i="7"/>
  <c r="AU38" i="7"/>
  <c r="BK38" i="7"/>
  <c r="AY38" i="7"/>
  <c r="BC39" i="7"/>
  <c r="AQ39" i="7"/>
  <c r="BG39" i="7"/>
  <c r="AU39" i="7"/>
  <c r="BB40" i="7"/>
  <c r="AP40" i="7"/>
  <c r="BF40" i="7"/>
  <c r="AT40" i="7"/>
  <c r="BJ40" i="7"/>
  <c r="AX40" i="7"/>
  <c r="BB41" i="7"/>
  <c r="AP41" i="7"/>
  <c r="BF41" i="7"/>
  <c r="AT41" i="7"/>
  <c r="BJ41" i="7"/>
  <c r="AX41" i="7"/>
  <c r="BB42" i="7"/>
  <c r="AP42" i="7"/>
  <c r="BF42" i="7"/>
  <c r="AT42" i="7"/>
  <c r="BJ42" i="7"/>
  <c r="AX42" i="7"/>
  <c r="BJ4" i="2"/>
  <c r="AX4" i="2"/>
  <c r="BN4" i="2"/>
  <c r="BB4" i="2"/>
  <c r="BD5" i="2"/>
  <c r="AR5" i="2"/>
  <c r="BH5" i="2"/>
  <c r="AV5" i="2"/>
  <c r="BL5" i="2"/>
  <c r="AZ5" i="2"/>
  <c r="BH6" i="2"/>
  <c r="AV6" i="2"/>
  <c r="BL6" i="2"/>
  <c r="AZ6" i="2"/>
  <c r="BG7" i="2"/>
  <c r="AU7" i="2"/>
  <c r="BK7" i="2"/>
  <c r="AY7" i="2"/>
  <c r="BO7" i="2"/>
  <c r="BC7" i="2"/>
  <c r="BK8" i="2"/>
  <c r="AY8" i="2"/>
  <c r="BO8" i="2"/>
  <c r="BC8" i="2"/>
  <c r="BJ10" i="2"/>
  <c r="AX10" i="2"/>
  <c r="BN10" i="2"/>
  <c r="BB10" i="2"/>
  <c r="BG11" i="2"/>
  <c r="AU11" i="2"/>
  <c r="BK11" i="2"/>
  <c r="AY11" i="2"/>
  <c r="BO11" i="2"/>
  <c r="BC11" i="2"/>
  <c r="BD12" i="2"/>
  <c r="AR12" i="2"/>
  <c r="BH12" i="2"/>
  <c r="AV12" i="2"/>
  <c r="BL12" i="2"/>
  <c r="AZ12" i="2"/>
  <c r="BK13" i="2"/>
  <c r="AY13" i="2"/>
  <c r="BO13" i="2"/>
  <c r="BC13" i="2"/>
  <c r="BJ14" i="2"/>
  <c r="AX14" i="2"/>
  <c r="BN14" i="2"/>
  <c r="BB14" i="2"/>
  <c r="BQ15" i="2"/>
  <c r="C15" i="19" s="1"/>
  <c r="J15" i="19" s="1"/>
  <c r="BJ15" i="2"/>
  <c r="AX15" i="2"/>
  <c r="BN15" i="2"/>
  <c r="BB15" i="2"/>
  <c r="BK16" i="2"/>
  <c r="AY16" i="2"/>
  <c r="BO16" i="2"/>
  <c r="BC16" i="2"/>
  <c r="BI17" i="2"/>
  <c r="AW17" i="2"/>
  <c r="BG18" i="2"/>
  <c r="AU18" i="2"/>
  <c r="BK18" i="2"/>
  <c r="AY18" i="2"/>
  <c r="BO18" i="2"/>
  <c r="BC18" i="2"/>
  <c r="BI19" i="2"/>
  <c r="AW19" i="2"/>
  <c r="BK20" i="2"/>
  <c r="AY20" i="2"/>
  <c r="BO20" i="2"/>
  <c r="BC20" i="2"/>
  <c r="BF21" i="2"/>
  <c r="AT21" i="2"/>
  <c r="BJ21" i="2"/>
  <c r="AX21" i="2"/>
  <c r="BN21" i="2"/>
  <c r="BB21" i="2"/>
  <c r="BD22" i="2"/>
  <c r="AR22" i="2"/>
  <c r="BH22" i="2"/>
  <c r="AV22" i="2"/>
  <c r="BL22" i="2"/>
  <c r="AZ22" i="2"/>
  <c r="BI23" i="2"/>
  <c r="AW23" i="2"/>
  <c r="BM23" i="2"/>
  <c r="BA23" i="2"/>
  <c r="BG24" i="2"/>
  <c r="AU24" i="2"/>
  <c r="BK24" i="2"/>
  <c r="AY24" i="2"/>
  <c r="BO24" i="2"/>
  <c r="BC24" i="2"/>
  <c r="BE25" i="2"/>
  <c r="AS25" i="2"/>
  <c r="BI25" i="2"/>
  <c r="AW25" i="2"/>
  <c r="BG26" i="2"/>
  <c r="AU26" i="2"/>
  <c r="BK26" i="2"/>
  <c r="AY26" i="2"/>
  <c r="BO26" i="2"/>
  <c r="BC26" i="2"/>
  <c r="BQ27" i="2"/>
  <c r="C27" i="19" s="1"/>
  <c r="S27" i="19" s="1"/>
  <c r="BI27" i="2"/>
  <c r="AW27" i="2"/>
  <c r="BM27" i="2"/>
  <c r="BA27" i="2"/>
  <c r="BG28" i="2"/>
  <c r="AU28" i="2"/>
  <c r="BK28" i="2"/>
  <c r="AY28" i="2"/>
  <c r="BO28" i="2"/>
  <c r="BC28" i="2"/>
  <c r="BE29" i="2"/>
  <c r="AS29" i="2"/>
  <c r="BI29" i="2"/>
  <c r="AW29" i="2"/>
  <c r="BM29" i="2"/>
  <c r="BA29" i="2"/>
  <c r="BH30" i="2"/>
  <c r="AV30" i="2"/>
  <c r="BL30" i="2"/>
  <c r="AZ30" i="2"/>
  <c r="BG31" i="2"/>
  <c r="AU31" i="2"/>
  <c r="BK31" i="2"/>
  <c r="AY31" i="2"/>
  <c r="BO31" i="2"/>
  <c r="BC31" i="2"/>
  <c r="BG32" i="2"/>
  <c r="AU32" i="2"/>
  <c r="BK32" i="2"/>
  <c r="AY32" i="2"/>
  <c r="BO32" i="2"/>
  <c r="BC32" i="2"/>
  <c r="BJ33" i="2"/>
  <c r="AX33" i="2"/>
  <c r="BN33" i="2"/>
  <c r="BB33" i="2"/>
  <c r="BE34" i="2"/>
  <c r="AS34" i="2"/>
  <c r="BI34" i="2"/>
  <c r="AW34" i="2"/>
  <c r="BM34" i="2"/>
  <c r="BA34" i="2"/>
  <c r="BD35" i="2"/>
  <c r="AR35" i="2"/>
  <c r="BH35" i="2"/>
  <c r="AV35" i="2"/>
  <c r="BL35" i="2"/>
  <c r="AZ35" i="2"/>
  <c r="BH36" i="2"/>
  <c r="AV36" i="2"/>
  <c r="BL36" i="2"/>
  <c r="AZ36" i="2"/>
  <c r="BF37" i="2"/>
  <c r="AT37" i="2"/>
  <c r="BJ37" i="2"/>
  <c r="AX37" i="2"/>
  <c r="BN37" i="2"/>
  <c r="BB37" i="2"/>
  <c r="BE38" i="2"/>
  <c r="AS38" i="2"/>
  <c r="BI38" i="2"/>
  <c r="AW38" i="2"/>
  <c r="BM38" i="2"/>
  <c r="BA38" i="2"/>
  <c r="BH39" i="2"/>
  <c r="AV39" i="2"/>
  <c r="BL39" i="2"/>
  <c r="AZ39" i="2"/>
  <c r="BH40" i="2"/>
  <c r="AV40" i="2"/>
  <c r="BL40" i="2"/>
  <c r="AZ40" i="2"/>
  <c r="BF41" i="2"/>
  <c r="AT41" i="2"/>
  <c r="BJ41" i="2"/>
  <c r="AX41" i="2"/>
  <c r="BN41" i="2"/>
  <c r="BB41" i="2"/>
  <c r="BE42" i="2"/>
  <c r="AS42" i="2"/>
  <c r="BI42" i="2"/>
  <c r="AW42" i="2"/>
  <c r="BM42" i="2"/>
  <c r="BA42" i="2"/>
  <c r="BH43" i="2"/>
  <c r="AV43" i="2"/>
  <c r="BL43" i="2"/>
  <c r="AZ43" i="2"/>
  <c r="BH44" i="2"/>
  <c r="AV44" i="2"/>
  <c r="BL44" i="2"/>
  <c r="AZ44" i="2"/>
  <c r="BF45" i="2"/>
  <c r="AT45" i="2"/>
  <c r="BJ45" i="2"/>
  <c r="AX45" i="2"/>
  <c r="BI46" i="2"/>
  <c r="AW46" i="2"/>
  <c r="BM46" i="2"/>
  <c r="BA46" i="2"/>
  <c r="BK47" i="2"/>
  <c r="AY47" i="2"/>
  <c r="BO47" i="2"/>
  <c r="BC47" i="2"/>
  <c r="BD4" i="3"/>
  <c r="AR4" i="3"/>
  <c r="BH4" i="3"/>
  <c r="AV4" i="3"/>
  <c r="BD5" i="3"/>
  <c r="AR5" i="3"/>
  <c r="BH5" i="3"/>
  <c r="AV5" i="3"/>
  <c r="BC6" i="3"/>
  <c r="AQ6" i="3"/>
  <c r="BG6" i="3"/>
  <c r="AU6" i="3"/>
  <c r="BK6" i="3"/>
  <c r="AY6" i="3"/>
  <c r="BC7" i="3"/>
  <c r="AQ7" i="3"/>
  <c r="BG7" i="3"/>
  <c r="AU7" i="3"/>
  <c r="BK7" i="3"/>
  <c r="AY7" i="3"/>
  <c r="BB8" i="3"/>
  <c r="AP8" i="3"/>
  <c r="BF8" i="3"/>
  <c r="AT8" i="3"/>
  <c r="BJ8" i="3"/>
  <c r="AX8" i="3"/>
  <c r="BA9" i="3"/>
  <c r="AO9" i="3"/>
  <c r="BE9" i="3"/>
  <c r="AS9" i="3"/>
  <c r="BI9" i="3"/>
  <c r="AW9" i="3"/>
  <c r="BE10" i="3"/>
  <c r="AS10" i="3"/>
  <c r="BI10" i="3"/>
  <c r="AW10" i="3"/>
  <c r="BD11" i="3"/>
  <c r="AR11" i="3"/>
  <c r="BH11" i="3"/>
  <c r="AV11" i="3"/>
  <c r="BB12" i="3"/>
  <c r="AP12" i="3"/>
  <c r="BF12" i="3"/>
  <c r="AT12" i="3"/>
  <c r="BJ12" i="3"/>
  <c r="AX12" i="3"/>
  <c r="BB13" i="3"/>
  <c r="AP13" i="3"/>
  <c r="BF13" i="3"/>
  <c r="AT13" i="3"/>
  <c r="BJ13" i="3"/>
  <c r="AX13" i="3"/>
  <c r="BF14" i="3"/>
  <c r="AT14" i="3"/>
  <c r="BJ14" i="3"/>
  <c r="AX14" i="3"/>
  <c r="BA15" i="3"/>
  <c r="AO15" i="3"/>
  <c r="BE15" i="3"/>
  <c r="AS15" i="3"/>
  <c r="BI15" i="3"/>
  <c r="AW15" i="3"/>
  <c r="BE16" i="3"/>
  <c r="AS16" i="3"/>
  <c r="BI16" i="3"/>
  <c r="AW16" i="3"/>
  <c r="AZ17" i="3"/>
  <c r="AN17" i="3"/>
  <c r="BD17" i="3"/>
  <c r="AR17" i="3"/>
  <c r="BH17" i="3"/>
  <c r="AV17" i="3"/>
  <c r="BD18" i="3"/>
  <c r="AR18" i="3"/>
  <c r="BH18" i="3"/>
  <c r="AV18" i="3"/>
  <c r="BC19" i="3"/>
  <c r="AQ19" i="3"/>
  <c r="BG19" i="3"/>
  <c r="AU19" i="3"/>
  <c r="BK19" i="3"/>
  <c r="AY19" i="3"/>
  <c r="BC20" i="3"/>
  <c r="AQ20" i="3"/>
  <c r="BG20" i="3"/>
  <c r="AU20" i="3"/>
  <c r="BK20" i="3"/>
  <c r="AY20" i="3"/>
  <c r="BB21" i="3"/>
  <c r="AP21" i="3"/>
  <c r="BF21" i="3"/>
  <c r="AT21" i="3"/>
  <c r="AZ22" i="3"/>
  <c r="AN22" i="3"/>
  <c r="BD22" i="3"/>
  <c r="AR22" i="3"/>
  <c r="BH22" i="3"/>
  <c r="AV22" i="3"/>
  <c r="BD23" i="3"/>
  <c r="AR23" i="3"/>
  <c r="BH23" i="3"/>
  <c r="AV23" i="3"/>
  <c r="BB24" i="3"/>
  <c r="AP24" i="3"/>
  <c r="BF24" i="3"/>
  <c r="AT24" i="3"/>
  <c r="BJ24" i="3"/>
  <c r="AX24" i="3"/>
  <c r="BA25" i="3"/>
  <c r="AO25" i="3"/>
  <c r="BE25" i="3"/>
  <c r="AS25" i="3"/>
  <c r="BI25" i="3"/>
  <c r="AW25" i="3"/>
  <c r="BD26" i="3"/>
  <c r="AR26" i="3"/>
  <c r="BH26" i="3"/>
  <c r="AV26" i="3"/>
  <c r="BC27" i="3"/>
  <c r="AQ27" i="3"/>
  <c r="BG27" i="3"/>
  <c r="AU27" i="3"/>
  <c r="BK27" i="3"/>
  <c r="AY27" i="3"/>
  <c r="BC28" i="3"/>
  <c r="AQ28" i="3"/>
  <c r="BG28" i="3"/>
  <c r="AU28" i="3"/>
  <c r="BK28" i="3"/>
  <c r="AY28" i="3"/>
  <c r="BF29" i="3"/>
  <c r="AT29" i="3"/>
  <c r="BJ29" i="3"/>
  <c r="AX29" i="3"/>
  <c r="BE30" i="3"/>
  <c r="AS30" i="3"/>
  <c r="BI30" i="3"/>
  <c r="AW30" i="3"/>
  <c r="BD31" i="3"/>
  <c r="AR31" i="3"/>
  <c r="BH31" i="3"/>
  <c r="AV31" i="3"/>
  <c r="AZ32" i="3"/>
  <c r="AN32" i="3"/>
  <c r="BD32" i="3"/>
  <c r="AR32" i="3"/>
  <c r="BH32" i="3"/>
  <c r="AV32" i="3"/>
  <c r="BC33" i="3"/>
  <c r="AQ33" i="3"/>
  <c r="BG33" i="3"/>
  <c r="AU33" i="3"/>
  <c r="BK33" i="3"/>
  <c r="AY33" i="3"/>
  <c r="BB34" i="3"/>
  <c r="AP34" i="3"/>
  <c r="BF34" i="3"/>
  <c r="AT34" i="3"/>
  <c r="BJ34" i="3"/>
  <c r="AX34" i="3"/>
  <c r="BA35" i="3"/>
  <c r="AO35" i="3"/>
  <c r="BE35" i="3"/>
  <c r="AS35" i="3"/>
  <c r="BI35" i="3"/>
  <c r="AW35" i="3"/>
  <c r="BE36" i="3"/>
  <c r="AS36" i="3"/>
  <c r="BI36" i="3"/>
  <c r="AW36" i="3"/>
  <c r="BA37" i="3"/>
  <c r="AO37" i="3"/>
  <c r="BE37" i="3"/>
  <c r="AS37" i="3"/>
  <c r="BI37" i="3"/>
  <c r="AW37" i="3"/>
  <c r="BD38" i="3"/>
  <c r="AR38" i="3"/>
  <c r="BH38" i="3"/>
  <c r="AV38" i="3"/>
  <c r="BC39" i="3"/>
  <c r="AQ39" i="3"/>
  <c r="BG39" i="3"/>
  <c r="AU39" i="3"/>
  <c r="BK39" i="3"/>
  <c r="AY39" i="3"/>
  <c r="BC40" i="3"/>
  <c r="AQ40" i="3"/>
  <c r="BG40" i="3"/>
  <c r="AU40" i="3"/>
  <c r="BK40" i="3"/>
  <c r="AY40" i="3"/>
  <c r="BC41" i="3"/>
  <c r="AQ41" i="3"/>
  <c r="BG41" i="3"/>
  <c r="AU41" i="3"/>
  <c r="BK41" i="3"/>
  <c r="AY41" i="3"/>
  <c r="BC42" i="3"/>
  <c r="AQ42" i="3"/>
  <c r="BG42" i="3"/>
  <c r="AU42" i="3"/>
  <c r="BK42" i="3"/>
  <c r="AY42" i="3"/>
  <c r="BF43" i="3"/>
  <c r="AT43" i="3"/>
  <c r="BJ43" i="3"/>
  <c r="AX43" i="3"/>
  <c r="BA44" i="3"/>
  <c r="AO44" i="3"/>
  <c r="BE44" i="3"/>
  <c r="AS44" i="3"/>
  <c r="BI44" i="3"/>
  <c r="AW44" i="3"/>
  <c r="BA45" i="3"/>
  <c r="AO45" i="3"/>
  <c r="BE45" i="3"/>
  <c r="AS45" i="3"/>
  <c r="BI45" i="3"/>
  <c r="AW45" i="3"/>
  <c r="BA46" i="3"/>
  <c r="AO46" i="3"/>
  <c r="BE46" i="3"/>
  <c r="AS46" i="3"/>
  <c r="BI46" i="3"/>
  <c r="AW46" i="3"/>
  <c r="BD47" i="3"/>
  <c r="AR47" i="3"/>
  <c r="BH47" i="3"/>
  <c r="AV47" i="3"/>
  <c r="BD48" i="3"/>
  <c r="AR48" i="3"/>
  <c r="BH48" i="3"/>
  <c r="AV48" i="3"/>
  <c r="BD49" i="3"/>
  <c r="AR49" i="3"/>
  <c r="BH49" i="3"/>
  <c r="AV49" i="3"/>
  <c r="BC50" i="3"/>
  <c r="AQ50" i="3"/>
  <c r="BG50" i="3"/>
  <c r="AU50" i="3"/>
  <c r="BK50" i="3"/>
  <c r="AY50" i="3"/>
  <c r="BC51" i="3"/>
  <c r="AQ51" i="3"/>
  <c r="BG51" i="3"/>
  <c r="AU51" i="3"/>
  <c r="BK51" i="3"/>
  <c r="AY51" i="3"/>
  <c r="BC52" i="3"/>
  <c r="AQ52" i="3"/>
  <c r="BG52" i="3"/>
  <c r="AU52" i="3"/>
  <c r="BK52" i="3"/>
  <c r="AY52" i="3"/>
  <c r="BC53" i="3"/>
  <c r="AQ53" i="3"/>
  <c r="BG53" i="3"/>
  <c r="AU53" i="3"/>
  <c r="BK53" i="3"/>
  <c r="AY53" i="3"/>
  <c r="BC54" i="3"/>
  <c r="AQ54" i="3"/>
  <c r="BG54" i="3"/>
  <c r="AU54" i="3"/>
  <c r="BK54" i="3"/>
  <c r="AY54" i="3"/>
  <c r="BB55" i="3"/>
  <c r="AP55" i="3"/>
  <c r="BF55" i="3"/>
  <c r="AT55" i="3"/>
  <c r="BJ55" i="3"/>
  <c r="AX55" i="3"/>
  <c r="BA56" i="3"/>
  <c r="AO56" i="3"/>
  <c r="BE56" i="3"/>
  <c r="AS56" i="3"/>
  <c r="BI56" i="3"/>
  <c r="AW56" i="3"/>
  <c r="BA57" i="3"/>
  <c r="AO57" i="3"/>
  <c r="BI57" i="3"/>
  <c r="AW57" i="3"/>
  <c r="AZ58" i="3"/>
  <c r="AN58" i="3"/>
  <c r="BD58" i="3"/>
  <c r="AR58" i="3"/>
  <c r="BH58" i="3"/>
  <c r="AV58" i="3"/>
  <c r="AZ59" i="3"/>
  <c r="AN59" i="3"/>
  <c r="BD59" i="3"/>
  <c r="AR59" i="3"/>
  <c r="BH59" i="3"/>
  <c r="AV59" i="3"/>
  <c r="BD60" i="3"/>
  <c r="AR60" i="3"/>
  <c r="BH60" i="3"/>
  <c r="AV60" i="3"/>
  <c r="BD61" i="3"/>
  <c r="AR61" i="3"/>
  <c r="BH61" i="3"/>
  <c r="AV61" i="3"/>
  <c r="BD62" i="3"/>
  <c r="AR62" i="3"/>
  <c r="BH62" i="3"/>
  <c r="AV62" i="3"/>
  <c r="BD63" i="3"/>
  <c r="AR63" i="3"/>
  <c r="BH63" i="3"/>
  <c r="AV63" i="3"/>
  <c r="BD64" i="3"/>
  <c r="AR64" i="3"/>
  <c r="BH64" i="3"/>
  <c r="AV64" i="3"/>
  <c r="BC65" i="3"/>
  <c r="AQ65" i="3"/>
  <c r="BG65" i="3"/>
  <c r="AU65" i="3"/>
  <c r="BK65" i="3"/>
  <c r="AY65" i="3"/>
  <c r="BC66" i="3"/>
  <c r="AQ66" i="3"/>
  <c r="BG66" i="3"/>
  <c r="AU66" i="3"/>
  <c r="BK66" i="3"/>
  <c r="AY66" i="3"/>
  <c r="BC67" i="3"/>
  <c r="AQ67" i="3"/>
  <c r="BG67" i="3"/>
  <c r="AU67" i="3"/>
  <c r="BK67" i="3"/>
  <c r="AY67" i="3"/>
  <c r="BC68" i="3"/>
  <c r="AQ68" i="3"/>
  <c r="BG68" i="3"/>
  <c r="AU68" i="3"/>
  <c r="BK68" i="3"/>
  <c r="AY68" i="3"/>
  <c r="BC69" i="3"/>
  <c r="AQ69" i="3"/>
  <c r="BG69" i="3"/>
  <c r="AU69" i="3"/>
  <c r="BK69" i="3"/>
  <c r="AY69" i="3"/>
  <c r="BC70" i="3"/>
  <c r="AQ70" i="3"/>
  <c r="BG70" i="3"/>
  <c r="AU70" i="3"/>
  <c r="BK70" i="3"/>
  <c r="AY70" i="3"/>
  <c r="BC71" i="3"/>
  <c r="AQ71" i="3"/>
  <c r="BG71" i="3"/>
  <c r="AU71" i="3"/>
  <c r="BK71" i="3"/>
  <c r="AY71" i="3"/>
  <c r="BC72" i="3"/>
  <c r="AQ72" i="3"/>
  <c r="BG72" i="3"/>
  <c r="AU72" i="3"/>
  <c r="BK72" i="3"/>
  <c r="AY72" i="3"/>
  <c r="BC73" i="3"/>
  <c r="AQ73" i="3"/>
  <c r="BG73" i="3"/>
  <c r="AU73" i="3"/>
  <c r="BK73" i="3"/>
  <c r="AY73" i="3"/>
  <c r="BC74" i="3"/>
  <c r="AQ74" i="3"/>
  <c r="BG74" i="3"/>
  <c r="AU74" i="3"/>
  <c r="BK74" i="3"/>
  <c r="AY74" i="3"/>
  <c r="BC75" i="3"/>
  <c r="AQ75" i="3"/>
  <c r="BG75" i="3"/>
  <c r="AU75" i="3"/>
  <c r="BK75" i="3"/>
  <c r="AY75" i="3"/>
  <c r="BC76" i="3"/>
  <c r="AQ76" i="3"/>
  <c r="BG76" i="3"/>
  <c r="AU76" i="3"/>
  <c r="BK76" i="3"/>
  <c r="AY76" i="3"/>
  <c r="BC77" i="3"/>
  <c r="AQ77" i="3"/>
  <c r="BG77" i="3"/>
  <c r="AU77" i="3"/>
  <c r="BK77" i="3"/>
  <c r="AY77" i="3"/>
  <c r="BB78" i="3"/>
  <c r="AP78" i="3"/>
  <c r="BF78" i="3"/>
  <c r="AT78" i="3"/>
  <c r="BJ78" i="3"/>
  <c r="AX78" i="3"/>
  <c r="BA79" i="3"/>
  <c r="AO79" i="3"/>
  <c r="BE79" i="3"/>
  <c r="AS79" i="3"/>
  <c r="BI79" i="3"/>
  <c r="AW79" i="3"/>
  <c r="AZ80" i="3"/>
  <c r="AN80" i="3"/>
  <c r="BD80" i="3"/>
  <c r="AR80" i="3"/>
  <c r="BH80" i="3"/>
  <c r="AV80" i="3"/>
  <c r="AZ81" i="3"/>
  <c r="AN81" i="3"/>
  <c r="BD81" i="3"/>
  <c r="AR81" i="3"/>
  <c r="BH81" i="3"/>
  <c r="AV81" i="3"/>
  <c r="BD82" i="3"/>
  <c r="AR82" i="3"/>
  <c r="BH82" i="3"/>
  <c r="AV82" i="3"/>
  <c r="BF83" i="3"/>
  <c r="AT83" i="3"/>
  <c r="BJ83" i="3"/>
  <c r="AX83" i="3"/>
  <c r="BA84" i="3"/>
  <c r="AO84" i="3"/>
  <c r="BE84" i="3"/>
  <c r="AS84" i="3"/>
  <c r="BI84" i="3"/>
  <c r="AW84" i="3"/>
  <c r="BA85" i="3"/>
  <c r="AO85" i="3"/>
  <c r="BE85" i="3"/>
  <c r="AS85" i="3"/>
  <c r="BI85" i="3"/>
  <c r="AW85" i="3"/>
  <c r="BA86" i="3"/>
  <c r="AO86" i="3"/>
  <c r="BE86" i="3"/>
  <c r="AS86" i="3"/>
  <c r="BI86" i="3"/>
  <c r="AW86" i="3"/>
  <c r="BA87" i="3"/>
  <c r="AO87" i="3"/>
  <c r="BE87" i="3"/>
  <c r="AS87" i="3"/>
  <c r="BI87" i="3"/>
  <c r="AW87" i="3"/>
  <c r="BB4" i="10"/>
  <c r="AP4" i="10"/>
  <c r="BF4" i="10"/>
  <c r="AT4" i="10"/>
  <c r="BJ4" i="10"/>
  <c r="AX4" i="10"/>
  <c r="BF5" i="10"/>
  <c r="AT5" i="10"/>
  <c r="BJ5" i="10"/>
  <c r="AX5" i="10"/>
  <c r="BB6" i="10"/>
  <c r="AP6" i="10"/>
  <c r="BJ6" i="10"/>
  <c r="AX6" i="10"/>
  <c r="BA7" i="10"/>
  <c r="AO7" i="10"/>
  <c r="BI7" i="10"/>
  <c r="AW7" i="10"/>
  <c r="BC8" i="10"/>
  <c r="AQ8" i="10"/>
  <c r="BG8" i="10"/>
  <c r="AU8" i="10"/>
  <c r="BK8" i="10"/>
  <c r="AY8" i="10"/>
  <c r="BF9" i="10"/>
  <c r="AT9" i="10"/>
  <c r="BJ9" i="10"/>
  <c r="AX9" i="10"/>
  <c r="BE10" i="10"/>
  <c r="AS10" i="10"/>
  <c r="BI10" i="10"/>
  <c r="AW10" i="10"/>
  <c r="BM11" i="10"/>
  <c r="C10" i="21" s="1"/>
  <c r="J10" i="21" s="1"/>
  <c r="BD11" i="10"/>
  <c r="AR11" i="10"/>
  <c r="BH11" i="10"/>
  <c r="AV11" i="10"/>
  <c r="BB12" i="10"/>
  <c r="AP12" i="10"/>
  <c r="BF12" i="10"/>
  <c r="AT12" i="10"/>
  <c r="BJ12" i="10"/>
  <c r="AX12" i="10"/>
  <c r="BA13" i="10"/>
  <c r="AO13" i="10"/>
  <c r="BB14" i="10"/>
  <c r="AP14" i="10"/>
  <c r="BJ14" i="10"/>
  <c r="AX14" i="10"/>
  <c r="BD15" i="10"/>
  <c r="AR15" i="10"/>
  <c r="BH15" i="10"/>
  <c r="AV15" i="10"/>
  <c r="BB16" i="10"/>
  <c r="AP16" i="10"/>
  <c r="BF16" i="10"/>
  <c r="AT16" i="10"/>
  <c r="BA17" i="10"/>
  <c r="AO17" i="10"/>
  <c r="BE17" i="10"/>
  <c r="AS17" i="10"/>
  <c r="BC18" i="10"/>
  <c r="AQ18" i="10"/>
  <c r="BG18" i="10"/>
  <c r="AU18" i="10"/>
  <c r="BK18" i="10"/>
  <c r="AY18" i="10"/>
  <c r="BB19" i="10"/>
  <c r="AP19" i="10"/>
  <c r="BJ19" i="10"/>
  <c r="AX19" i="10"/>
  <c r="G3" i="12"/>
  <c r="Z3" i="24"/>
  <c r="G6" i="13"/>
  <c r="T6" i="24"/>
  <c r="G10" i="13"/>
  <c r="T10" i="24"/>
  <c r="G14" i="13"/>
  <c r="T14" i="24"/>
  <c r="G18" i="13"/>
  <c r="T18" i="24"/>
  <c r="G22" i="13"/>
  <c r="T22" i="24"/>
  <c r="G26" i="13"/>
  <c r="T26" i="24"/>
  <c r="G30" i="13"/>
  <c r="T30" i="24"/>
  <c r="G34" i="13"/>
  <c r="T34" i="24"/>
  <c r="G38" i="13"/>
  <c r="T38" i="24"/>
  <c r="G42" i="13"/>
  <c r="T42" i="24"/>
  <c r="H7" i="14"/>
  <c r="O6" i="24"/>
  <c r="H11" i="14"/>
  <c r="O10" i="24"/>
  <c r="H15" i="14"/>
  <c r="O14" i="24"/>
  <c r="H19" i="14"/>
  <c r="O18" i="24"/>
  <c r="H23" i="14"/>
  <c r="O22" i="24"/>
  <c r="H27" i="14"/>
  <c r="O26" i="24"/>
  <c r="H31" i="14"/>
  <c r="O30" i="24"/>
  <c r="H35" i="14"/>
  <c r="O34" i="24"/>
  <c r="H39" i="14"/>
  <c r="O38" i="24"/>
  <c r="H43" i="14"/>
  <c r="O42" i="24"/>
  <c r="H47" i="14"/>
  <c r="O46" i="24"/>
  <c r="F7" i="15"/>
  <c r="I6" i="24"/>
  <c r="F11" i="15"/>
  <c r="I10" i="24"/>
  <c r="F15" i="15"/>
  <c r="I14" i="24"/>
  <c r="F19" i="15"/>
  <c r="I18" i="24"/>
  <c r="F23" i="15"/>
  <c r="I22" i="24"/>
  <c r="F27" i="15"/>
  <c r="I26" i="24"/>
  <c r="F31" i="15"/>
  <c r="I30" i="24"/>
  <c r="F35" i="15"/>
  <c r="I34" i="24"/>
  <c r="F39" i="15"/>
  <c r="I38" i="24"/>
  <c r="F43" i="15"/>
  <c r="I42" i="24"/>
  <c r="F47" i="15"/>
  <c r="I46" i="24"/>
  <c r="F51" i="15"/>
  <c r="I50" i="24"/>
  <c r="F55" i="15"/>
  <c r="I54" i="24"/>
  <c r="F59" i="15"/>
  <c r="I58" i="24"/>
  <c r="F63" i="15"/>
  <c r="I62" i="24"/>
  <c r="F67" i="15"/>
  <c r="I66" i="24"/>
  <c r="F71" i="15"/>
  <c r="I70" i="24"/>
  <c r="F75" i="15"/>
  <c r="I74" i="24"/>
  <c r="F79" i="15"/>
  <c r="I78" i="24"/>
  <c r="F83" i="15"/>
  <c r="I82" i="24"/>
  <c r="F87" i="15"/>
  <c r="I86" i="24"/>
  <c r="F6" i="16"/>
  <c r="C6" i="24"/>
  <c r="F10" i="16"/>
  <c r="C10" i="24"/>
  <c r="F14" i="16"/>
  <c r="C14" i="24"/>
  <c r="F18" i="16"/>
  <c r="C18" i="24"/>
  <c r="Z3" i="1"/>
  <c r="U3" i="1"/>
  <c r="Z4" i="1"/>
  <c r="U4" i="1"/>
  <c r="Y5" i="1"/>
  <c r="T5" i="1"/>
  <c r="X6" i="1"/>
  <c r="S6" i="1"/>
  <c r="AB6" i="1"/>
  <c r="W6" i="1"/>
  <c r="AA7" i="1"/>
  <c r="V7" i="1"/>
  <c r="Z8" i="1"/>
  <c r="U8" i="1"/>
  <c r="Y9" i="1"/>
  <c r="T9" i="1"/>
  <c r="X10" i="1"/>
  <c r="S10" i="1"/>
  <c r="AB10" i="1"/>
  <c r="W10" i="1"/>
  <c r="AA11" i="1"/>
  <c r="V11" i="1"/>
  <c r="Z12" i="1"/>
  <c r="U12" i="1"/>
  <c r="Y13" i="1"/>
  <c r="T13" i="1"/>
  <c r="X14" i="1"/>
  <c r="S14" i="1"/>
  <c r="AB14" i="1"/>
  <c r="W14" i="1"/>
  <c r="AA15" i="1"/>
  <c r="V15" i="1"/>
  <c r="Z16" i="1"/>
  <c r="U16" i="1"/>
  <c r="Y17" i="1"/>
  <c r="T17" i="1"/>
  <c r="X18" i="1"/>
  <c r="S18" i="1"/>
  <c r="AB18" i="1"/>
  <c r="W18" i="1"/>
  <c r="AA19" i="1"/>
  <c r="V19" i="1"/>
  <c r="Z20" i="1"/>
  <c r="U20" i="1"/>
  <c r="Y21" i="1"/>
  <c r="T21" i="1"/>
  <c r="X22" i="1"/>
  <c r="S22" i="1"/>
  <c r="AB22" i="1"/>
  <c r="W22" i="1"/>
  <c r="AA23" i="1"/>
  <c r="V23" i="1"/>
  <c r="Z24" i="1"/>
  <c r="U24" i="1"/>
  <c r="Y25" i="1"/>
  <c r="T25" i="1"/>
  <c r="X26" i="1"/>
  <c r="S26" i="1"/>
  <c r="AB26" i="1"/>
  <c r="W26" i="1"/>
  <c r="AA27" i="1"/>
  <c r="V27" i="1"/>
  <c r="Z28" i="1"/>
  <c r="U28" i="1"/>
  <c r="X30" i="1"/>
  <c r="S30" i="1"/>
  <c r="AB30" i="1"/>
  <c r="W30" i="1"/>
  <c r="AA31" i="1"/>
  <c r="V31" i="1"/>
  <c r="Z32" i="1"/>
  <c r="U32" i="1"/>
  <c r="Y33" i="1"/>
  <c r="T33" i="1"/>
  <c r="AD34" i="1"/>
  <c r="G35" i="17" s="1"/>
  <c r="AB34" i="1"/>
  <c r="W34" i="1"/>
  <c r="AA35" i="1"/>
  <c r="V35" i="1"/>
  <c r="Z36" i="1"/>
  <c r="U36" i="1"/>
  <c r="Y37" i="1"/>
  <c r="T37" i="1"/>
  <c r="AB38" i="1"/>
  <c r="W38" i="1"/>
  <c r="AA39" i="1"/>
  <c r="V39" i="1"/>
  <c r="Z40" i="1"/>
  <c r="U40" i="1"/>
  <c r="X42" i="1"/>
  <c r="S42" i="1"/>
  <c r="AB42" i="1"/>
  <c r="W42" i="1"/>
  <c r="AA43" i="1"/>
  <c r="V43" i="1"/>
  <c r="Z44" i="1"/>
  <c r="U44" i="1"/>
  <c r="Y45" i="1"/>
  <c r="T45" i="1"/>
  <c r="AB46" i="1"/>
  <c r="W46" i="1"/>
  <c r="AA47" i="1"/>
  <c r="V47" i="1"/>
  <c r="Z48" i="1"/>
  <c r="U48" i="1"/>
  <c r="Y49" i="1"/>
  <c r="T49" i="1"/>
  <c r="AB50" i="1"/>
  <c r="W50" i="1"/>
  <c r="AA51" i="1"/>
  <c r="V51" i="1"/>
  <c r="Z52" i="1"/>
  <c r="U52" i="1"/>
  <c r="X54" i="1"/>
  <c r="S54" i="1"/>
  <c r="AB54" i="1"/>
  <c r="W54" i="1"/>
  <c r="AA55" i="1"/>
  <c r="V55" i="1"/>
  <c r="Z56" i="1"/>
  <c r="U56" i="1"/>
  <c r="Y57" i="1"/>
  <c r="T57" i="1"/>
  <c r="AB58" i="1"/>
  <c r="W58" i="1"/>
  <c r="AA59" i="1"/>
  <c r="V59" i="1"/>
  <c r="Z60" i="1"/>
  <c r="U60" i="1"/>
  <c r="Y61" i="1"/>
  <c r="T61" i="1"/>
  <c r="AB62" i="1"/>
  <c r="W62" i="1"/>
  <c r="AA63" i="1"/>
  <c r="V63" i="1"/>
  <c r="Z64" i="1"/>
  <c r="U64" i="1"/>
  <c r="X66" i="1"/>
  <c r="S66" i="1"/>
  <c r="AB66" i="1"/>
  <c r="W66" i="1"/>
  <c r="AA67" i="1"/>
  <c r="V67" i="1"/>
  <c r="Z68" i="1"/>
  <c r="U68" i="1"/>
  <c r="Y69" i="1"/>
  <c r="T69" i="1"/>
  <c r="AB70" i="1"/>
  <c r="W70" i="1"/>
  <c r="AA71" i="1"/>
  <c r="V71" i="1"/>
  <c r="Z72" i="1"/>
  <c r="U72" i="1"/>
  <c r="Y73" i="1"/>
  <c r="T73" i="1"/>
  <c r="AB74" i="1"/>
  <c r="W74" i="1"/>
  <c r="AA75" i="1"/>
  <c r="V75" i="1"/>
  <c r="Z76" i="1"/>
  <c r="U76" i="1"/>
  <c r="X78" i="1"/>
  <c r="S78" i="1"/>
  <c r="AB78" i="1"/>
  <c r="W78" i="1"/>
  <c r="AA79" i="1"/>
  <c r="V79" i="1"/>
  <c r="Z80" i="1"/>
  <c r="U80" i="1"/>
  <c r="Y81" i="1"/>
  <c r="T81" i="1"/>
  <c r="AB82" i="1"/>
  <c r="W82" i="1"/>
  <c r="AA83" i="1"/>
  <c r="V83" i="1"/>
  <c r="Z84" i="1"/>
  <c r="U84" i="1"/>
  <c r="Y85" i="1"/>
  <c r="T85" i="1"/>
  <c r="AB86" i="1"/>
  <c r="W86" i="1"/>
  <c r="AA87" i="1"/>
  <c r="V87" i="1"/>
  <c r="Z88" i="1"/>
  <c r="U88" i="1"/>
  <c r="Y89" i="1"/>
  <c r="T89" i="1"/>
  <c r="AB90" i="1"/>
  <c r="W90" i="1"/>
  <c r="Z92" i="1"/>
  <c r="U92" i="1"/>
  <c r="Y93" i="1"/>
  <c r="T93" i="1"/>
  <c r="X94" i="1"/>
  <c r="S94" i="1"/>
  <c r="AB94" i="1"/>
  <c r="W94" i="1"/>
  <c r="AA95" i="1"/>
  <c r="V95" i="1"/>
  <c r="Z96" i="1"/>
  <c r="U96" i="1"/>
  <c r="Y97" i="1"/>
  <c r="T97" i="1"/>
  <c r="AB98" i="1"/>
  <c r="W98" i="1"/>
  <c r="O4" i="5"/>
  <c r="Y5" i="5"/>
  <c r="T5" i="5"/>
  <c r="Y7" i="5"/>
  <c r="T7" i="5"/>
  <c r="Y9" i="5"/>
  <c r="T9" i="5"/>
  <c r="Y11" i="5"/>
  <c r="T11" i="5"/>
  <c r="Y13" i="5"/>
  <c r="T13" i="5"/>
  <c r="Y15" i="5"/>
  <c r="T15" i="5"/>
  <c r="Y17" i="5"/>
  <c r="T17" i="5"/>
  <c r="Y26" i="5"/>
  <c r="T26" i="5"/>
  <c r="Z27" i="5"/>
  <c r="U27" i="5"/>
  <c r="AA28" i="5"/>
  <c r="V28" i="5"/>
  <c r="AA29" i="5"/>
  <c r="V29" i="5"/>
  <c r="AB30" i="5"/>
  <c r="W30" i="5"/>
  <c r="AD31" i="5"/>
  <c r="G31" i="19" s="1"/>
  <c r="AB31" i="5"/>
  <c r="W31" i="5"/>
  <c r="AD32" i="5"/>
  <c r="G32" i="19" s="1"/>
  <c r="S32" i="19" s="1"/>
  <c r="AA34" i="5"/>
  <c r="V34" i="5"/>
  <c r="AA37" i="5"/>
  <c r="V37" i="5"/>
  <c r="AB38" i="5"/>
  <c r="W38" i="5"/>
  <c r="X39" i="5"/>
  <c r="S39" i="5"/>
  <c r="AB39" i="5"/>
  <c r="W39" i="5"/>
  <c r="AA41" i="5"/>
  <c r="V41" i="5"/>
  <c r="AB42" i="5"/>
  <c r="W42" i="5"/>
  <c r="Y43" i="5"/>
  <c r="T43" i="5"/>
  <c r="X43" i="5"/>
  <c r="S43" i="5"/>
  <c r="X45" i="5"/>
  <c r="S45" i="5"/>
  <c r="AB45" i="5"/>
  <c r="W45" i="5"/>
  <c r="Y46" i="5"/>
  <c r="T46" i="5"/>
  <c r="X46" i="5"/>
  <c r="S46" i="5"/>
  <c r="Y47" i="5"/>
  <c r="T47" i="5"/>
  <c r="X47" i="5"/>
  <c r="S47" i="5"/>
  <c r="Y4" i="4"/>
  <c r="T4" i="4"/>
  <c r="X4" i="4"/>
  <c r="S4" i="4"/>
  <c r="Z7" i="4"/>
  <c r="U7" i="4"/>
  <c r="Z8" i="4"/>
  <c r="U8" i="4"/>
  <c r="Z9" i="4"/>
  <c r="U9" i="4"/>
  <c r="AA10" i="4"/>
  <c r="V10" i="4"/>
  <c r="AB11" i="4"/>
  <c r="W11" i="4"/>
  <c r="X12" i="4"/>
  <c r="S12" i="4"/>
  <c r="X13" i="4"/>
  <c r="S13" i="4"/>
  <c r="AB13" i="4"/>
  <c r="W13" i="4"/>
  <c r="Y14" i="4"/>
  <c r="T14" i="4"/>
  <c r="Y15" i="4"/>
  <c r="T15" i="4"/>
  <c r="Y18" i="4"/>
  <c r="T18" i="4"/>
  <c r="X19" i="4"/>
  <c r="S19" i="4"/>
  <c r="Y20" i="4"/>
  <c r="T20" i="4"/>
  <c r="X20" i="4"/>
  <c r="S20" i="4"/>
  <c r="Z23" i="4"/>
  <c r="U23" i="4"/>
  <c r="Z24" i="4"/>
  <c r="U24" i="4"/>
  <c r="Z25" i="4"/>
  <c r="U25" i="4"/>
  <c r="AA26" i="4"/>
  <c r="V26" i="4"/>
  <c r="AB27" i="4"/>
  <c r="W27" i="4"/>
  <c r="X28" i="4"/>
  <c r="S28" i="4"/>
  <c r="X29" i="4"/>
  <c r="S29" i="4"/>
  <c r="AB29" i="4"/>
  <c r="W29" i="4"/>
  <c r="Y30" i="4"/>
  <c r="T30" i="4"/>
  <c r="Y31" i="4"/>
  <c r="T31" i="4"/>
  <c r="Y34" i="4"/>
  <c r="T34" i="4"/>
  <c r="X35" i="4"/>
  <c r="S35" i="4"/>
  <c r="Y36" i="4"/>
  <c r="T36" i="4"/>
  <c r="X36" i="4"/>
  <c r="S36" i="4"/>
  <c r="Z39" i="4"/>
  <c r="U39" i="4"/>
  <c r="Z40" i="4"/>
  <c r="U40" i="4"/>
  <c r="Z41" i="4"/>
  <c r="U41" i="4"/>
  <c r="AA42" i="4"/>
  <c r="V42" i="4"/>
  <c r="AB43" i="4"/>
  <c r="W43" i="4"/>
  <c r="X45" i="4"/>
  <c r="S45" i="4"/>
  <c r="AB45" i="4"/>
  <c r="W45" i="4"/>
  <c r="Y46" i="4"/>
  <c r="T46" i="4"/>
  <c r="Y47" i="4"/>
  <c r="T47" i="4"/>
  <c r="Y50" i="4"/>
  <c r="T50" i="4"/>
  <c r="X51" i="4"/>
  <c r="S51" i="4"/>
  <c r="Y52" i="4"/>
  <c r="T52" i="4"/>
  <c r="X52" i="4"/>
  <c r="S52" i="4"/>
  <c r="Z55" i="4"/>
  <c r="U55" i="4"/>
  <c r="Z56" i="4"/>
  <c r="U56" i="4"/>
  <c r="Z57" i="4"/>
  <c r="U57" i="4"/>
  <c r="AA58" i="4"/>
  <c r="V58" i="4"/>
  <c r="AB59" i="4"/>
  <c r="W59" i="4"/>
  <c r="X60" i="4"/>
  <c r="S60" i="4"/>
  <c r="X61" i="4"/>
  <c r="S61" i="4"/>
  <c r="AB61" i="4"/>
  <c r="W61" i="4"/>
  <c r="Y62" i="4"/>
  <c r="T62" i="4"/>
  <c r="Z63" i="4"/>
  <c r="U63" i="4"/>
  <c r="AA64" i="4"/>
  <c r="V64" i="4"/>
  <c r="Z65" i="4"/>
  <c r="U65" i="4"/>
  <c r="AA66" i="4"/>
  <c r="V66" i="4"/>
  <c r="X67" i="4"/>
  <c r="S67" i="4"/>
  <c r="AB67" i="4"/>
  <c r="W67" i="4"/>
  <c r="Z69" i="4"/>
  <c r="U69" i="4"/>
  <c r="Y70" i="4"/>
  <c r="T70" i="4"/>
  <c r="X70" i="4"/>
  <c r="S70" i="4"/>
  <c r="X71" i="4"/>
  <c r="S71" i="4"/>
  <c r="AB71" i="4"/>
  <c r="W71" i="4"/>
  <c r="Y72" i="4"/>
  <c r="T72" i="4"/>
  <c r="AA75" i="4"/>
  <c r="V75" i="4"/>
  <c r="X76" i="4"/>
  <c r="S76" i="4"/>
  <c r="AB76" i="4"/>
  <c r="W76" i="4"/>
  <c r="Y77" i="4"/>
  <c r="T77" i="4"/>
  <c r="Z81" i="4"/>
  <c r="U81" i="4"/>
  <c r="Y81" i="4"/>
  <c r="T81" i="4"/>
  <c r="Y82" i="4"/>
  <c r="T82" i="4"/>
  <c r="X82" i="4"/>
  <c r="S82" i="4"/>
  <c r="Z85" i="4"/>
  <c r="AF85" i="4" s="1"/>
  <c r="I85" i="20" s="1"/>
  <c r="U85" i="4"/>
  <c r="Z86" i="4"/>
  <c r="U86" i="4"/>
  <c r="AA3" i="9"/>
  <c r="V3" i="9"/>
  <c r="Y4" i="9"/>
  <c r="T4" i="9"/>
  <c r="AA5" i="9"/>
  <c r="V5" i="9"/>
  <c r="Y6" i="9"/>
  <c r="T6" i="9"/>
  <c r="AA7" i="9"/>
  <c r="V7" i="9"/>
  <c r="AA8" i="9"/>
  <c r="V8" i="9"/>
  <c r="AC9" i="9"/>
  <c r="X9" i="9"/>
  <c r="AB10" i="9"/>
  <c r="W10" i="9"/>
  <c r="AC11" i="9"/>
  <c r="X11" i="9"/>
  <c r="AC12" i="9"/>
  <c r="X12" i="9"/>
  <c r="Z13" i="9"/>
  <c r="U13" i="9"/>
  <c r="AA14" i="9"/>
  <c r="V14" i="9"/>
  <c r="AA15" i="9"/>
  <c r="V15" i="9"/>
  <c r="AC16" i="9"/>
  <c r="X16" i="9"/>
  <c r="Y17" i="9"/>
  <c r="T17" i="9"/>
  <c r="AA18" i="9"/>
  <c r="V18" i="9"/>
  <c r="AD92" i="1"/>
  <c r="G93" i="17" s="1"/>
  <c r="AD76" i="1"/>
  <c r="G77" i="17" s="1"/>
  <c r="AD72" i="1"/>
  <c r="G73" i="17" s="1"/>
  <c r="AD64" i="1"/>
  <c r="G65" i="17" s="1"/>
  <c r="AD52" i="1"/>
  <c r="G53" i="17" s="1"/>
  <c r="AD48" i="1"/>
  <c r="G49" i="17" s="1"/>
  <c r="AD40" i="1"/>
  <c r="G41" i="17" s="1"/>
  <c r="Q4" i="17"/>
  <c r="Q97" i="17"/>
  <c r="P96" i="17"/>
  <c r="Q93" i="17"/>
  <c r="P92" i="17"/>
  <c r="Q89" i="17"/>
  <c r="P88" i="17"/>
  <c r="Q85" i="17"/>
  <c r="P84" i="17"/>
  <c r="Q81" i="17"/>
  <c r="P80" i="17"/>
  <c r="Q77" i="17"/>
  <c r="P76" i="17"/>
  <c r="Q73" i="17"/>
  <c r="P72" i="17"/>
  <c r="Q69" i="17"/>
  <c r="P68" i="17"/>
  <c r="Q65" i="17"/>
  <c r="P64" i="17"/>
  <c r="Q61" i="17"/>
  <c r="P60" i="17"/>
  <c r="Q57" i="17"/>
  <c r="P56" i="17"/>
  <c r="Q53" i="17"/>
  <c r="P52" i="17"/>
  <c r="Q49" i="17"/>
  <c r="P48" i="17"/>
  <c r="Q45" i="17"/>
  <c r="P44" i="17"/>
  <c r="Q41" i="17"/>
  <c r="P40" i="17"/>
  <c r="Q37" i="17"/>
  <c r="P36" i="17"/>
  <c r="Q33" i="17"/>
  <c r="P32" i="17"/>
  <c r="Q29" i="17"/>
  <c r="P28" i="17"/>
  <c r="Q25" i="17"/>
  <c r="P24" i="17"/>
  <c r="Q21" i="17"/>
  <c r="P20" i="17"/>
  <c r="Q17" i="17"/>
  <c r="P16" i="17"/>
  <c r="Q13" i="17"/>
  <c r="P12" i="17"/>
  <c r="Q9" i="17"/>
  <c r="P8" i="17"/>
  <c r="Q5" i="17"/>
  <c r="P5" i="19"/>
  <c r="Q6" i="19"/>
  <c r="P9" i="19"/>
  <c r="Q10" i="19"/>
  <c r="P13" i="19"/>
  <c r="Q14" i="19"/>
  <c r="P17" i="19"/>
  <c r="Q18" i="19"/>
  <c r="P21" i="19"/>
  <c r="Q22" i="19"/>
  <c r="P25" i="19"/>
  <c r="Q26" i="19"/>
  <c r="P29" i="19"/>
  <c r="Q30" i="19"/>
  <c r="P33" i="19"/>
  <c r="Q34" i="19"/>
  <c r="P37" i="19"/>
  <c r="Q38" i="19"/>
  <c r="P41" i="19"/>
  <c r="Q42" i="19"/>
  <c r="P45" i="19"/>
  <c r="Q46" i="19"/>
  <c r="R73" i="20"/>
  <c r="R69" i="20"/>
  <c r="R65" i="20"/>
  <c r="R61" i="20"/>
  <c r="R57" i="20"/>
  <c r="R53" i="20"/>
  <c r="R49" i="20"/>
  <c r="R45" i="20"/>
  <c r="R41" i="20"/>
  <c r="R37" i="20"/>
  <c r="R33" i="20"/>
  <c r="R29" i="20"/>
  <c r="R25" i="20"/>
  <c r="R21" i="20"/>
  <c r="R17" i="20"/>
  <c r="R13" i="20"/>
  <c r="R9" i="20"/>
  <c r="R5" i="20"/>
  <c r="AD22" i="5"/>
  <c r="G22" i="19" s="1"/>
  <c r="AD10" i="5"/>
  <c r="G10" i="19" s="1"/>
  <c r="E48" i="14"/>
  <c r="H24" i="23" s="1"/>
  <c r="H26" i="23"/>
  <c r="B19" i="24"/>
  <c r="AC44" i="6"/>
  <c r="AD31" i="6"/>
  <c r="G31" i="18" s="1"/>
  <c r="AD38" i="6"/>
  <c r="G38" i="18" s="1"/>
  <c r="J38" i="18" s="1"/>
  <c r="AD43" i="6"/>
  <c r="G43" i="18" s="1"/>
  <c r="AD19" i="6"/>
  <c r="G19" i="18" s="1"/>
  <c r="AD27" i="6"/>
  <c r="G27" i="18" s="1"/>
  <c r="AD40" i="6"/>
  <c r="G40" i="18" s="1"/>
  <c r="S40" i="18" s="1"/>
  <c r="AD42" i="6"/>
  <c r="G42" i="18" s="1"/>
  <c r="AD11" i="6"/>
  <c r="G11" i="18" s="1"/>
  <c r="AD35" i="6"/>
  <c r="G35" i="18" s="1"/>
  <c r="AD4" i="6"/>
  <c r="G4" i="18" s="1"/>
  <c r="Y5" i="6"/>
  <c r="T5" i="6"/>
  <c r="Y7" i="6"/>
  <c r="T7" i="6"/>
  <c r="Z16" i="6"/>
  <c r="U16" i="6"/>
  <c r="Y29" i="6"/>
  <c r="T29" i="6"/>
  <c r="AA33" i="6"/>
  <c r="V33" i="6"/>
  <c r="X36" i="6"/>
  <c r="S36" i="6"/>
  <c r="AB36" i="6"/>
  <c r="W36" i="6"/>
  <c r="Y41" i="6"/>
  <c r="T41" i="6"/>
  <c r="AB4" i="6"/>
  <c r="W4" i="6"/>
  <c r="Y25" i="6"/>
  <c r="T25" i="6"/>
  <c r="Y28" i="6"/>
  <c r="T28" i="6"/>
  <c r="AA35" i="6"/>
  <c r="V35" i="6"/>
  <c r="AB40" i="6"/>
  <c r="W40" i="6"/>
  <c r="Y9" i="6"/>
  <c r="T9" i="6"/>
  <c r="Y12" i="6"/>
  <c r="T12" i="6"/>
  <c r="Y13" i="6"/>
  <c r="T13" i="6"/>
  <c r="Y17" i="6"/>
  <c r="T17" i="6"/>
  <c r="Y21" i="6"/>
  <c r="T21" i="6"/>
  <c r="AB32" i="6"/>
  <c r="W32" i="6"/>
  <c r="Y33" i="6"/>
  <c r="T33" i="6"/>
  <c r="Z38" i="6"/>
  <c r="U38" i="6"/>
  <c r="Z6" i="6"/>
  <c r="U6" i="6"/>
  <c r="AB20" i="6"/>
  <c r="W20" i="6"/>
  <c r="Z30" i="6"/>
  <c r="U30" i="6"/>
  <c r="AA31" i="6"/>
  <c r="V31" i="6"/>
  <c r="AB34" i="6"/>
  <c r="W34" i="6"/>
  <c r="Y37" i="6"/>
  <c r="T37" i="6"/>
  <c r="Y39" i="6"/>
  <c r="T39" i="6"/>
  <c r="AA43" i="6"/>
  <c r="V43" i="6"/>
  <c r="Z7" i="6"/>
  <c r="U7" i="6"/>
  <c r="AA7" i="6"/>
  <c r="V7" i="6"/>
  <c r="Z8" i="6"/>
  <c r="U8" i="6"/>
  <c r="AB8" i="6"/>
  <c r="W8" i="6"/>
  <c r="Z9" i="6"/>
  <c r="U9" i="6"/>
  <c r="AA10" i="6"/>
  <c r="V10" i="6"/>
  <c r="AB11" i="6"/>
  <c r="W11" i="6"/>
  <c r="S13" i="6"/>
  <c r="X13" i="6"/>
  <c r="AB13" i="6"/>
  <c r="W13" i="6"/>
  <c r="Y14" i="6"/>
  <c r="T14" i="6"/>
  <c r="Z14" i="6"/>
  <c r="U14" i="6"/>
  <c r="Y15" i="6"/>
  <c r="T15" i="6"/>
  <c r="AA15" i="6"/>
  <c r="V15" i="6"/>
  <c r="Y18" i="6"/>
  <c r="T18" i="6"/>
  <c r="Z18" i="6"/>
  <c r="U18" i="6"/>
  <c r="AA19" i="6"/>
  <c r="V19" i="6"/>
  <c r="Z20" i="6"/>
  <c r="U20" i="6"/>
  <c r="AA21" i="6"/>
  <c r="V21" i="6"/>
  <c r="AB22" i="6"/>
  <c r="W22" i="6"/>
  <c r="O23" i="6"/>
  <c r="Y24" i="6"/>
  <c r="T24" i="6"/>
  <c r="AB24" i="6"/>
  <c r="W24" i="6"/>
  <c r="Z25" i="6"/>
  <c r="U25" i="6"/>
  <c r="AA26" i="6"/>
  <c r="V26" i="6"/>
  <c r="AB27" i="6"/>
  <c r="W27" i="6"/>
  <c r="AA30" i="6"/>
  <c r="V30" i="6"/>
  <c r="Z31" i="6"/>
  <c r="U31" i="6"/>
  <c r="AA32" i="6"/>
  <c r="V32" i="6"/>
  <c r="AA34" i="6"/>
  <c r="V34" i="6"/>
  <c r="AA36" i="6"/>
  <c r="V36" i="6"/>
  <c r="AA37" i="6"/>
  <c r="V37" i="6"/>
  <c r="AB38" i="6"/>
  <c r="W38" i="6"/>
  <c r="X39" i="6"/>
  <c r="S39" i="6"/>
  <c r="AB39" i="6"/>
  <c r="W39" i="6"/>
  <c r="X41" i="6"/>
  <c r="S41" i="6"/>
  <c r="AB41" i="6"/>
  <c r="W41" i="6"/>
  <c r="Y42" i="6"/>
  <c r="T42" i="6"/>
  <c r="Z42" i="6"/>
  <c r="U42" i="6"/>
  <c r="Z43" i="6"/>
  <c r="U43" i="6"/>
  <c r="AD41" i="6"/>
  <c r="G41" i="18" s="1"/>
  <c r="AD37" i="6"/>
  <c r="G37" i="18" s="1"/>
  <c r="Y4" i="6"/>
  <c r="T4" i="6"/>
  <c r="X4" i="6"/>
  <c r="S4" i="6"/>
  <c r="Z5" i="6"/>
  <c r="U5" i="6"/>
  <c r="AA6" i="6"/>
  <c r="V6" i="6"/>
  <c r="AA8" i="6"/>
  <c r="V8" i="6"/>
  <c r="AA9" i="6"/>
  <c r="V9" i="6"/>
  <c r="AD10" i="6"/>
  <c r="G10" i="18" s="1"/>
  <c r="AB10" i="6"/>
  <c r="W10" i="6"/>
  <c r="Y11" i="6"/>
  <c r="T11" i="6"/>
  <c r="AA11" i="6"/>
  <c r="V11" i="6"/>
  <c r="Z12" i="6"/>
  <c r="U12" i="6"/>
  <c r="AA14" i="6"/>
  <c r="V14" i="6"/>
  <c r="Z15" i="6"/>
  <c r="U15" i="6"/>
  <c r="AA16" i="6"/>
  <c r="V16" i="6"/>
  <c r="AB16" i="6"/>
  <c r="W16" i="6"/>
  <c r="Z17" i="6"/>
  <c r="U17" i="6"/>
  <c r="AA17" i="6"/>
  <c r="V17" i="6"/>
  <c r="AB18" i="6"/>
  <c r="W18" i="6"/>
  <c r="Z19" i="6"/>
  <c r="U19" i="6"/>
  <c r="AA20" i="6"/>
  <c r="V20" i="6"/>
  <c r="AD21" i="6"/>
  <c r="G21" i="18" s="1"/>
  <c r="AB21" i="6"/>
  <c r="W21" i="6"/>
  <c r="Y22" i="6"/>
  <c r="T22" i="6"/>
  <c r="Z22" i="6"/>
  <c r="U22" i="6"/>
  <c r="Z23" i="6"/>
  <c r="U23" i="6"/>
  <c r="AA23" i="6"/>
  <c r="V23" i="6"/>
  <c r="Z24" i="6"/>
  <c r="U24" i="6"/>
  <c r="AA25" i="6"/>
  <c r="V25" i="6"/>
  <c r="AD26" i="6"/>
  <c r="G26" i="18" s="1"/>
  <c r="AB26" i="6"/>
  <c r="W26" i="6"/>
  <c r="Y27" i="6"/>
  <c r="T27" i="6"/>
  <c r="AA27" i="6"/>
  <c r="V27" i="6"/>
  <c r="Z28" i="6"/>
  <c r="U28" i="6"/>
  <c r="AB28" i="6"/>
  <c r="W28" i="6"/>
  <c r="Z29" i="6"/>
  <c r="U29" i="6"/>
  <c r="AD32" i="6"/>
  <c r="G32" i="18" s="1"/>
  <c r="S33" i="6"/>
  <c r="X33" i="6"/>
  <c r="AB33" i="6"/>
  <c r="W33" i="6"/>
  <c r="AD34" i="6"/>
  <c r="G34" i="18" s="1"/>
  <c r="AB35" i="6"/>
  <c r="W35" i="6"/>
  <c r="AB37" i="6"/>
  <c r="W37" i="6"/>
  <c r="Y38" i="6"/>
  <c r="T38" i="6"/>
  <c r="N38" i="6"/>
  <c r="Y40" i="6"/>
  <c r="T40" i="6"/>
  <c r="N40" i="6"/>
  <c r="AE4" i="6"/>
  <c r="AD36" i="6"/>
  <c r="G36" i="18" s="1"/>
  <c r="Z4" i="6"/>
  <c r="U4" i="6"/>
  <c r="AA5" i="6"/>
  <c r="V5" i="6"/>
  <c r="AD6" i="6"/>
  <c r="G6" i="18" s="1"/>
  <c r="AB6" i="6"/>
  <c r="W6" i="6"/>
  <c r="S7" i="6"/>
  <c r="X7" i="6"/>
  <c r="AB7" i="6"/>
  <c r="W7" i="6"/>
  <c r="AD8" i="6"/>
  <c r="G8" i="18" s="1"/>
  <c r="S9" i="6"/>
  <c r="X9" i="6"/>
  <c r="AB9" i="6"/>
  <c r="W9" i="6"/>
  <c r="Y10" i="6"/>
  <c r="T10" i="6"/>
  <c r="Z10" i="6"/>
  <c r="U10" i="6"/>
  <c r="Z11" i="6"/>
  <c r="U11" i="6"/>
  <c r="AA12" i="6"/>
  <c r="V12" i="6"/>
  <c r="AB12" i="6"/>
  <c r="W12" i="6"/>
  <c r="Z13" i="6"/>
  <c r="U13" i="6"/>
  <c r="AD16" i="6"/>
  <c r="G16" i="18" s="1"/>
  <c r="AA18" i="6"/>
  <c r="V18" i="6"/>
  <c r="AD20" i="6"/>
  <c r="G20" i="18" s="1"/>
  <c r="AA24" i="6"/>
  <c r="V24" i="6"/>
  <c r="S25" i="6"/>
  <c r="X25" i="6"/>
  <c r="AB25" i="6"/>
  <c r="W25" i="6"/>
  <c r="Y26" i="6"/>
  <c r="T26" i="6"/>
  <c r="Z26" i="6"/>
  <c r="U26" i="6"/>
  <c r="Z27" i="6"/>
  <c r="U27" i="6"/>
  <c r="AA28" i="6"/>
  <c r="V28" i="6"/>
  <c r="AA29" i="6"/>
  <c r="V29" i="6"/>
  <c r="AD30" i="6"/>
  <c r="G30" i="18" s="1"/>
  <c r="S30" i="18" s="1"/>
  <c r="AB30" i="6"/>
  <c r="W30" i="6"/>
  <c r="AB31" i="6"/>
  <c r="W31" i="6"/>
  <c r="Y32" i="6"/>
  <c r="T32" i="6"/>
  <c r="Z32" i="6"/>
  <c r="U32" i="6"/>
  <c r="Y34" i="6"/>
  <c r="T34" i="6"/>
  <c r="Z34" i="6"/>
  <c r="U34" i="6"/>
  <c r="N35" i="6"/>
  <c r="Y36" i="6"/>
  <c r="T36" i="6"/>
  <c r="Z39" i="6"/>
  <c r="U39" i="6"/>
  <c r="AA39" i="6"/>
  <c r="V39" i="6"/>
  <c r="Z40" i="6"/>
  <c r="U40" i="6"/>
  <c r="Z41" i="6"/>
  <c r="U41" i="6"/>
  <c r="AA42" i="6"/>
  <c r="V42" i="6"/>
  <c r="AB43" i="6"/>
  <c r="W43" i="6"/>
  <c r="AD39" i="6"/>
  <c r="G39" i="18" s="1"/>
  <c r="AA4" i="6"/>
  <c r="V4" i="6"/>
  <c r="AD5" i="6"/>
  <c r="G5" i="18" s="1"/>
  <c r="S5" i="18" s="1"/>
  <c r="AB5" i="6"/>
  <c r="W5" i="6"/>
  <c r="Y6" i="6"/>
  <c r="T6" i="6"/>
  <c r="N6" i="6"/>
  <c r="Y8" i="6"/>
  <c r="T8" i="6"/>
  <c r="N8" i="6"/>
  <c r="AD12" i="6"/>
  <c r="G12" i="18" s="1"/>
  <c r="AA13" i="6"/>
  <c r="V13" i="6"/>
  <c r="AD14" i="6"/>
  <c r="G14" i="18" s="1"/>
  <c r="AB14" i="6"/>
  <c r="W14" i="6"/>
  <c r="AD15" i="6"/>
  <c r="G15" i="18" s="1"/>
  <c r="AB15" i="6"/>
  <c r="W15" i="6"/>
  <c r="Y16" i="6"/>
  <c r="T16" i="6"/>
  <c r="N16" i="6"/>
  <c r="S17" i="6"/>
  <c r="X17" i="6"/>
  <c r="AB17" i="6"/>
  <c r="W17" i="6"/>
  <c r="AD18" i="6"/>
  <c r="G18" i="18" s="1"/>
  <c r="S19" i="6"/>
  <c r="X19" i="6"/>
  <c r="AB19" i="6"/>
  <c r="W19" i="6"/>
  <c r="Y20" i="6"/>
  <c r="T20" i="6"/>
  <c r="Z21" i="6"/>
  <c r="U21" i="6"/>
  <c r="AA22" i="6"/>
  <c r="V22" i="6"/>
  <c r="S23" i="6"/>
  <c r="X23" i="6"/>
  <c r="AB23" i="6"/>
  <c r="W23" i="6"/>
  <c r="AD24" i="6"/>
  <c r="G24" i="18" s="1"/>
  <c r="S24" i="18" s="1"/>
  <c r="AD28" i="6"/>
  <c r="G28" i="18" s="1"/>
  <c r="S29" i="6"/>
  <c r="X29" i="6"/>
  <c r="AB29" i="6"/>
  <c r="W29" i="6"/>
  <c r="Y30" i="6"/>
  <c r="T30" i="6"/>
  <c r="Y31" i="6"/>
  <c r="T31" i="6"/>
  <c r="Z33" i="6"/>
  <c r="U33" i="6"/>
  <c r="Z35" i="6"/>
  <c r="U35" i="6"/>
  <c r="Z36" i="6"/>
  <c r="U36" i="6"/>
  <c r="Z37" i="6"/>
  <c r="U37" i="6"/>
  <c r="AA38" i="6"/>
  <c r="V38" i="6"/>
  <c r="AA40" i="6"/>
  <c r="V40" i="6"/>
  <c r="AA41" i="6"/>
  <c r="V41" i="6"/>
  <c r="AB42" i="6"/>
  <c r="W42" i="6"/>
  <c r="Y43" i="6"/>
  <c r="T43" i="6"/>
  <c r="AD7" i="6"/>
  <c r="G7" i="18" s="1"/>
  <c r="I3" i="22"/>
  <c r="H4" i="22"/>
  <c r="G5" i="22"/>
  <c r="G3" i="22"/>
  <c r="I5" i="22"/>
  <c r="AF69" i="4"/>
  <c r="I69" i="20" s="1"/>
  <c r="S5" i="5"/>
  <c r="AF9" i="5"/>
  <c r="I9" i="19" s="1"/>
  <c r="S9" i="5"/>
  <c r="S15" i="5"/>
  <c r="AF7" i="5"/>
  <c r="I7" i="19" s="1"/>
  <c r="S7" i="5"/>
  <c r="S11" i="5"/>
  <c r="S35" i="5"/>
  <c r="AE9" i="5"/>
  <c r="S19" i="5"/>
  <c r="S30" i="5"/>
  <c r="N13" i="5"/>
  <c r="X13" i="5" s="1"/>
  <c r="N17" i="5"/>
  <c r="X17" i="5" s="1"/>
  <c r="AD33" i="5"/>
  <c r="G33" i="19" s="1"/>
  <c r="AD29" i="5"/>
  <c r="G29" i="19" s="1"/>
  <c r="AD25" i="5"/>
  <c r="G25" i="19" s="1"/>
  <c r="AD9" i="5"/>
  <c r="G9" i="19" s="1"/>
  <c r="AD5" i="5"/>
  <c r="AE10" i="5"/>
  <c r="S10" i="5"/>
  <c r="AE16" i="5"/>
  <c r="S16" i="5"/>
  <c r="AE17" i="5"/>
  <c r="N27" i="5"/>
  <c r="X27" i="5" s="1"/>
  <c r="N28" i="5"/>
  <c r="AD35" i="5"/>
  <c r="G35" i="19" s="1"/>
  <c r="AD23" i="5"/>
  <c r="G23" i="19" s="1"/>
  <c r="AD15" i="5"/>
  <c r="G15" i="19" s="1"/>
  <c r="AD11" i="5"/>
  <c r="G11" i="19" s="1"/>
  <c r="AD7" i="5"/>
  <c r="G7" i="19" s="1"/>
  <c r="AE8" i="5"/>
  <c r="S8" i="5"/>
  <c r="N20" i="5"/>
  <c r="X20" i="5" s="1"/>
  <c r="AF12" i="5"/>
  <c r="I12" i="19" s="1"/>
  <c r="AD16" i="5"/>
  <c r="G16" i="19" s="1"/>
  <c r="AD12" i="5"/>
  <c r="G12" i="19" s="1"/>
  <c r="AD8" i="5"/>
  <c r="G8" i="19" s="1"/>
  <c r="N22" i="6"/>
  <c r="S12" i="6"/>
  <c r="N20" i="6"/>
  <c r="N24" i="6"/>
  <c r="X24" i="6" s="1"/>
  <c r="N28" i="6"/>
  <c r="X28" i="6" s="1"/>
  <c r="N32" i="6"/>
  <c r="AD33" i="6"/>
  <c r="G33" i="18" s="1"/>
  <c r="AD29" i="6"/>
  <c r="G29" i="18" s="1"/>
  <c r="AD25" i="6"/>
  <c r="G25" i="18" s="1"/>
  <c r="AD17" i="6"/>
  <c r="G17" i="18" s="1"/>
  <c r="AD13" i="6"/>
  <c r="G13" i="18" s="1"/>
  <c r="AD9" i="6"/>
  <c r="G9" i="18" s="1"/>
  <c r="AD17" i="1"/>
  <c r="G18" i="17" s="1"/>
  <c r="AD5" i="1"/>
  <c r="AD31" i="1"/>
  <c r="G32" i="17" s="1"/>
  <c r="AD23" i="1"/>
  <c r="G24" i="17" s="1"/>
  <c r="AD19" i="1"/>
  <c r="G20" i="17" s="1"/>
  <c r="AD29" i="1"/>
  <c r="G30" i="17" s="1"/>
  <c r="AD9" i="1"/>
  <c r="G10" i="17" s="1"/>
  <c r="AD30" i="1"/>
  <c r="G31" i="17" s="1"/>
  <c r="AD26" i="1"/>
  <c r="G27" i="17" s="1"/>
  <c r="AD22" i="1"/>
  <c r="G23" i="17" s="1"/>
  <c r="AD18" i="1"/>
  <c r="G19" i="17" s="1"/>
  <c r="AD14" i="1"/>
  <c r="G15" i="17" s="1"/>
  <c r="AD10" i="1"/>
  <c r="G11" i="17" s="1"/>
  <c r="AD6" i="1"/>
  <c r="G7" i="17" s="1"/>
  <c r="BM21" i="7"/>
  <c r="C22" i="18" s="1"/>
  <c r="J22" i="18" s="1"/>
  <c r="BM33" i="7"/>
  <c r="C34" i="18" s="1"/>
  <c r="BN31" i="7"/>
  <c r="AG12" i="2"/>
  <c r="BR12" i="2" s="1"/>
  <c r="BQ12" i="2"/>
  <c r="C12" i="19" s="1"/>
  <c r="J12" i="19" s="1"/>
  <c r="AF21" i="2"/>
  <c r="BQ21" i="2"/>
  <c r="C21" i="19" s="1"/>
  <c r="S21" i="19" s="1"/>
  <c r="AG10" i="2"/>
  <c r="BR10" i="2" s="1"/>
  <c r="BQ10" i="2"/>
  <c r="C10" i="19" s="1"/>
  <c r="J10" i="19" s="1"/>
  <c r="BQ20" i="2"/>
  <c r="C20" i="19" s="1"/>
  <c r="J20" i="19" s="1"/>
  <c r="AI20" i="2"/>
  <c r="AF26" i="2"/>
  <c r="BQ26" i="2"/>
  <c r="C26" i="19" s="1"/>
  <c r="J26" i="19" s="1"/>
  <c r="AF33" i="2"/>
  <c r="BQ33" i="2"/>
  <c r="C33" i="19" s="1"/>
  <c r="J33" i="19" s="1"/>
  <c r="AH18" i="2"/>
  <c r="BR18" i="2" s="1"/>
  <c r="BQ18" i="2"/>
  <c r="C18" i="19" s="1"/>
  <c r="S18" i="19" s="1"/>
  <c r="AH4" i="2"/>
  <c r="BR4" i="2" s="1"/>
  <c r="BQ4" i="2"/>
  <c r="AF6" i="2"/>
  <c r="BQ6" i="2"/>
  <c r="C6" i="19" s="1"/>
  <c r="AH8" i="2"/>
  <c r="BR8" i="2" s="1"/>
  <c r="BQ8" i="2"/>
  <c r="C8" i="19" s="1"/>
  <c r="J27" i="19"/>
  <c r="AF36" i="2"/>
  <c r="BQ36" i="2"/>
  <c r="C36" i="19" s="1"/>
  <c r="J36" i="19" s="1"/>
  <c r="BR7" i="2"/>
  <c r="BR5" i="2"/>
  <c r="BR9" i="2"/>
  <c r="AF39" i="2"/>
  <c r="BQ39" i="2"/>
  <c r="C39" i="19" s="1"/>
  <c r="S39" i="19" s="1"/>
  <c r="AF43" i="2"/>
  <c r="BQ43" i="2"/>
  <c r="C43" i="19" s="1"/>
  <c r="S43" i="19" s="1"/>
  <c r="AF46" i="2"/>
  <c r="BQ46" i="2"/>
  <c r="C46" i="19" s="1"/>
  <c r="S46" i="19" s="1"/>
  <c r="BR14" i="2"/>
  <c r="AF47" i="2"/>
  <c r="BQ47" i="2"/>
  <c r="C47" i="19" s="1"/>
  <c r="S47" i="19" s="1"/>
  <c r="BQ14" i="2"/>
  <c r="C14" i="19" s="1"/>
  <c r="BR22" i="2"/>
  <c r="AF30" i="2"/>
  <c r="BQ30" i="2"/>
  <c r="C30" i="19" s="1"/>
  <c r="AF40" i="2"/>
  <c r="BQ40" i="2"/>
  <c r="C40" i="19" s="1"/>
  <c r="AF44" i="2"/>
  <c r="BQ44" i="2"/>
  <c r="C44" i="19" s="1"/>
  <c r="J44" i="19" s="1"/>
  <c r="BQ5" i="2"/>
  <c r="C5" i="19" s="1"/>
  <c r="BQ7" i="2"/>
  <c r="C7" i="19" s="1"/>
  <c r="BQ9" i="2"/>
  <c r="C9" i="19" s="1"/>
  <c r="BQ11" i="2"/>
  <c r="C11" i="19" s="1"/>
  <c r="BQ13" i="2"/>
  <c r="C13" i="19" s="1"/>
  <c r="S13" i="19" s="1"/>
  <c r="BQ17" i="2"/>
  <c r="C17" i="19" s="1"/>
  <c r="S17" i="19" s="1"/>
  <c r="BQ19" i="2"/>
  <c r="C19" i="19" s="1"/>
  <c r="S19" i="19" s="1"/>
  <c r="BQ23" i="2"/>
  <c r="C23" i="19" s="1"/>
  <c r="BQ25" i="2"/>
  <c r="C25" i="19" s="1"/>
  <c r="BR25" i="2"/>
  <c r="BQ28" i="2"/>
  <c r="C28" i="19" s="1"/>
  <c r="BQ31" i="2"/>
  <c r="C31" i="19" s="1"/>
  <c r="BQ32" i="2"/>
  <c r="C32" i="19" s="1"/>
  <c r="BQ34" i="2"/>
  <c r="C34" i="19" s="1"/>
  <c r="J34" i="19" s="1"/>
  <c r="BQ35" i="2"/>
  <c r="C35" i="19" s="1"/>
  <c r="J35" i="19" s="1"/>
  <c r="BQ37" i="2"/>
  <c r="C37" i="19" s="1"/>
  <c r="S37" i="19" s="1"/>
  <c r="BQ38" i="2"/>
  <c r="C38" i="19" s="1"/>
  <c r="J38" i="19" s="1"/>
  <c r="BQ41" i="2"/>
  <c r="C41" i="19" s="1"/>
  <c r="S41" i="19" s="1"/>
  <c r="BQ42" i="2"/>
  <c r="C42" i="19" s="1"/>
  <c r="S42" i="19" s="1"/>
  <c r="BQ45" i="2"/>
  <c r="C45" i="19" s="1"/>
  <c r="S45" i="19" s="1"/>
  <c r="BR34" i="2"/>
  <c r="BR37" i="2"/>
  <c r="BR38" i="2"/>
  <c r="BR41" i="2"/>
  <c r="BR42" i="2"/>
  <c r="BR45" i="2"/>
  <c r="BM73" i="3"/>
  <c r="C73" i="20" s="1"/>
  <c r="AB11" i="3"/>
  <c r="BM11" i="3"/>
  <c r="C11" i="20" s="1"/>
  <c r="T11" i="20" s="1"/>
  <c r="AD50" i="3"/>
  <c r="BM50" i="3"/>
  <c r="C50" i="20" s="1"/>
  <c r="T50" i="20" s="1"/>
  <c r="AB42" i="3"/>
  <c r="BM42" i="3"/>
  <c r="C42" i="20" s="1"/>
  <c r="T42" i="20" s="1"/>
  <c r="BM49" i="3"/>
  <c r="C49" i="20" s="1"/>
  <c r="BM46" i="3"/>
  <c r="C46" i="20" s="1"/>
  <c r="T46" i="20" s="1"/>
  <c r="AB8" i="3"/>
  <c r="BM8" i="3"/>
  <c r="C8" i="20" s="1"/>
  <c r="AB23" i="3"/>
  <c r="BM23" i="3"/>
  <c r="C23" i="20" s="1"/>
  <c r="T23" i="20" s="1"/>
  <c r="BM63" i="3"/>
  <c r="C63" i="20" s="1"/>
  <c r="T63" i="20" s="1"/>
  <c r="BM64" i="3"/>
  <c r="C64" i="20" s="1"/>
  <c r="K64" i="20" s="1"/>
  <c r="BM86" i="3"/>
  <c r="C86" i="20" s="1"/>
  <c r="BM45" i="3"/>
  <c r="C45" i="20" s="1"/>
  <c r="T45" i="20" s="1"/>
  <c r="BM55" i="3"/>
  <c r="C55" i="20" s="1"/>
  <c r="T55" i="20" s="1"/>
  <c r="BN9" i="3"/>
  <c r="D9" i="20" s="1"/>
  <c r="BM68" i="3"/>
  <c r="C68" i="20" s="1"/>
  <c r="T68" i="20" s="1"/>
  <c r="BM6" i="3"/>
  <c r="C6" i="20" s="1"/>
  <c r="K6" i="20" s="1"/>
  <c r="BN34" i="3"/>
  <c r="BP34" i="3" s="1"/>
  <c r="AB29" i="3"/>
  <c r="BM29" i="3"/>
  <c r="C29" i="20" s="1"/>
  <c r="T29" i="20" s="1"/>
  <c r="AC36" i="3"/>
  <c r="BM36" i="3"/>
  <c r="C36" i="20" s="1"/>
  <c r="T36" i="20" s="1"/>
  <c r="D34" i="20"/>
  <c r="AB54" i="3"/>
  <c r="BM54" i="3"/>
  <c r="C54" i="20" s="1"/>
  <c r="T54" i="20" s="1"/>
  <c r="BM70" i="3"/>
  <c r="C70" i="20" s="1"/>
  <c r="AB78" i="3"/>
  <c r="BM78" i="3"/>
  <c r="C78" i="20" s="1"/>
  <c r="BM4" i="3"/>
  <c r="C4" i="20" s="1"/>
  <c r="BN12" i="3"/>
  <c r="BM33" i="3"/>
  <c r="C33" i="20" s="1"/>
  <c r="T33" i="20" s="1"/>
  <c r="BN81" i="3"/>
  <c r="BP9" i="3"/>
  <c r="BN52" i="3"/>
  <c r="AB82" i="3"/>
  <c r="BM82" i="3"/>
  <c r="C82" i="20" s="1"/>
  <c r="T82" i="20" s="1"/>
  <c r="AB5" i="3"/>
  <c r="BM5" i="3"/>
  <c r="C5" i="20" s="1"/>
  <c r="T5" i="20" s="1"/>
  <c r="BO25" i="3"/>
  <c r="E25" i="20" s="1"/>
  <c r="BN25" i="3"/>
  <c r="AB26" i="3"/>
  <c r="BM26" i="3"/>
  <c r="C26" i="20" s="1"/>
  <c r="T26" i="20" s="1"/>
  <c r="BM21" i="3"/>
  <c r="C21" i="20" s="1"/>
  <c r="AB13" i="3"/>
  <c r="BM13" i="3"/>
  <c r="C13" i="20" s="1"/>
  <c r="AB19" i="3"/>
  <c r="BM19" i="3"/>
  <c r="C19" i="20" s="1"/>
  <c r="T19" i="20" s="1"/>
  <c r="AB31" i="3"/>
  <c r="BM31" i="3"/>
  <c r="C31" i="20" s="1"/>
  <c r="T31" i="20" s="1"/>
  <c r="BN33" i="3"/>
  <c r="AB38" i="3"/>
  <c r="BM38" i="3"/>
  <c r="C38" i="20" s="1"/>
  <c r="T38" i="20" s="1"/>
  <c r="BN11" i="3"/>
  <c r="AB16" i="3"/>
  <c r="BM16" i="3"/>
  <c r="C16" i="20" s="1"/>
  <c r="AB28" i="3"/>
  <c r="BM28" i="3"/>
  <c r="C28" i="20" s="1"/>
  <c r="T28" i="20" s="1"/>
  <c r="BM25" i="3"/>
  <c r="C25" i="20" s="1"/>
  <c r="BM52" i="3"/>
  <c r="C52" i="20" s="1"/>
  <c r="T52" i="20" s="1"/>
  <c r="AB18" i="3"/>
  <c r="BM18" i="3"/>
  <c r="C18" i="20" s="1"/>
  <c r="T18" i="20" s="1"/>
  <c r="BO21" i="3"/>
  <c r="E21" i="20" s="1"/>
  <c r="BN21" i="3"/>
  <c r="AB30" i="3"/>
  <c r="BM30" i="3"/>
  <c r="C30" i="20" s="1"/>
  <c r="AB44" i="3"/>
  <c r="BM44" i="3"/>
  <c r="C44" i="20" s="1"/>
  <c r="AB48" i="3"/>
  <c r="BM48" i="3"/>
  <c r="C48" i="20" s="1"/>
  <c r="BN59" i="3"/>
  <c r="BO76" i="3"/>
  <c r="E76" i="20" s="1"/>
  <c r="BN76" i="3"/>
  <c r="AB83" i="3"/>
  <c r="BM83" i="3"/>
  <c r="C83" i="20" s="1"/>
  <c r="T83" i="20" s="1"/>
  <c r="BM84" i="3"/>
  <c r="C84" i="20" s="1"/>
  <c r="BM87" i="3"/>
  <c r="C87" i="20" s="1"/>
  <c r="T87" i="20" s="1"/>
  <c r="BM59" i="3"/>
  <c r="C59" i="20" s="1"/>
  <c r="T59" i="20" s="1"/>
  <c r="BM80" i="3"/>
  <c r="C80" i="20" s="1"/>
  <c r="BN7" i="3"/>
  <c r="AB14" i="3"/>
  <c r="BM14" i="3"/>
  <c r="C14" i="20" s="1"/>
  <c r="BN24" i="3"/>
  <c r="BO34" i="3"/>
  <c r="E34" i="20" s="1"/>
  <c r="AB37" i="3"/>
  <c r="BM37" i="3"/>
  <c r="C37" i="20" s="1"/>
  <c r="AB39" i="3"/>
  <c r="BM39" i="3"/>
  <c r="C39" i="20" s="1"/>
  <c r="T39" i="20" s="1"/>
  <c r="BN42" i="3"/>
  <c r="BM47" i="3"/>
  <c r="C47" i="20" s="1"/>
  <c r="T47" i="20" s="1"/>
  <c r="BM75" i="3"/>
  <c r="C75" i="20" s="1"/>
  <c r="T75" i="20" s="1"/>
  <c r="BM85" i="3"/>
  <c r="C85" i="20" s="1"/>
  <c r="T85" i="20" s="1"/>
  <c r="BM12" i="3"/>
  <c r="C12" i="20" s="1"/>
  <c r="BN27" i="3"/>
  <c r="BM34" i="3"/>
  <c r="C34" i="20" s="1"/>
  <c r="T34" i="20" s="1"/>
  <c r="BN35" i="3"/>
  <c r="BM60" i="3"/>
  <c r="C60" i="20" s="1"/>
  <c r="T60" i="20" s="1"/>
  <c r="BM79" i="3"/>
  <c r="C79" i="20" s="1"/>
  <c r="T79" i="20" s="1"/>
  <c r="BN4" i="3"/>
  <c r="BN6" i="3"/>
  <c r="BN8" i="3"/>
  <c r="AB20" i="3"/>
  <c r="BM20" i="3"/>
  <c r="C20" i="20" s="1"/>
  <c r="AB40" i="3"/>
  <c r="BM40" i="3"/>
  <c r="C40" i="20" s="1"/>
  <c r="T40" i="20" s="1"/>
  <c r="BM41" i="3"/>
  <c r="C41" i="20" s="1"/>
  <c r="BM57" i="3"/>
  <c r="C57" i="20" s="1"/>
  <c r="T57" i="20" s="1"/>
  <c r="BM61" i="3"/>
  <c r="C61" i="20" s="1"/>
  <c r="T61" i="20" s="1"/>
  <c r="BM66" i="3"/>
  <c r="C66" i="20" s="1"/>
  <c r="BM69" i="3"/>
  <c r="C69" i="20" s="1"/>
  <c r="BM74" i="3"/>
  <c r="C74" i="20" s="1"/>
  <c r="BM10" i="3"/>
  <c r="C10" i="20" s="1"/>
  <c r="AB15" i="3"/>
  <c r="BM15" i="3"/>
  <c r="C15" i="20" s="1"/>
  <c r="T15" i="20" s="1"/>
  <c r="BO22" i="3"/>
  <c r="E22" i="20" s="1"/>
  <c r="BN22" i="3"/>
  <c r="BN32" i="3"/>
  <c r="BO33" i="3"/>
  <c r="E33" i="20" s="1"/>
  <c r="AB56" i="3"/>
  <c r="BM56" i="3"/>
  <c r="C56" i="20" s="1"/>
  <c r="T56" i="20" s="1"/>
  <c r="BM65" i="3"/>
  <c r="C65" i="20" s="1"/>
  <c r="BM67" i="3"/>
  <c r="C67" i="20" s="1"/>
  <c r="T67" i="20" s="1"/>
  <c r="AB77" i="3"/>
  <c r="BM77" i="3"/>
  <c r="C77" i="20" s="1"/>
  <c r="BN79" i="3"/>
  <c r="BM7" i="3"/>
  <c r="C7" i="20" s="1"/>
  <c r="BM9" i="3"/>
  <c r="C9" i="20" s="1"/>
  <c r="BN10" i="3"/>
  <c r="BM22" i="3"/>
  <c r="C22" i="20" s="1"/>
  <c r="T22" i="20" s="1"/>
  <c r="BM24" i="3"/>
  <c r="C24" i="20" s="1"/>
  <c r="T24" i="20" s="1"/>
  <c r="BM27" i="3"/>
  <c r="C27" i="20" s="1"/>
  <c r="T27" i="20" s="1"/>
  <c r="BM32" i="3"/>
  <c r="C32" i="20" s="1"/>
  <c r="BM35" i="3"/>
  <c r="C35" i="20" s="1"/>
  <c r="T35" i="20" s="1"/>
  <c r="BM43" i="3"/>
  <c r="C43" i="20" s="1"/>
  <c r="T43" i="20" s="1"/>
  <c r="BM51" i="3"/>
  <c r="C51" i="20" s="1"/>
  <c r="T51" i="20" s="1"/>
  <c r="BM62" i="3"/>
  <c r="C62" i="20" s="1"/>
  <c r="BM76" i="3"/>
  <c r="C76" i="20" s="1"/>
  <c r="BN80" i="3"/>
  <c r="BM53" i="3"/>
  <c r="C53" i="20" s="1"/>
  <c r="T53" i="20" s="1"/>
  <c r="BN58" i="3"/>
  <c r="BM71" i="3"/>
  <c r="C71" i="20" s="1"/>
  <c r="T71" i="20" s="1"/>
  <c r="BM72" i="3"/>
  <c r="C72" i="20" s="1"/>
  <c r="BM17" i="3"/>
  <c r="C17" i="20" s="1"/>
  <c r="BM58" i="3"/>
  <c r="C58" i="20" s="1"/>
  <c r="T58" i="20" s="1"/>
  <c r="BN17" i="3"/>
  <c r="BM81" i="3"/>
  <c r="C81" i="20" s="1"/>
  <c r="T81" i="20" s="1"/>
  <c r="AC4" i="10"/>
  <c r="BM4" i="10"/>
  <c r="AB10" i="10"/>
  <c r="BM10" i="10"/>
  <c r="C9" i="21" s="1"/>
  <c r="J9" i="21" s="1"/>
  <c r="AB6" i="10"/>
  <c r="BM6" i="10"/>
  <c r="C5" i="21" s="1"/>
  <c r="AB9" i="10"/>
  <c r="BM9" i="10"/>
  <c r="C8" i="21" s="1"/>
  <c r="J8" i="21" s="1"/>
  <c r="AB12" i="10"/>
  <c r="BM12" i="10"/>
  <c r="C11" i="21" s="1"/>
  <c r="J11" i="21" s="1"/>
  <c r="BN8" i="10"/>
  <c r="AB16" i="10"/>
  <c r="BM16" i="10"/>
  <c r="C15" i="21" s="1"/>
  <c r="J15" i="21" s="1"/>
  <c r="AB5" i="10"/>
  <c r="BM5" i="10"/>
  <c r="C4" i="21" s="1"/>
  <c r="J4" i="21" s="1"/>
  <c r="BM15" i="10"/>
  <c r="C14" i="21" s="1"/>
  <c r="J14" i="21" s="1"/>
  <c r="BM19" i="10"/>
  <c r="C18" i="21" s="1"/>
  <c r="J18" i="21" s="1"/>
  <c r="BM8" i="10"/>
  <c r="C7" i="21" s="1"/>
  <c r="BM13" i="10"/>
  <c r="C12" i="21" s="1"/>
  <c r="J12" i="21" s="1"/>
  <c r="BM14" i="10"/>
  <c r="C13" i="21" s="1"/>
  <c r="J13" i="21" s="1"/>
  <c r="BM17" i="10"/>
  <c r="C16" i="21" s="1"/>
  <c r="J16" i="21" s="1"/>
  <c r="BM18" i="10"/>
  <c r="C17" i="21" s="1"/>
  <c r="J17" i="21" s="1"/>
  <c r="G2" i="22"/>
  <c r="I4" i="22"/>
  <c r="G6" i="22"/>
  <c r="H2" i="22"/>
  <c r="H6" i="22"/>
  <c r="AE19" i="9"/>
  <c r="G3" i="21"/>
  <c r="AB26" i="7"/>
  <c r="BM26" i="7"/>
  <c r="C27" i="18" s="1"/>
  <c r="AD34" i="7"/>
  <c r="BM34" i="7"/>
  <c r="C35" i="18" s="1"/>
  <c r="BM37" i="7"/>
  <c r="C38" i="18" s="1"/>
  <c r="BM17" i="7"/>
  <c r="C18" i="18" s="1"/>
  <c r="AB20" i="7"/>
  <c r="BM20" i="7"/>
  <c r="C21" i="18" s="1"/>
  <c r="AB22" i="7"/>
  <c r="BM22" i="7"/>
  <c r="C23" i="18" s="1"/>
  <c r="J23" i="18" s="1"/>
  <c r="AD32" i="7"/>
  <c r="BM32" i="7"/>
  <c r="C33" i="18" s="1"/>
  <c r="AB41" i="7"/>
  <c r="BM41" i="7"/>
  <c r="C42" i="18" s="1"/>
  <c r="BM5" i="7"/>
  <c r="C6" i="18" s="1"/>
  <c r="AC19" i="7"/>
  <c r="BM19" i="7"/>
  <c r="C20" i="18" s="1"/>
  <c r="BN37" i="7"/>
  <c r="AB36" i="7"/>
  <c r="BM36" i="7"/>
  <c r="C37" i="18" s="1"/>
  <c r="J37" i="18" s="1"/>
  <c r="BM6" i="7"/>
  <c r="C7" i="18" s="1"/>
  <c r="BM7" i="7"/>
  <c r="C8" i="18" s="1"/>
  <c r="AB24" i="7"/>
  <c r="BM24" i="7"/>
  <c r="C25" i="18" s="1"/>
  <c r="BM27" i="7"/>
  <c r="C28" i="18" s="1"/>
  <c r="AB38" i="7"/>
  <c r="BM38" i="7"/>
  <c r="C39" i="18" s="1"/>
  <c r="AB39" i="7"/>
  <c r="BM39" i="7"/>
  <c r="C40" i="18" s="1"/>
  <c r="BM8" i="7"/>
  <c r="C9" i="18" s="1"/>
  <c r="BM9" i="7"/>
  <c r="C10" i="18" s="1"/>
  <c r="BM10" i="7"/>
  <c r="C11" i="18" s="1"/>
  <c r="BM11" i="7"/>
  <c r="C12" i="18" s="1"/>
  <c r="BM12" i="7"/>
  <c r="C13" i="18" s="1"/>
  <c r="BM13" i="7"/>
  <c r="C14" i="18" s="1"/>
  <c r="AB14" i="7"/>
  <c r="BM14" i="7"/>
  <c r="C15" i="18" s="1"/>
  <c r="BM15" i="7"/>
  <c r="C16" i="18" s="1"/>
  <c r="AB28" i="7"/>
  <c r="BM28" i="7"/>
  <c r="C29" i="18" s="1"/>
  <c r="AB30" i="7"/>
  <c r="BM30" i="7"/>
  <c r="C31" i="18" s="1"/>
  <c r="BN35" i="7"/>
  <c r="BM3" i="7"/>
  <c r="BN18" i="7"/>
  <c r="BM25" i="7"/>
  <c r="C26" i="18" s="1"/>
  <c r="S26" i="18" s="1"/>
  <c r="AB42" i="7"/>
  <c r="BM42" i="7"/>
  <c r="C43" i="18" s="1"/>
  <c r="BM16" i="7"/>
  <c r="C17" i="18" s="1"/>
  <c r="BM18" i="7"/>
  <c r="C19" i="18" s="1"/>
  <c r="J19" i="18" s="1"/>
  <c r="BM35" i="7"/>
  <c r="C36" i="18" s="1"/>
  <c r="BM31" i="7"/>
  <c r="C32" i="18" s="1"/>
  <c r="BM40" i="7"/>
  <c r="C41" i="18" s="1"/>
  <c r="J7" i="21"/>
  <c r="J6" i="21"/>
  <c r="J5" i="21"/>
  <c r="K42" i="20"/>
  <c r="K11" i="20"/>
  <c r="J43" i="19"/>
  <c r="S20" i="19"/>
  <c r="J21" i="18"/>
  <c r="J26" i="18"/>
  <c r="S75" i="17"/>
  <c r="BQ29" i="2"/>
  <c r="C29" i="19" s="1"/>
  <c r="BR29" i="2"/>
  <c r="AG79" i="1"/>
  <c r="I80" i="17" s="1"/>
  <c r="G4" i="17"/>
  <c r="AG6" i="9"/>
  <c r="I6" i="21" s="1"/>
  <c r="AF10" i="9"/>
  <c r="AF14" i="9"/>
  <c r="P17" i="9"/>
  <c r="O13" i="9"/>
  <c r="AF18" i="9"/>
  <c r="AG4" i="9"/>
  <c r="I4" i="21" s="1"/>
  <c r="AF4" i="9"/>
  <c r="AF6" i="9"/>
  <c r="AG5" i="9"/>
  <c r="I5" i="21" s="1"/>
  <c r="AF5" i="9"/>
  <c r="AG10" i="9"/>
  <c r="I10" i="21" s="1"/>
  <c r="O16" i="9"/>
  <c r="AF15" i="9"/>
  <c r="AG15" i="9"/>
  <c r="I15" i="21" s="1"/>
  <c r="AG18" i="9"/>
  <c r="I18" i="21" s="1"/>
  <c r="O9" i="9"/>
  <c r="AF11" i="9"/>
  <c r="AG11" i="9"/>
  <c r="I11" i="21" s="1"/>
  <c r="O12" i="9"/>
  <c r="AG14" i="9"/>
  <c r="I14" i="21" s="1"/>
  <c r="AF7" i="9"/>
  <c r="AG7" i="9"/>
  <c r="I7" i="21" s="1"/>
  <c r="O8" i="9"/>
  <c r="AF8" i="4"/>
  <c r="I8" i="20" s="1"/>
  <c r="AE12" i="4"/>
  <c r="AE16" i="4"/>
  <c r="O19" i="4"/>
  <c r="AE19" i="4"/>
  <c r="AF24" i="4"/>
  <c r="I24" i="20" s="1"/>
  <c r="AE28" i="4"/>
  <c r="AE32" i="4"/>
  <c r="O35" i="4"/>
  <c r="AE35" i="4" s="1"/>
  <c r="AF40" i="4"/>
  <c r="I40" i="20" s="1"/>
  <c r="AE44" i="4"/>
  <c r="AE48" i="4"/>
  <c r="O51" i="4"/>
  <c r="AE51" i="4"/>
  <c r="AF56" i="4"/>
  <c r="I56" i="20" s="1"/>
  <c r="AE60" i="4"/>
  <c r="AF82" i="4"/>
  <c r="I82" i="20" s="1"/>
  <c r="AE82" i="4"/>
  <c r="AE4" i="4"/>
  <c r="N5" i="4"/>
  <c r="N15" i="4"/>
  <c r="AE20" i="4"/>
  <c r="N21" i="4"/>
  <c r="N31" i="4"/>
  <c r="AE36" i="4"/>
  <c r="N37" i="4"/>
  <c r="N47" i="4"/>
  <c r="AE52" i="4"/>
  <c r="N53" i="4"/>
  <c r="AF74" i="4"/>
  <c r="I74" i="20" s="1"/>
  <c r="AE74" i="4"/>
  <c r="AF80" i="4"/>
  <c r="I80" i="20" s="1"/>
  <c r="AE80" i="4"/>
  <c r="AE6" i="4"/>
  <c r="AE8" i="4"/>
  <c r="AE22" i="4"/>
  <c r="AE24" i="4"/>
  <c r="AE38" i="4"/>
  <c r="AE40" i="4"/>
  <c r="AE54" i="4"/>
  <c r="AE56" i="4"/>
  <c r="AE64" i="4"/>
  <c r="AE70" i="4"/>
  <c r="AF76" i="4"/>
  <c r="I76" i="20" s="1"/>
  <c r="AE76" i="4"/>
  <c r="AF7" i="4"/>
  <c r="I7" i="20" s="1"/>
  <c r="AE7" i="4"/>
  <c r="AF12" i="4"/>
  <c r="I12" i="20" s="1"/>
  <c r="N18" i="4"/>
  <c r="AF23" i="4"/>
  <c r="I23" i="20" s="1"/>
  <c r="AE23" i="4"/>
  <c r="AF28" i="4"/>
  <c r="I28" i="20" s="1"/>
  <c r="N34" i="4"/>
  <c r="AF39" i="4"/>
  <c r="I39" i="20" s="1"/>
  <c r="AE39" i="4"/>
  <c r="AF44" i="4"/>
  <c r="I44" i="20" s="1"/>
  <c r="N50" i="4"/>
  <c r="AF55" i="4"/>
  <c r="I55" i="20" s="1"/>
  <c r="AE55" i="4"/>
  <c r="AF60" i="4"/>
  <c r="I60" i="20" s="1"/>
  <c r="AF83" i="4"/>
  <c r="I83" i="20" s="1"/>
  <c r="AE86" i="4"/>
  <c r="O67" i="4"/>
  <c r="AF79" i="4"/>
  <c r="I79" i="20" s="1"/>
  <c r="P87" i="4"/>
  <c r="N88" i="4"/>
  <c r="AF4" i="4"/>
  <c r="I4" i="20" s="1"/>
  <c r="AE17" i="4"/>
  <c r="AF17" i="4"/>
  <c r="I17" i="20" s="1"/>
  <c r="AF20" i="4"/>
  <c r="I20" i="20" s="1"/>
  <c r="AE33" i="4"/>
  <c r="AF33" i="4"/>
  <c r="I33" i="20" s="1"/>
  <c r="AF36" i="4"/>
  <c r="I36" i="20" s="1"/>
  <c r="AE49" i="4"/>
  <c r="AF49" i="4"/>
  <c r="I49" i="20" s="1"/>
  <c r="AF52" i="4"/>
  <c r="I52" i="20" s="1"/>
  <c r="N63" i="4"/>
  <c r="AE65" i="4"/>
  <c r="AF65" i="4"/>
  <c r="I65" i="20" s="1"/>
  <c r="N66" i="4"/>
  <c r="AF68" i="4"/>
  <c r="I68" i="20" s="1"/>
  <c r="AE68" i="4"/>
  <c r="AE78" i="4"/>
  <c r="AE79" i="4"/>
  <c r="AE83" i="4"/>
  <c r="Q84" i="4"/>
  <c r="AE85" i="4"/>
  <c r="N11" i="4"/>
  <c r="AE13" i="4"/>
  <c r="N14" i="4"/>
  <c r="AF16" i="4"/>
  <c r="I16" i="20" s="1"/>
  <c r="N27" i="4"/>
  <c r="AE29" i="4"/>
  <c r="N30" i="4"/>
  <c r="AF32" i="4"/>
  <c r="I32" i="20" s="1"/>
  <c r="N43" i="4"/>
  <c r="AE45" i="4"/>
  <c r="N46" i="4"/>
  <c r="AF48" i="4"/>
  <c r="I48" i="20" s="1"/>
  <c r="N59" i="4"/>
  <c r="AE61" i="4"/>
  <c r="N62" i="4"/>
  <c r="AF70" i="4"/>
  <c r="I70" i="20" s="1"/>
  <c r="N72" i="4"/>
  <c r="N77" i="4"/>
  <c r="AF81" i="4"/>
  <c r="I81" i="20" s="1"/>
  <c r="AE9" i="4"/>
  <c r="AF9" i="4"/>
  <c r="I9" i="20" s="1"/>
  <c r="N10" i="4"/>
  <c r="AE25" i="4"/>
  <c r="AF25" i="4"/>
  <c r="I25" i="20" s="1"/>
  <c r="N26" i="4"/>
  <c r="AE41" i="4"/>
  <c r="AF41" i="4"/>
  <c r="I41" i="20" s="1"/>
  <c r="N42" i="4"/>
  <c r="AE57" i="4"/>
  <c r="AF57" i="4"/>
  <c r="I57" i="20" s="1"/>
  <c r="N58" i="4"/>
  <c r="AE67" i="4"/>
  <c r="AE69" i="4"/>
  <c r="N73" i="4"/>
  <c r="N75" i="4"/>
  <c r="AE71" i="4"/>
  <c r="AF71" i="4"/>
  <c r="I71" i="20" s="1"/>
  <c r="AF6" i="5"/>
  <c r="I6" i="19" s="1"/>
  <c r="AF10" i="5"/>
  <c r="I10" i="19" s="1"/>
  <c r="AF14" i="5"/>
  <c r="I14" i="19" s="1"/>
  <c r="AE4" i="5"/>
  <c r="AE5" i="5"/>
  <c r="AE12" i="5"/>
  <c r="AE13" i="5"/>
  <c r="AE20" i="5"/>
  <c r="AF23" i="5"/>
  <c r="I23" i="19" s="1"/>
  <c r="AE23" i="5"/>
  <c r="AE36" i="5"/>
  <c r="N37" i="5"/>
  <c r="AF40" i="5"/>
  <c r="I40" i="19" s="1"/>
  <c r="AF44" i="5"/>
  <c r="I44" i="19" s="1"/>
  <c r="AF5" i="5"/>
  <c r="I5" i="19" s="1"/>
  <c r="AE24" i="5"/>
  <c r="AE27" i="5"/>
  <c r="N31" i="5"/>
  <c r="AE32" i="5"/>
  <c r="O35" i="5"/>
  <c r="AE39" i="5"/>
  <c r="AF43" i="5"/>
  <c r="I43" i="19" s="1"/>
  <c r="AE43" i="5"/>
  <c r="AE11" i="5"/>
  <c r="AF15" i="5"/>
  <c r="I15" i="19" s="1"/>
  <c r="N18" i="5"/>
  <c r="O19" i="5"/>
  <c r="Q22" i="5"/>
  <c r="AE6" i="5"/>
  <c r="AE7" i="5"/>
  <c r="AF8" i="5"/>
  <c r="I8" i="19" s="1"/>
  <c r="AF11" i="5"/>
  <c r="I11" i="19" s="1"/>
  <c r="AE14" i="5"/>
  <c r="AE15" i="5"/>
  <c r="AF16" i="5"/>
  <c r="I16" i="19" s="1"/>
  <c r="N21" i="5"/>
  <c r="AE22" i="5"/>
  <c r="N34" i="5"/>
  <c r="AF38" i="5"/>
  <c r="I38" i="19" s="1"/>
  <c r="AE38" i="5"/>
  <c r="AE40" i="5"/>
  <c r="AE33" i="5"/>
  <c r="AF33" i="5"/>
  <c r="I33" i="19" s="1"/>
  <c r="AF47" i="5"/>
  <c r="I47" i="19" s="1"/>
  <c r="AE47" i="5"/>
  <c r="AE29" i="5"/>
  <c r="AF29" i="5"/>
  <c r="I29" i="19" s="1"/>
  <c r="AF30" i="5"/>
  <c r="I30" i="19" s="1"/>
  <c r="AF32" i="5"/>
  <c r="I32" i="19" s="1"/>
  <c r="AF36" i="5"/>
  <c r="I36" i="19" s="1"/>
  <c r="AE45" i="5"/>
  <c r="AF45" i="5"/>
  <c r="I45" i="19" s="1"/>
  <c r="AE46" i="5"/>
  <c r="AF46" i="5"/>
  <c r="I46" i="19" s="1"/>
  <c r="AE25" i="5"/>
  <c r="AF25" i="5"/>
  <c r="I25" i="19" s="1"/>
  <c r="N26" i="5"/>
  <c r="AE30" i="5"/>
  <c r="AE41" i="5"/>
  <c r="AF41" i="5"/>
  <c r="I41" i="19" s="1"/>
  <c r="N42" i="5"/>
  <c r="AE12" i="6"/>
  <c r="AE16" i="6"/>
  <c r="O19" i="6"/>
  <c r="AE19" i="6" s="1"/>
  <c r="O35" i="6"/>
  <c r="AE35" i="6" s="1"/>
  <c r="N5" i="6"/>
  <c r="N15" i="6"/>
  <c r="AE20" i="6"/>
  <c r="N21" i="6"/>
  <c r="N31" i="6"/>
  <c r="AE36" i="6"/>
  <c r="N37" i="6"/>
  <c r="AE8" i="6"/>
  <c r="AE22" i="6"/>
  <c r="AE38" i="6"/>
  <c r="AE40" i="6"/>
  <c r="AE7" i="6"/>
  <c r="N18" i="6"/>
  <c r="AE23" i="6"/>
  <c r="N34" i="6"/>
  <c r="AE39" i="6"/>
  <c r="AE17" i="6"/>
  <c r="AE33" i="6"/>
  <c r="N11" i="6"/>
  <c r="AE13" i="6"/>
  <c r="AF13" i="6"/>
  <c r="I13" i="18" s="1"/>
  <c r="N14" i="6"/>
  <c r="N27" i="6"/>
  <c r="AE29" i="6"/>
  <c r="N30" i="6"/>
  <c r="N43" i="6"/>
  <c r="AE9" i="6"/>
  <c r="N10" i="6"/>
  <c r="AE25" i="6"/>
  <c r="N26" i="6"/>
  <c r="AE41" i="6"/>
  <c r="AF41" i="6"/>
  <c r="I41" i="18" s="1"/>
  <c r="N42" i="6"/>
  <c r="P5" i="1"/>
  <c r="N7" i="1"/>
  <c r="N11" i="1"/>
  <c r="O14" i="1"/>
  <c r="N15" i="1"/>
  <c r="P19" i="1"/>
  <c r="O26" i="1"/>
  <c r="O29" i="1"/>
  <c r="O41" i="1"/>
  <c r="O47" i="1"/>
  <c r="O53" i="1"/>
  <c r="O65" i="1"/>
  <c r="O71" i="1"/>
  <c r="O77" i="1"/>
  <c r="O83" i="1"/>
  <c r="N87" i="1"/>
  <c r="Q91" i="1"/>
  <c r="N93" i="1"/>
  <c r="N96" i="1"/>
  <c r="N3" i="1"/>
  <c r="AE31" i="1"/>
  <c r="AG31" i="1"/>
  <c r="I32" i="17" s="1"/>
  <c r="AE43" i="1"/>
  <c r="AG43" i="1"/>
  <c r="I44" i="17" s="1"/>
  <c r="AE55" i="1"/>
  <c r="AG55" i="1"/>
  <c r="I56" i="17" s="1"/>
  <c r="AE67" i="1"/>
  <c r="AG67" i="1"/>
  <c r="I68" i="17" s="1"/>
  <c r="AE79" i="1"/>
  <c r="AE92" i="1"/>
  <c r="AG92" i="1"/>
  <c r="I93" i="17" s="1"/>
  <c r="AG59" i="1"/>
  <c r="I60" i="17" s="1"/>
  <c r="AE45" i="1"/>
  <c r="AG45" i="1"/>
  <c r="I46" i="17" s="1"/>
  <c r="AE48" i="1"/>
  <c r="AG48" i="1"/>
  <c r="I49" i="17" s="1"/>
  <c r="AE57" i="1"/>
  <c r="AG57" i="1"/>
  <c r="I58" i="17" s="1"/>
  <c r="AE69" i="1"/>
  <c r="AG69" i="1"/>
  <c r="I70" i="17" s="1"/>
  <c r="AE72" i="1"/>
  <c r="AG72" i="1"/>
  <c r="I73" i="17" s="1"/>
  <c r="AE81" i="1"/>
  <c r="AG81" i="1"/>
  <c r="I82" i="17" s="1"/>
  <c r="AE94" i="1"/>
  <c r="AG94" i="1"/>
  <c r="I95" i="17" s="1"/>
  <c r="AE97" i="1"/>
  <c r="AG97" i="1"/>
  <c r="I98" i="17" s="1"/>
  <c r="O6" i="1"/>
  <c r="O20" i="1"/>
  <c r="O32" i="1"/>
  <c r="N90" i="1"/>
  <c r="AG22" i="1"/>
  <c r="I23" i="17" s="1"/>
  <c r="AE9" i="1"/>
  <c r="AE22" i="1"/>
  <c r="AE4" i="1"/>
  <c r="AG4" i="1"/>
  <c r="I5" i="17" s="1"/>
  <c r="AE18" i="1"/>
  <c r="AG18" i="1"/>
  <c r="I19" i="17" s="1"/>
  <c r="AE30" i="1"/>
  <c r="AG30" i="1"/>
  <c r="I31" i="17" s="1"/>
  <c r="AE42" i="1"/>
  <c r="AG42" i="1"/>
  <c r="I43" i="17" s="1"/>
  <c r="AE54" i="1"/>
  <c r="AG54" i="1"/>
  <c r="I55" i="17" s="1"/>
  <c r="AE66" i="1"/>
  <c r="AG66" i="1"/>
  <c r="I67" i="17" s="1"/>
  <c r="AE78" i="1"/>
  <c r="AG78" i="1"/>
  <c r="I79" i="17" s="1"/>
  <c r="AG9" i="1"/>
  <c r="I10" i="17" s="1"/>
  <c r="N16" i="1"/>
  <c r="AE17" i="1"/>
  <c r="N27" i="1"/>
  <c r="AE28" i="1"/>
  <c r="N39" i="1"/>
  <c r="AE40" i="1"/>
  <c r="AG40" i="1"/>
  <c r="I41" i="17" s="1"/>
  <c r="N51" i="1"/>
  <c r="AE52" i="1"/>
  <c r="AG52" i="1"/>
  <c r="I53" i="17" s="1"/>
  <c r="N63" i="1"/>
  <c r="AE64" i="1"/>
  <c r="AG64" i="1"/>
  <c r="I65" i="17" s="1"/>
  <c r="N75" i="1"/>
  <c r="AE76" i="1"/>
  <c r="AG76" i="1"/>
  <c r="I77" i="17" s="1"/>
  <c r="N88" i="1"/>
  <c r="AE89" i="1"/>
  <c r="AG89" i="1"/>
  <c r="I90" i="17" s="1"/>
  <c r="N12" i="1"/>
  <c r="N13" i="1"/>
  <c r="N24" i="1"/>
  <c r="N25" i="1"/>
  <c r="N36" i="1"/>
  <c r="N37" i="1"/>
  <c r="N49" i="1"/>
  <c r="N60" i="1"/>
  <c r="N61" i="1"/>
  <c r="N73" i="1"/>
  <c r="N84" i="1"/>
  <c r="N85" i="1"/>
  <c r="N98" i="1"/>
  <c r="AG17" i="1"/>
  <c r="I18" i="17" s="1"/>
  <c r="AG28" i="1"/>
  <c r="I29" i="17" s="1"/>
  <c r="AG35" i="1"/>
  <c r="I36" i="17" s="1"/>
  <c r="AE10" i="1"/>
  <c r="AG10" i="1"/>
  <c r="I11" i="17" s="1"/>
  <c r="AE23" i="1"/>
  <c r="AG23" i="1"/>
  <c r="I24" i="17" s="1"/>
  <c r="AE35" i="1"/>
  <c r="AE59" i="1"/>
  <c r="N8" i="1"/>
  <c r="N21" i="1"/>
  <c r="N33" i="1"/>
  <c r="N34" i="1"/>
  <c r="N46" i="1"/>
  <c r="N58" i="1"/>
  <c r="N70" i="1"/>
  <c r="N82" i="1"/>
  <c r="N95" i="1"/>
  <c r="N38" i="1"/>
  <c r="N44" i="1"/>
  <c r="N50" i="1"/>
  <c r="N56" i="1"/>
  <c r="N62" i="1"/>
  <c r="N68" i="1"/>
  <c r="N74" i="1"/>
  <c r="N80" i="1"/>
  <c r="N86" i="1"/>
  <c r="BO8" i="10"/>
  <c r="E7" i="21" s="1"/>
  <c r="AD5" i="10"/>
  <c r="AC6" i="10"/>
  <c r="AB7" i="10"/>
  <c r="AD9" i="10"/>
  <c r="AC10" i="10"/>
  <c r="AB11" i="10"/>
  <c r="AD13" i="10"/>
  <c r="AC14" i="10"/>
  <c r="AB15" i="10"/>
  <c r="AD17" i="10"/>
  <c r="AC18" i="10"/>
  <c r="AB19" i="10"/>
  <c r="BO35" i="3"/>
  <c r="E35" i="20" s="1"/>
  <c r="BO59" i="3"/>
  <c r="E59" i="20" s="1"/>
  <c r="AB41" i="3"/>
  <c r="AB49" i="3"/>
  <c r="AD43" i="3"/>
  <c r="AB47" i="3"/>
  <c r="AB55" i="3"/>
  <c r="AB68" i="3"/>
  <c r="AB45" i="3"/>
  <c r="AB46" i="3"/>
  <c r="AB51" i="3"/>
  <c r="AB62" i="3"/>
  <c r="AB70" i="3"/>
  <c r="AB57" i="3"/>
  <c r="AB53" i="3"/>
  <c r="BO58" i="3"/>
  <c r="E58" i="20" s="1"/>
  <c r="AB66" i="3"/>
  <c r="AB74" i="3"/>
  <c r="AB60" i="3"/>
  <c r="AB64" i="3"/>
  <c r="AB72" i="3"/>
  <c r="AB61" i="3"/>
  <c r="AB63" i="3"/>
  <c r="AB65" i="3"/>
  <c r="AB67" i="3"/>
  <c r="AB69" i="3"/>
  <c r="AB71" i="3"/>
  <c r="AB73" i="3"/>
  <c r="AB75" i="3"/>
  <c r="AB86" i="3"/>
  <c r="AB87" i="3"/>
  <c r="AB84" i="3"/>
  <c r="AB85" i="3"/>
  <c r="AH15" i="2"/>
  <c r="AG35" i="2"/>
  <c r="AG36" i="2"/>
  <c r="AH17" i="2"/>
  <c r="AG31" i="2"/>
  <c r="AG32" i="2"/>
  <c r="AG47" i="2"/>
  <c r="AH11" i="2"/>
  <c r="AH19" i="2"/>
  <c r="AG27" i="2"/>
  <c r="AG28" i="2"/>
  <c r="AG43" i="2"/>
  <c r="AG44" i="2"/>
  <c r="AH13" i="2"/>
  <c r="AG23" i="2"/>
  <c r="AG24" i="2"/>
  <c r="AG39" i="2"/>
  <c r="AG40" i="2"/>
  <c r="BP31" i="7"/>
  <c r="E32" i="18" s="1"/>
  <c r="AB3" i="7"/>
  <c r="BN3" i="7" s="1"/>
  <c r="BO3" i="7" s="1"/>
  <c r="AB4" i="7"/>
  <c r="AB5" i="7"/>
  <c r="AB6" i="7"/>
  <c r="AB7" i="7"/>
  <c r="AB8" i="7"/>
  <c r="AB9" i="7"/>
  <c r="AB10" i="7"/>
  <c r="AB11" i="7"/>
  <c r="AB13" i="7"/>
  <c r="AB15" i="7"/>
  <c r="AB23" i="7"/>
  <c r="AB27" i="7"/>
  <c r="AB17" i="7"/>
  <c r="AB21" i="7"/>
  <c r="AB25" i="7"/>
  <c r="AB29" i="7"/>
  <c r="AB33" i="7"/>
  <c r="BP37" i="7"/>
  <c r="E38" i="18" s="1"/>
  <c r="AE16" i="7"/>
  <c r="AE20" i="7"/>
  <c r="AE24" i="7"/>
  <c r="AE28" i="7"/>
  <c r="AE32" i="7"/>
  <c r="AC36" i="7"/>
  <c r="AC40" i="7"/>
  <c r="AB12" i="7"/>
  <c r="BP35" i="7"/>
  <c r="E36" i="18" s="1"/>
  <c r="BM94" i="8"/>
  <c r="C95" i="17" s="1"/>
  <c r="S95" i="17" s="1"/>
  <c r="BM89" i="8"/>
  <c r="C90" i="17" s="1"/>
  <c r="S90" i="17" s="1"/>
  <c r="BM83" i="8"/>
  <c r="C84" i="17" s="1"/>
  <c r="J84" i="17" s="1"/>
  <c r="BM81" i="8"/>
  <c r="C82" i="17" s="1"/>
  <c r="J82" i="17" s="1"/>
  <c r="AC81" i="8"/>
  <c r="BM79" i="8"/>
  <c r="C80" i="17" s="1"/>
  <c r="J80" i="17" s="1"/>
  <c r="AC79" i="8"/>
  <c r="BM72" i="8"/>
  <c r="C73" i="17" s="1"/>
  <c r="J73" i="17" s="1"/>
  <c r="AC72" i="8"/>
  <c r="AC94" i="8"/>
  <c r="BP54" i="8"/>
  <c r="E55" i="17" s="1"/>
  <c r="BP39" i="8"/>
  <c r="E40" i="17" s="1"/>
  <c r="BP69" i="8"/>
  <c r="E70" i="17" s="1"/>
  <c r="BP77" i="8"/>
  <c r="E78" i="17" s="1"/>
  <c r="BP65" i="8"/>
  <c r="E66" i="17" s="1"/>
  <c r="BP29" i="8"/>
  <c r="E30" i="17" s="1"/>
  <c r="BP66" i="8"/>
  <c r="E67" i="17" s="1"/>
  <c r="BN66" i="8"/>
  <c r="BP30" i="8"/>
  <c r="E31" i="17" s="1"/>
  <c r="BN30" i="8"/>
  <c r="BN18" i="8"/>
  <c r="BP18" i="8"/>
  <c r="E19" i="17" s="1"/>
  <c r="BP10" i="8"/>
  <c r="E11" i="17" s="1"/>
  <c r="BN42" i="8"/>
  <c r="BP92" i="8"/>
  <c r="E93" i="17" s="1"/>
  <c r="BP53" i="8"/>
  <c r="E54" i="17" s="1"/>
  <c r="BP98" i="8"/>
  <c r="E99" i="17" s="1"/>
  <c r="BP90" i="8"/>
  <c r="E91" i="17" s="1"/>
  <c r="BN97" i="8"/>
  <c r="BN95" i="8"/>
  <c r="BN82" i="8"/>
  <c r="BP82" i="8"/>
  <c r="E83" i="17" s="1"/>
  <c r="BN80" i="8"/>
  <c r="BN71" i="8"/>
  <c r="BN63" i="8"/>
  <c r="BP52" i="8"/>
  <c r="E53" i="17" s="1"/>
  <c r="BN52" i="8"/>
  <c r="BN45" i="8"/>
  <c r="BP43" i="8"/>
  <c r="E44" i="17" s="1"/>
  <c r="BN43" i="8"/>
  <c r="BN41" i="8"/>
  <c r="BN34" i="8"/>
  <c r="BN32" i="8"/>
  <c r="BP23" i="8"/>
  <c r="E24" i="17" s="1"/>
  <c r="BN23" i="8"/>
  <c r="BP17" i="8"/>
  <c r="E18" i="17" s="1"/>
  <c r="BN17" i="8"/>
  <c r="BP13" i="8"/>
  <c r="E14" i="17" s="1"/>
  <c r="BN13" i="8"/>
  <c r="BP9" i="8"/>
  <c r="E10" i="17" s="1"/>
  <c r="BN9" i="8"/>
  <c r="BP5" i="8"/>
  <c r="E6" i="17" s="1"/>
  <c r="BN5" i="8"/>
  <c r="BP95" i="8"/>
  <c r="E96" i="17" s="1"/>
  <c r="BP84" i="8"/>
  <c r="E85" i="17" s="1"/>
  <c r="BP41" i="8"/>
  <c r="E42" i="17" s="1"/>
  <c r="BP32" i="8"/>
  <c r="E33" i="17" s="1"/>
  <c r="BM98" i="8"/>
  <c r="C99" i="17" s="1"/>
  <c r="S99" i="17" s="1"/>
  <c r="BM91" i="8"/>
  <c r="C92" i="17" s="1"/>
  <c r="J92" i="17" s="1"/>
  <c r="BM85" i="8"/>
  <c r="C86" i="17" s="1"/>
  <c r="J86" i="17" s="1"/>
  <c r="BM78" i="8"/>
  <c r="C79" i="17" s="1"/>
  <c r="S79" i="17" s="1"/>
  <c r="BM73" i="8"/>
  <c r="C74" i="17" s="1"/>
  <c r="J74" i="17" s="1"/>
  <c r="BN70" i="8"/>
  <c r="BN69" i="8"/>
  <c r="BN54" i="8"/>
  <c r="BN96" i="8"/>
  <c r="BN92" i="8"/>
  <c r="BN77" i="8"/>
  <c r="BP70" i="8"/>
  <c r="E71" i="17" s="1"/>
  <c r="BN68" i="8"/>
  <c r="BN59" i="8"/>
  <c r="BN51" i="8"/>
  <c r="BP40" i="8"/>
  <c r="E41" i="17" s="1"/>
  <c r="BN40" i="8"/>
  <c r="BN33" i="8"/>
  <c r="BN31" i="8"/>
  <c r="BN29" i="8"/>
  <c r="BP22" i="8"/>
  <c r="E23" i="17" s="1"/>
  <c r="BN22" i="8"/>
  <c r="BP20" i="8"/>
  <c r="E21" i="17" s="1"/>
  <c r="BN20" i="8"/>
  <c r="BP16" i="8"/>
  <c r="E17" i="17" s="1"/>
  <c r="BN16" i="8"/>
  <c r="BP12" i="8"/>
  <c r="E13" i="17" s="1"/>
  <c r="BN12" i="8"/>
  <c r="BP8" i="8"/>
  <c r="E9" i="17" s="1"/>
  <c r="BN8" i="8"/>
  <c r="BP4" i="8"/>
  <c r="E5" i="17" s="1"/>
  <c r="BN4" i="8"/>
  <c r="BP97" i="8"/>
  <c r="E98" i="17" s="1"/>
  <c r="BP91" i="8"/>
  <c r="E92" i="17" s="1"/>
  <c r="BP88" i="8"/>
  <c r="E89" i="17" s="1"/>
  <c r="BP80" i="8"/>
  <c r="E81" i="17" s="1"/>
  <c r="BP75" i="8"/>
  <c r="E76" i="17" s="1"/>
  <c r="BP68" i="8"/>
  <c r="E69" i="17" s="1"/>
  <c r="BP63" i="8"/>
  <c r="E64" i="17" s="1"/>
  <c r="BP56" i="8"/>
  <c r="E57" i="17" s="1"/>
  <c r="BP51" i="8"/>
  <c r="E52" i="17" s="1"/>
  <c r="BP44" i="8"/>
  <c r="E45" i="17" s="1"/>
  <c r="BP34" i="8"/>
  <c r="E35" i="17" s="1"/>
  <c r="BP31" i="8"/>
  <c r="E32" i="17" s="1"/>
  <c r="BM95" i="8"/>
  <c r="C96" i="17" s="1"/>
  <c r="S96" i="17" s="1"/>
  <c r="BM88" i="8"/>
  <c r="C89" i="17" s="1"/>
  <c r="J89" i="17" s="1"/>
  <c r="BM82" i="8"/>
  <c r="C83" i="17" s="1"/>
  <c r="S83" i="17" s="1"/>
  <c r="BM77" i="8"/>
  <c r="C78" i="17" s="1"/>
  <c r="S78" i="17" s="1"/>
  <c r="BM75" i="8"/>
  <c r="C76" i="17" s="1"/>
  <c r="S76" i="17" s="1"/>
  <c r="BN88" i="8"/>
  <c r="BM86" i="8"/>
  <c r="C87" i="17" s="1"/>
  <c r="S87" i="17" s="1"/>
  <c r="BN85" i="8"/>
  <c r="BP85" i="8"/>
  <c r="E86" i="17" s="1"/>
  <c r="BN84" i="8"/>
  <c r="BM80" i="8"/>
  <c r="C81" i="17" s="1"/>
  <c r="S81" i="17" s="1"/>
  <c r="BM74" i="8"/>
  <c r="C75" i="17" s="1"/>
  <c r="J75" i="17" s="1"/>
  <c r="BN73" i="8"/>
  <c r="BP73" i="8"/>
  <c r="E74" i="17" s="1"/>
  <c r="BN93" i="8"/>
  <c r="BN91" i="8"/>
  <c r="AC89" i="8"/>
  <c r="AC83" i="8"/>
  <c r="BN78" i="8"/>
  <c r="BN76" i="8"/>
  <c r="BP76" i="8"/>
  <c r="E77" i="17" s="1"/>
  <c r="BP67" i="8"/>
  <c r="E68" i="17" s="1"/>
  <c r="BN67" i="8"/>
  <c r="BN65" i="8"/>
  <c r="BP58" i="8"/>
  <c r="E59" i="17" s="1"/>
  <c r="BN58" i="8"/>
  <c r="BN56" i="8"/>
  <c r="BN47" i="8"/>
  <c r="BN39" i="8"/>
  <c r="BP28" i="8"/>
  <c r="E29" i="17" s="1"/>
  <c r="BN28" i="8"/>
  <c r="BP21" i="8"/>
  <c r="E22" i="17" s="1"/>
  <c r="BN21" i="8"/>
  <c r="BP19" i="8"/>
  <c r="E20" i="17" s="1"/>
  <c r="BN19" i="8"/>
  <c r="BP15" i="8"/>
  <c r="E16" i="17" s="1"/>
  <c r="BN15" i="8"/>
  <c r="BP11" i="8"/>
  <c r="E12" i="17" s="1"/>
  <c r="BN11" i="8"/>
  <c r="BP7" i="8"/>
  <c r="E8" i="17" s="1"/>
  <c r="BN7" i="8"/>
  <c r="BP96" i="8"/>
  <c r="E97" i="17" s="1"/>
  <c r="BP93" i="8"/>
  <c r="E94" i="17" s="1"/>
  <c r="BP78" i="8"/>
  <c r="E79" i="17" s="1"/>
  <c r="BP71" i="8"/>
  <c r="E72" i="17" s="1"/>
  <c r="BP59" i="8"/>
  <c r="E60" i="17" s="1"/>
  <c r="BP47" i="8"/>
  <c r="E48" i="17" s="1"/>
  <c r="BP42" i="8"/>
  <c r="E43" i="17" s="1"/>
  <c r="BP33" i="8"/>
  <c r="E34" i="17" s="1"/>
  <c r="BM97" i="8"/>
  <c r="C98" i="17" s="1"/>
  <c r="S98" i="17" s="1"/>
  <c r="BM92" i="8"/>
  <c r="C93" i="17" s="1"/>
  <c r="J93" i="17" s="1"/>
  <c r="BM84" i="8"/>
  <c r="C85" i="17" s="1"/>
  <c r="S85" i="17" s="1"/>
  <c r="BM3" i="8"/>
  <c r="AB3" i="8"/>
  <c r="BN98" i="8"/>
  <c r="BN90" i="8"/>
  <c r="BN75" i="8"/>
  <c r="BP64" i="8"/>
  <c r="E65" i="17" s="1"/>
  <c r="BN64" i="8"/>
  <c r="BN57" i="8"/>
  <c r="BP55" i="8"/>
  <c r="E56" i="17" s="1"/>
  <c r="BN55" i="8"/>
  <c r="BN53" i="8"/>
  <c r="BP46" i="8"/>
  <c r="E47" i="17" s="1"/>
  <c r="BN46" i="8"/>
  <c r="BN44" i="8"/>
  <c r="BN35" i="8"/>
  <c r="BP35" i="8"/>
  <c r="E36" i="17" s="1"/>
  <c r="BP27" i="8"/>
  <c r="E28" i="17" s="1"/>
  <c r="BN27" i="8"/>
  <c r="BP14" i="8"/>
  <c r="E15" i="17" s="1"/>
  <c r="BN14" i="8"/>
  <c r="BP6" i="8"/>
  <c r="E7" i="17" s="1"/>
  <c r="BN6" i="8"/>
  <c r="BP57" i="8"/>
  <c r="E58" i="17" s="1"/>
  <c r="BP45" i="8"/>
  <c r="E46" i="17" s="1"/>
  <c r="BM76" i="8"/>
  <c r="C77" i="17" s="1"/>
  <c r="J77" i="17" s="1"/>
  <c r="BN10" i="8"/>
  <c r="BM96" i="8"/>
  <c r="C97" i="17" s="1"/>
  <c r="J97" i="17" s="1"/>
  <c r="BM93" i="8"/>
  <c r="C94" i="17" s="1"/>
  <c r="S94" i="17" s="1"/>
  <c r="BM90" i="8"/>
  <c r="C91" i="17" s="1"/>
  <c r="S91" i="17" s="1"/>
  <c r="BM87" i="8"/>
  <c r="C88" i="17" s="1"/>
  <c r="S88" i="17" s="1"/>
  <c r="BM71" i="8"/>
  <c r="C72" i="17" s="1"/>
  <c r="S72" i="17" s="1"/>
  <c r="BM70" i="8"/>
  <c r="C71" i="17" s="1"/>
  <c r="S71" i="17" s="1"/>
  <c r="BM69" i="8"/>
  <c r="C70" i="17" s="1"/>
  <c r="J70" i="17" s="1"/>
  <c r="BM68" i="8"/>
  <c r="C69" i="17" s="1"/>
  <c r="J69" i="17" s="1"/>
  <c r="BM67" i="8"/>
  <c r="C68" i="17" s="1"/>
  <c r="S68" i="17" s="1"/>
  <c r="BM66" i="8"/>
  <c r="C67" i="17" s="1"/>
  <c r="J67" i="17" s="1"/>
  <c r="BM65" i="8"/>
  <c r="C66" i="17" s="1"/>
  <c r="S66" i="17" s="1"/>
  <c r="BM64" i="8"/>
  <c r="C65" i="17" s="1"/>
  <c r="S65" i="17" s="1"/>
  <c r="BM63" i="8"/>
  <c r="C64" i="17" s="1"/>
  <c r="J64" i="17" s="1"/>
  <c r="BM62" i="8"/>
  <c r="C63" i="17" s="1"/>
  <c r="S63" i="17" s="1"/>
  <c r="BM61" i="8"/>
  <c r="C62" i="17" s="1"/>
  <c r="S62" i="17" s="1"/>
  <c r="BM60" i="8"/>
  <c r="C61" i="17" s="1"/>
  <c r="J61" i="17" s="1"/>
  <c r="BM59" i="8"/>
  <c r="C60" i="17" s="1"/>
  <c r="S60" i="17" s="1"/>
  <c r="BM58" i="8"/>
  <c r="C59" i="17" s="1"/>
  <c r="S59" i="17" s="1"/>
  <c r="BM57" i="8"/>
  <c r="C58" i="17" s="1"/>
  <c r="S58" i="17" s="1"/>
  <c r="BM56" i="8"/>
  <c r="C57" i="17" s="1"/>
  <c r="J57" i="17" s="1"/>
  <c r="BM55" i="8"/>
  <c r="C56" i="17" s="1"/>
  <c r="J56" i="17" s="1"/>
  <c r="BM54" i="8"/>
  <c r="C55" i="17" s="1"/>
  <c r="S55" i="17" s="1"/>
  <c r="BM53" i="8"/>
  <c r="C54" i="17" s="1"/>
  <c r="J54" i="17" s="1"/>
  <c r="BM52" i="8"/>
  <c r="C53" i="17" s="1"/>
  <c r="S53" i="17" s="1"/>
  <c r="BM51" i="8"/>
  <c r="C52" i="17" s="1"/>
  <c r="S52" i="17" s="1"/>
  <c r="BM50" i="8"/>
  <c r="C51" i="17" s="1"/>
  <c r="J51" i="17" s="1"/>
  <c r="BM49" i="8"/>
  <c r="C50" i="17" s="1"/>
  <c r="J50" i="17" s="1"/>
  <c r="BM48" i="8"/>
  <c r="C49" i="17" s="1"/>
  <c r="J49" i="17" s="1"/>
  <c r="BM47" i="8"/>
  <c r="C48" i="17" s="1"/>
  <c r="S48" i="17" s="1"/>
  <c r="BM46" i="8"/>
  <c r="C47" i="17" s="1"/>
  <c r="J47" i="17" s="1"/>
  <c r="BM45" i="8"/>
  <c r="C46" i="17" s="1"/>
  <c r="S46" i="17" s="1"/>
  <c r="BM44" i="8"/>
  <c r="C45" i="17" s="1"/>
  <c r="S45" i="17" s="1"/>
  <c r="BM43" i="8"/>
  <c r="C44" i="17" s="1"/>
  <c r="S44" i="17" s="1"/>
  <c r="BM42" i="8"/>
  <c r="C43" i="17" s="1"/>
  <c r="J43" i="17" s="1"/>
  <c r="BM41" i="8"/>
  <c r="C42" i="17" s="1"/>
  <c r="S42" i="17" s="1"/>
  <c r="BM40" i="8"/>
  <c r="C41" i="17" s="1"/>
  <c r="J41" i="17" s="1"/>
  <c r="BM39" i="8"/>
  <c r="C40" i="17" s="1"/>
  <c r="S40" i="17" s="1"/>
  <c r="BM38" i="8"/>
  <c r="C39" i="17" s="1"/>
  <c r="S39" i="17" s="1"/>
  <c r="BM37" i="8"/>
  <c r="C38" i="17" s="1"/>
  <c r="J38" i="17" s="1"/>
  <c r="BM36" i="8"/>
  <c r="C37" i="17" s="1"/>
  <c r="S37" i="17" s="1"/>
  <c r="BM35" i="8"/>
  <c r="C36" i="17" s="1"/>
  <c r="BM34" i="8"/>
  <c r="C35" i="17" s="1"/>
  <c r="S35" i="17" s="1"/>
  <c r="BM33" i="8"/>
  <c r="C34" i="17" s="1"/>
  <c r="S34" i="17" s="1"/>
  <c r="BM32" i="8"/>
  <c r="C33" i="17" s="1"/>
  <c r="BM31" i="8"/>
  <c r="C32" i="17" s="1"/>
  <c r="S32" i="17" s="1"/>
  <c r="BM30" i="8"/>
  <c r="C31" i="17" s="1"/>
  <c r="S31" i="17" s="1"/>
  <c r="BM29" i="8"/>
  <c r="C30" i="17" s="1"/>
  <c r="BM28" i="8"/>
  <c r="C29" i="17" s="1"/>
  <c r="J29" i="17" s="1"/>
  <c r="BM27" i="8"/>
  <c r="C28" i="17" s="1"/>
  <c r="J28" i="17" s="1"/>
  <c r="BM26" i="8"/>
  <c r="C27" i="17" s="1"/>
  <c r="J27" i="17" s="1"/>
  <c r="BM25" i="8"/>
  <c r="C26" i="17" s="1"/>
  <c r="S26" i="17" s="1"/>
  <c r="BM24" i="8"/>
  <c r="C25" i="17" s="1"/>
  <c r="S25" i="17" s="1"/>
  <c r="BM23" i="8"/>
  <c r="C24" i="17" s="1"/>
  <c r="S24" i="17" s="1"/>
  <c r="BM22" i="8"/>
  <c r="C23" i="17" s="1"/>
  <c r="BM21" i="8"/>
  <c r="C22" i="17" s="1"/>
  <c r="S22" i="17" s="1"/>
  <c r="BM20" i="8"/>
  <c r="C21" i="17" s="1"/>
  <c r="S21" i="17" s="1"/>
  <c r="BM19" i="8"/>
  <c r="C20" i="17" s="1"/>
  <c r="S20" i="17" s="1"/>
  <c r="BM18" i="8"/>
  <c r="C19" i="17" s="1"/>
  <c r="J19" i="17" s="1"/>
  <c r="BM17" i="8"/>
  <c r="C18" i="17" s="1"/>
  <c r="S18" i="17" s="1"/>
  <c r="BM16" i="8"/>
  <c r="C17" i="17" s="1"/>
  <c r="J17" i="17" s="1"/>
  <c r="BM15" i="8"/>
  <c r="C16" i="17" s="1"/>
  <c r="J16" i="17" s="1"/>
  <c r="BM14" i="8"/>
  <c r="C15" i="17" s="1"/>
  <c r="S15" i="17" s="1"/>
  <c r="BM13" i="8"/>
  <c r="C14" i="17" s="1"/>
  <c r="S14" i="17" s="1"/>
  <c r="BM12" i="8"/>
  <c r="C13" i="17" s="1"/>
  <c r="J13" i="17" s="1"/>
  <c r="BM11" i="8"/>
  <c r="C12" i="17" s="1"/>
  <c r="S12" i="17" s="1"/>
  <c r="BM10" i="8"/>
  <c r="C11" i="17" s="1"/>
  <c r="S11" i="17" s="1"/>
  <c r="BM9" i="8"/>
  <c r="C10" i="17" s="1"/>
  <c r="S10" i="17" s="1"/>
  <c r="BM8" i="8"/>
  <c r="C9" i="17" s="1"/>
  <c r="J9" i="17" s="1"/>
  <c r="BM7" i="8"/>
  <c r="C8" i="17" s="1"/>
  <c r="J8" i="17" s="1"/>
  <c r="BM6" i="8"/>
  <c r="C7" i="17" s="1"/>
  <c r="BM5" i="8"/>
  <c r="C6" i="17" s="1"/>
  <c r="BM4" i="8"/>
  <c r="C5" i="17" s="1"/>
  <c r="S5" i="17" s="1"/>
  <c r="AB87" i="8"/>
  <c r="AB86" i="8"/>
  <c r="AB74" i="8"/>
  <c r="AB62" i="8"/>
  <c r="AB61" i="8"/>
  <c r="AB60" i="8"/>
  <c r="AB50" i="8"/>
  <c r="AB49" i="8"/>
  <c r="AB48" i="8"/>
  <c r="AB38" i="8"/>
  <c r="AB37" i="8"/>
  <c r="AB36" i="8"/>
  <c r="AB26" i="8"/>
  <c r="AB25" i="8"/>
  <c r="AB24" i="8"/>
  <c r="S9" i="19" l="1"/>
  <c r="S22" i="19"/>
  <c r="J32" i="19"/>
  <c r="J24" i="19"/>
  <c r="S34" i="19"/>
  <c r="S38" i="19"/>
  <c r="S14" i="19"/>
  <c r="T65" i="20"/>
  <c r="K47" i="20"/>
  <c r="K5" i="20"/>
  <c r="K85" i="20"/>
  <c r="K28" i="20"/>
  <c r="T25" i="20"/>
  <c r="T8" i="20"/>
  <c r="T37" i="20"/>
  <c r="T49" i="20"/>
  <c r="T7" i="20"/>
  <c r="T69" i="20"/>
  <c r="T77" i="20"/>
  <c r="T17" i="20"/>
  <c r="T9" i="20"/>
  <c r="T13" i="20"/>
  <c r="T73" i="20"/>
  <c r="T86" i="20"/>
  <c r="T21" i="20"/>
  <c r="K69" i="20"/>
  <c r="K40" i="20"/>
  <c r="K8" i="20"/>
  <c r="S15" i="19"/>
  <c r="S36" i="18"/>
  <c r="S21" i="18"/>
  <c r="S10" i="18"/>
  <c r="S33" i="18"/>
  <c r="S23" i="18"/>
  <c r="J28" i="18"/>
  <c r="J30" i="18"/>
  <c r="S17" i="18"/>
  <c r="J12" i="18"/>
  <c r="J11" i="18"/>
  <c r="J5" i="17"/>
  <c r="S84" i="17"/>
  <c r="J55" i="17"/>
  <c r="J39" i="17"/>
  <c r="J71" i="17"/>
  <c r="J21" i="17"/>
  <c r="S92" i="17"/>
  <c r="J85" i="17"/>
  <c r="J98" i="17"/>
  <c r="J78" i="17"/>
  <c r="J94" i="17"/>
  <c r="J45" i="17"/>
  <c r="J90" i="17"/>
  <c r="J33" i="17"/>
  <c r="S67" i="17"/>
  <c r="S36" i="17"/>
  <c r="J39" i="19"/>
  <c r="J46" i="19"/>
  <c r="J22" i="19"/>
  <c r="J19" i="19"/>
  <c r="J9" i="19"/>
  <c r="J47" i="19"/>
  <c r="S24" i="19"/>
  <c r="J42" i="19"/>
  <c r="J16" i="19"/>
  <c r="S12" i="19"/>
  <c r="J21" i="19"/>
  <c r="S26" i="19"/>
  <c r="J41" i="19"/>
  <c r="S44" i="19"/>
  <c r="S33" i="19"/>
  <c r="S36" i="19"/>
  <c r="S40" i="19"/>
  <c r="J17" i="19"/>
  <c r="J40" i="19"/>
  <c r="J23" i="19"/>
  <c r="S10" i="19"/>
  <c r="J18" i="19"/>
  <c r="J11" i="19"/>
  <c r="AH35" i="4"/>
  <c r="AG35" i="4"/>
  <c r="H35" i="20"/>
  <c r="AZ26" i="8"/>
  <c r="AN26" i="8"/>
  <c r="BO53" i="8"/>
  <c r="D54" i="17"/>
  <c r="BO56" i="8"/>
  <c r="D57" i="17"/>
  <c r="BO31" i="8"/>
  <c r="D32" i="17"/>
  <c r="BO69" i="8"/>
  <c r="D70" i="17"/>
  <c r="BO43" i="8"/>
  <c r="D44" i="17"/>
  <c r="BO42" i="8"/>
  <c r="D43" i="17"/>
  <c r="AZ23" i="7"/>
  <c r="AN23" i="7"/>
  <c r="BE24" i="2"/>
  <c r="AS24" i="2"/>
  <c r="AZ75" i="3"/>
  <c r="AN75" i="3"/>
  <c r="X80" i="1"/>
  <c r="S80" i="1"/>
  <c r="X8" i="1"/>
  <c r="S8" i="1"/>
  <c r="X49" i="1"/>
  <c r="S49" i="1"/>
  <c r="X75" i="1"/>
  <c r="S75" i="1"/>
  <c r="AF78" i="1"/>
  <c r="AH78" i="1"/>
  <c r="AI78" i="1" s="1"/>
  <c r="H79" i="17"/>
  <c r="Y65" i="1"/>
  <c r="T65" i="1"/>
  <c r="AH38" i="5"/>
  <c r="AG38" i="5"/>
  <c r="H38" i="19"/>
  <c r="S18" i="5"/>
  <c r="X18" i="5"/>
  <c r="Y35" i="5"/>
  <c r="AF35" i="5" s="1"/>
  <c r="I35" i="19" s="1"/>
  <c r="T35" i="5"/>
  <c r="X30" i="4"/>
  <c r="S30" i="4"/>
  <c r="AH79" i="4"/>
  <c r="AG79" i="4"/>
  <c r="H79" i="20"/>
  <c r="AH17" i="4"/>
  <c r="AG17" i="4"/>
  <c r="H17" i="20"/>
  <c r="X50" i="4"/>
  <c r="S50" i="4"/>
  <c r="X34" i="4"/>
  <c r="S34" i="4"/>
  <c r="X18" i="4"/>
  <c r="S18" i="4"/>
  <c r="AG56" i="4"/>
  <c r="AH56" i="4"/>
  <c r="H56" i="20"/>
  <c r="AH38" i="4"/>
  <c r="AG38" i="4"/>
  <c r="H38" i="20"/>
  <c r="X37" i="4"/>
  <c r="S37" i="4"/>
  <c r="AG20" i="4"/>
  <c r="AH20" i="4"/>
  <c r="H20" i="20"/>
  <c r="AH82" i="4"/>
  <c r="AG82" i="4"/>
  <c r="H82" i="20"/>
  <c r="AH51" i="4"/>
  <c r="AG51" i="4"/>
  <c r="H51" i="20"/>
  <c r="AG28" i="4"/>
  <c r="AH28" i="4"/>
  <c r="H28" i="20"/>
  <c r="AG16" i="4"/>
  <c r="AH16" i="4"/>
  <c r="H16" i="20"/>
  <c r="Z17" i="9"/>
  <c r="U17" i="9"/>
  <c r="J22" i="17"/>
  <c r="J87" i="17"/>
  <c r="J36" i="17"/>
  <c r="J72" i="17"/>
  <c r="J34" i="17"/>
  <c r="J66" i="17"/>
  <c r="J15" i="17"/>
  <c r="J46" i="17"/>
  <c r="J62" i="17"/>
  <c r="J26" i="17"/>
  <c r="J58" i="17"/>
  <c r="J32" i="17"/>
  <c r="J96" i="17"/>
  <c r="S33" i="17"/>
  <c r="S47" i="17"/>
  <c r="S97" i="17"/>
  <c r="S82" i="17"/>
  <c r="S19" i="17"/>
  <c r="S9" i="17"/>
  <c r="S41" i="17"/>
  <c r="S64" i="17"/>
  <c r="S29" i="17"/>
  <c r="S61" i="17"/>
  <c r="S56" i="17"/>
  <c r="S28" i="17"/>
  <c r="AZ42" i="7"/>
  <c r="AN42" i="7"/>
  <c r="AZ14" i="7"/>
  <c r="AN14" i="7"/>
  <c r="AZ39" i="7"/>
  <c r="AN39" i="7"/>
  <c r="BA19" i="7"/>
  <c r="AO19" i="7"/>
  <c r="AZ12" i="10"/>
  <c r="AN12" i="10"/>
  <c r="AZ6" i="10"/>
  <c r="AN6" i="10"/>
  <c r="BA4" i="10"/>
  <c r="AO4" i="10"/>
  <c r="AZ77" i="3"/>
  <c r="AN77" i="3"/>
  <c r="AZ56" i="3"/>
  <c r="AN56" i="3"/>
  <c r="AZ39" i="3"/>
  <c r="AN39" i="3"/>
  <c r="AZ44" i="3"/>
  <c r="AN44" i="3"/>
  <c r="AZ16" i="3"/>
  <c r="AN16" i="3"/>
  <c r="AZ31" i="3"/>
  <c r="AN31" i="3"/>
  <c r="AZ13" i="3"/>
  <c r="AN13" i="3"/>
  <c r="BA36" i="3"/>
  <c r="AO36" i="3"/>
  <c r="BD40" i="2"/>
  <c r="AR40" i="2"/>
  <c r="BD43" i="2"/>
  <c r="AR43" i="2"/>
  <c r="BR20" i="2"/>
  <c r="BT20" i="2" s="1"/>
  <c r="BG20" i="2"/>
  <c r="BS20" i="2" s="1"/>
  <c r="E20" i="19" s="1"/>
  <c r="AU20" i="2"/>
  <c r="AU48" i="2" s="1"/>
  <c r="S7" i="17"/>
  <c r="J23" i="17"/>
  <c r="S38" i="17"/>
  <c r="S70" i="17"/>
  <c r="J13" i="18"/>
  <c r="S8" i="19"/>
  <c r="AE28" i="5"/>
  <c r="X28" i="5"/>
  <c r="AF25" i="6"/>
  <c r="I25" i="18" s="1"/>
  <c r="V19" i="9"/>
  <c r="Y4" i="5"/>
  <c r="T4" i="5"/>
  <c r="BF20" i="10"/>
  <c r="H6" i="23" s="1"/>
  <c r="BD88" i="3"/>
  <c r="F5" i="23" s="1"/>
  <c r="BK48" i="2"/>
  <c r="I4" i="23" s="1"/>
  <c r="BJ48" i="2"/>
  <c r="H4" i="23" s="1"/>
  <c r="AY43" i="7"/>
  <c r="AR20" i="10"/>
  <c r="AT88" i="3"/>
  <c r="AZ48" i="2"/>
  <c r="AS43" i="7"/>
  <c r="AA8" i="24"/>
  <c r="H8" i="12"/>
  <c r="AB8" i="24" s="1"/>
  <c r="R9" i="17"/>
  <c r="AA16" i="24"/>
  <c r="H16" i="12"/>
  <c r="AB16" i="24" s="1"/>
  <c r="R17" i="17"/>
  <c r="AA24" i="24"/>
  <c r="H24" i="12"/>
  <c r="AB24" i="24" s="1"/>
  <c r="R25" i="17"/>
  <c r="AA30" i="24"/>
  <c r="H30" i="12"/>
  <c r="AB30" i="24" s="1"/>
  <c r="R31" i="17"/>
  <c r="U31" i="17" s="1"/>
  <c r="AA40" i="24"/>
  <c r="H40" i="12"/>
  <c r="AB40" i="24" s="1"/>
  <c r="R41" i="17"/>
  <c r="U41" i="17" s="1"/>
  <c r="AA50" i="24"/>
  <c r="H50" i="12"/>
  <c r="AB50" i="24" s="1"/>
  <c r="R51" i="17"/>
  <c r="AA58" i="24"/>
  <c r="H58" i="12"/>
  <c r="AB58" i="24" s="1"/>
  <c r="R59" i="17"/>
  <c r="AA68" i="24"/>
  <c r="H68" i="12"/>
  <c r="AB68" i="24" s="1"/>
  <c r="R69" i="17"/>
  <c r="AA76" i="24"/>
  <c r="H76" i="12"/>
  <c r="AB76" i="24" s="1"/>
  <c r="R77" i="17"/>
  <c r="AA84" i="24"/>
  <c r="H84" i="12"/>
  <c r="AB84" i="24" s="1"/>
  <c r="R85" i="17"/>
  <c r="AA94" i="24"/>
  <c r="H94" i="12"/>
  <c r="AB94" i="24" s="1"/>
  <c r="R95" i="17"/>
  <c r="X86" i="4"/>
  <c r="AF86" i="4" s="1"/>
  <c r="I86" i="20" s="1"/>
  <c r="S86" i="4"/>
  <c r="X54" i="4"/>
  <c r="AF54" i="4" s="1"/>
  <c r="I54" i="20" s="1"/>
  <c r="S54" i="4"/>
  <c r="X22" i="4"/>
  <c r="AF22" i="4" s="1"/>
  <c r="I22" i="20" s="1"/>
  <c r="S22" i="4"/>
  <c r="D13" i="24"/>
  <c r="G13" i="16"/>
  <c r="E13" i="24" s="1"/>
  <c r="R13" i="21"/>
  <c r="D5" i="24"/>
  <c r="G5" i="16"/>
  <c r="E5" i="24" s="1"/>
  <c r="R5" i="21"/>
  <c r="J81" i="24"/>
  <c r="G82" i="15"/>
  <c r="K81" i="24" s="1"/>
  <c r="S82" i="20"/>
  <c r="J73" i="24"/>
  <c r="G74" i="15"/>
  <c r="K73" i="24" s="1"/>
  <c r="S74" i="20"/>
  <c r="J65" i="24"/>
  <c r="G66" i="15"/>
  <c r="K65" i="24" s="1"/>
  <c r="S66" i="20"/>
  <c r="J57" i="24"/>
  <c r="G58" i="15"/>
  <c r="K57" i="24" s="1"/>
  <c r="S58" i="20"/>
  <c r="J49" i="24"/>
  <c r="G50" i="15"/>
  <c r="K49" i="24" s="1"/>
  <c r="S50" i="20"/>
  <c r="J41" i="24"/>
  <c r="G42" i="15"/>
  <c r="K41" i="24" s="1"/>
  <c r="S42" i="20"/>
  <c r="J33" i="24"/>
  <c r="G34" i="15"/>
  <c r="K33" i="24" s="1"/>
  <c r="S34" i="20"/>
  <c r="J25" i="24"/>
  <c r="G26" i="15"/>
  <c r="K25" i="24" s="1"/>
  <c r="S26" i="20"/>
  <c r="J17" i="24"/>
  <c r="G18" i="15"/>
  <c r="K17" i="24" s="1"/>
  <c r="S18" i="20"/>
  <c r="J9" i="24"/>
  <c r="G10" i="15"/>
  <c r="K9" i="24" s="1"/>
  <c r="S10" i="20"/>
  <c r="P45" i="24"/>
  <c r="I46" i="14"/>
  <c r="Q45" i="24" s="1"/>
  <c r="R46" i="19"/>
  <c r="P37" i="24"/>
  <c r="I38" i="14"/>
  <c r="Q37" i="24" s="1"/>
  <c r="R38" i="19"/>
  <c r="P29" i="24"/>
  <c r="I30" i="14"/>
  <c r="Q29" i="24" s="1"/>
  <c r="R30" i="19"/>
  <c r="P21" i="24"/>
  <c r="I22" i="14"/>
  <c r="Q21" i="24" s="1"/>
  <c r="R22" i="19"/>
  <c r="P13" i="24"/>
  <c r="I14" i="14"/>
  <c r="Q13" i="24" s="1"/>
  <c r="R14" i="19"/>
  <c r="P5" i="24"/>
  <c r="I6" i="14"/>
  <c r="Q5" i="24" s="1"/>
  <c r="R6" i="19"/>
  <c r="U37" i="24"/>
  <c r="H37" i="13"/>
  <c r="V37" i="24" s="1"/>
  <c r="R38" i="18"/>
  <c r="U29" i="24"/>
  <c r="H29" i="13"/>
  <c r="V29" i="24" s="1"/>
  <c r="R30" i="18"/>
  <c r="U21" i="24"/>
  <c r="H21" i="13"/>
  <c r="V21" i="24" s="1"/>
  <c r="R22" i="18"/>
  <c r="U13" i="24"/>
  <c r="H13" i="13"/>
  <c r="V13" i="24" s="1"/>
  <c r="R14" i="18"/>
  <c r="U5" i="24"/>
  <c r="H5" i="13"/>
  <c r="V5" i="24" s="1"/>
  <c r="R6" i="18"/>
  <c r="AS20" i="10"/>
  <c r="AU88" i="3"/>
  <c r="AX43" i="7"/>
  <c r="AP99" i="8"/>
  <c r="AX99" i="8"/>
  <c r="C15" i="13"/>
  <c r="R14" i="24"/>
  <c r="D8" i="24"/>
  <c r="G8" i="16"/>
  <c r="E8" i="24" s="1"/>
  <c r="R8" i="21"/>
  <c r="J68" i="24"/>
  <c r="G69" i="15"/>
  <c r="K68" i="24" s="1"/>
  <c r="S69" i="20"/>
  <c r="J48" i="24"/>
  <c r="G49" i="15"/>
  <c r="K48" i="24" s="1"/>
  <c r="S49" i="20"/>
  <c r="J24" i="24"/>
  <c r="G25" i="15"/>
  <c r="K24" i="24" s="1"/>
  <c r="S25" i="20"/>
  <c r="J4" i="24"/>
  <c r="G5" i="15"/>
  <c r="K4" i="24" s="1"/>
  <c r="S5" i="20"/>
  <c r="P32" i="24"/>
  <c r="I33" i="14"/>
  <c r="Q32" i="24" s="1"/>
  <c r="R33" i="19"/>
  <c r="P4" i="24"/>
  <c r="I5" i="14"/>
  <c r="Q4" i="24" s="1"/>
  <c r="R5" i="19"/>
  <c r="U24" i="24"/>
  <c r="H24" i="13"/>
  <c r="V24" i="24" s="1"/>
  <c r="R25" i="18"/>
  <c r="U4" i="24"/>
  <c r="H4" i="13"/>
  <c r="V4" i="24" s="1"/>
  <c r="R5" i="18"/>
  <c r="BH48" i="2"/>
  <c r="F4" i="23" s="1"/>
  <c r="BI43" i="7"/>
  <c r="K3" i="23" s="1"/>
  <c r="AA6" i="24"/>
  <c r="H6" i="12"/>
  <c r="AB6" i="24" s="1"/>
  <c r="R7" i="17"/>
  <c r="AA18" i="24"/>
  <c r="H18" i="12"/>
  <c r="AB18" i="24" s="1"/>
  <c r="R19" i="17"/>
  <c r="AA26" i="24"/>
  <c r="H26" i="12"/>
  <c r="AB26" i="24" s="1"/>
  <c r="R27" i="17"/>
  <c r="AA36" i="24"/>
  <c r="H36" i="12"/>
  <c r="AB36" i="24" s="1"/>
  <c r="R37" i="17"/>
  <c r="AA44" i="24"/>
  <c r="H44" i="12"/>
  <c r="AB44" i="24" s="1"/>
  <c r="R45" i="17"/>
  <c r="AA52" i="24"/>
  <c r="H52" i="12"/>
  <c r="AB52" i="24" s="1"/>
  <c r="R53" i="17"/>
  <c r="U53" i="17" s="1"/>
  <c r="AA64" i="24"/>
  <c r="H64" i="12"/>
  <c r="AB64" i="24" s="1"/>
  <c r="R65" i="17"/>
  <c r="AA74" i="24"/>
  <c r="H74" i="12"/>
  <c r="AB74" i="24" s="1"/>
  <c r="R75" i="17"/>
  <c r="AA86" i="24"/>
  <c r="H86" i="12"/>
  <c r="AB86" i="24" s="1"/>
  <c r="R87" i="17"/>
  <c r="AA96" i="24"/>
  <c r="H96" i="12"/>
  <c r="AB96" i="24" s="1"/>
  <c r="R97" i="17"/>
  <c r="U44" i="4"/>
  <c r="U48" i="4" s="1"/>
  <c r="Y39" i="5"/>
  <c r="AF39" i="5" s="1"/>
  <c r="I39" i="19" s="1"/>
  <c r="T39" i="5"/>
  <c r="V48" i="4"/>
  <c r="V88" i="4" s="1"/>
  <c r="V44" i="4"/>
  <c r="AY48" i="2"/>
  <c r="AR43" i="7"/>
  <c r="AR99" i="8"/>
  <c r="AS88" i="3"/>
  <c r="C7" i="13"/>
  <c r="R6" i="24"/>
  <c r="D15" i="24"/>
  <c r="G15" i="16"/>
  <c r="E15" i="24" s="1"/>
  <c r="R15" i="21"/>
  <c r="J79" i="24"/>
  <c r="G80" i="15"/>
  <c r="K79" i="24" s="1"/>
  <c r="S80" i="20"/>
  <c r="J63" i="24"/>
  <c r="G64" i="15"/>
  <c r="K63" i="24" s="1"/>
  <c r="S64" i="20"/>
  <c r="J47" i="24"/>
  <c r="G48" i="15"/>
  <c r="K47" i="24" s="1"/>
  <c r="S48" i="20"/>
  <c r="J31" i="24"/>
  <c r="G32" i="15"/>
  <c r="K31" i="24" s="1"/>
  <c r="S32" i="20"/>
  <c r="J15" i="24"/>
  <c r="G16" i="15"/>
  <c r="K15" i="24" s="1"/>
  <c r="S16" i="20"/>
  <c r="P39" i="24"/>
  <c r="I40" i="14"/>
  <c r="Q39" i="24" s="1"/>
  <c r="R40" i="19"/>
  <c r="P23" i="24"/>
  <c r="I24" i="14"/>
  <c r="Q23" i="24" s="1"/>
  <c r="R24" i="19"/>
  <c r="P7" i="24"/>
  <c r="I8" i="14"/>
  <c r="Q7" i="24" s="1"/>
  <c r="R8" i="19"/>
  <c r="P3" i="24"/>
  <c r="I4" i="14"/>
  <c r="H48" i="14"/>
  <c r="R4" i="19"/>
  <c r="U27" i="24"/>
  <c r="H27" i="13"/>
  <c r="V27" i="24" s="1"/>
  <c r="R28" i="18"/>
  <c r="U11" i="24"/>
  <c r="H11" i="13"/>
  <c r="V11" i="24" s="1"/>
  <c r="R12" i="18"/>
  <c r="AY20" i="10"/>
  <c r="AQ20" i="10"/>
  <c r="AZ61" i="8"/>
  <c r="AN61" i="8"/>
  <c r="BO35" i="8"/>
  <c r="D36" i="17"/>
  <c r="BO19" i="8"/>
  <c r="D20" i="17"/>
  <c r="BC32" i="7"/>
  <c r="AQ32" i="7"/>
  <c r="BF17" i="2"/>
  <c r="AT17" i="2"/>
  <c r="AZ72" i="3"/>
  <c r="AN72" i="3"/>
  <c r="AZ70" i="3"/>
  <c r="AN70" i="3"/>
  <c r="AZ15" i="10"/>
  <c r="AN15" i="10"/>
  <c r="X95" i="1"/>
  <c r="S95" i="1"/>
  <c r="AF89" i="1"/>
  <c r="AH89" i="1"/>
  <c r="AI89" i="1" s="1"/>
  <c r="H90" i="17"/>
  <c r="AH40" i="1"/>
  <c r="AI40" i="1" s="1"/>
  <c r="AF40" i="1"/>
  <c r="H41" i="17"/>
  <c r="X3" i="1"/>
  <c r="S3" i="1"/>
  <c r="AE3" i="1"/>
  <c r="X87" i="1"/>
  <c r="S87" i="1"/>
  <c r="Y29" i="1"/>
  <c r="T29" i="1"/>
  <c r="X37" i="5"/>
  <c r="S37" i="5"/>
  <c r="AH4" i="5"/>
  <c r="AG4" i="5"/>
  <c r="H4" i="19"/>
  <c r="AH67" i="4"/>
  <c r="AG67" i="4"/>
  <c r="H67" i="20"/>
  <c r="X42" i="4"/>
  <c r="S42" i="4"/>
  <c r="AH9" i="4"/>
  <c r="AG9" i="4"/>
  <c r="H9" i="20"/>
  <c r="L9" i="20" s="1"/>
  <c r="AH61" i="4"/>
  <c r="AG61" i="4"/>
  <c r="H61" i="20"/>
  <c r="X11" i="4"/>
  <c r="S11" i="4"/>
  <c r="X66" i="4"/>
  <c r="S66" i="4"/>
  <c r="AG76" i="4"/>
  <c r="AH76" i="4"/>
  <c r="H76" i="20"/>
  <c r="AZ36" i="8"/>
  <c r="AN36" i="8"/>
  <c r="AZ49" i="8"/>
  <c r="AN49" i="8"/>
  <c r="AZ62" i="8"/>
  <c r="AN62" i="8"/>
  <c r="BO10" i="8"/>
  <c r="D11" i="17"/>
  <c r="BO6" i="8"/>
  <c r="D7" i="17"/>
  <c r="BO27" i="8"/>
  <c r="D28" i="17"/>
  <c r="BO44" i="8"/>
  <c r="D45" i="17"/>
  <c r="BO55" i="8"/>
  <c r="D56" i="17"/>
  <c r="U65" i="17"/>
  <c r="AZ3" i="8"/>
  <c r="AN3" i="8"/>
  <c r="BO58" i="8"/>
  <c r="D59" i="17"/>
  <c r="BA83" i="8"/>
  <c r="BP83" i="8" s="1"/>
  <c r="E84" i="17" s="1"/>
  <c r="AO83" i="8"/>
  <c r="BO84" i="8"/>
  <c r="D85" i="17"/>
  <c r="BO88" i="8"/>
  <c r="D89" i="17"/>
  <c r="BO8" i="8"/>
  <c r="D9" i="17"/>
  <c r="BO16" i="8"/>
  <c r="D17" i="17"/>
  <c r="BO22" i="8"/>
  <c r="D23" i="17"/>
  <c r="BO33" i="8"/>
  <c r="D34" i="17"/>
  <c r="BO59" i="8"/>
  <c r="D60" i="17"/>
  <c r="BO92" i="8"/>
  <c r="D93" i="17"/>
  <c r="BO70" i="8"/>
  <c r="D71" i="17"/>
  <c r="BO9" i="8"/>
  <c r="D10" i="17"/>
  <c r="BO17" i="8"/>
  <c r="D18" i="17"/>
  <c r="BO32" i="8"/>
  <c r="D33" i="17"/>
  <c r="BO63" i="8"/>
  <c r="D64" i="17"/>
  <c r="BO82" i="8"/>
  <c r="D83" i="17"/>
  <c r="BA79" i="8"/>
  <c r="AO79" i="8"/>
  <c r="AZ12" i="7"/>
  <c r="AN12" i="7"/>
  <c r="BC28" i="7"/>
  <c r="AQ28" i="7"/>
  <c r="AZ21" i="7"/>
  <c r="AN21" i="7"/>
  <c r="AZ15" i="7"/>
  <c r="AN15" i="7"/>
  <c r="AZ9" i="7"/>
  <c r="AN9" i="7"/>
  <c r="AZ5" i="7"/>
  <c r="AN5" i="7"/>
  <c r="BE23" i="2"/>
  <c r="AS23" i="2"/>
  <c r="BE28" i="2"/>
  <c r="BS28" i="2" s="1"/>
  <c r="E28" i="19" s="1"/>
  <c r="AS28" i="2"/>
  <c r="BE47" i="2"/>
  <c r="AS47" i="2"/>
  <c r="BE36" i="2"/>
  <c r="AS36" i="2"/>
  <c r="AZ84" i="3"/>
  <c r="AN84" i="3"/>
  <c r="AZ73" i="3"/>
  <c r="AN73" i="3"/>
  <c r="AZ65" i="3"/>
  <c r="AN65" i="3"/>
  <c r="AZ64" i="3"/>
  <c r="AN64" i="3"/>
  <c r="AZ62" i="3"/>
  <c r="AN62" i="3"/>
  <c r="AZ68" i="3"/>
  <c r="AN68" i="3"/>
  <c r="AZ49" i="3"/>
  <c r="AN49" i="3"/>
  <c r="AZ19" i="10"/>
  <c r="AN19" i="10"/>
  <c r="BA14" i="10"/>
  <c r="AO14" i="10"/>
  <c r="BB9" i="10"/>
  <c r="AP9" i="10"/>
  <c r="X74" i="1"/>
  <c r="S74" i="1"/>
  <c r="X50" i="1"/>
  <c r="S50" i="1"/>
  <c r="X82" i="1"/>
  <c r="S82" i="1"/>
  <c r="X34" i="1"/>
  <c r="S34" i="1"/>
  <c r="AF59" i="1"/>
  <c r="AH59" i="1"/>
  <c r="AI59" i="1" s="1"/>
  <c r="H60" i="17"/>
  <c r="X73" i="1"/>
  <c r="S73" i="1"/>
  <c r="X37" i="1"/>
  <c r="S37" i="1"/>
  <c r="X13" i="1"/>
  <c r="S13" i="1"/>
  <c r="X88" i="1"/>
  <c r="S88" i="1"/>
  <c r="AH52" i="1"/>
  <c r="AI52" i="1" s="1"/>
  <c r="AF52" i="1"/>
  <c r="H53" i="17"/>
  <c r="X39" i="1"/>
  <c r="S39" i="1"/>
  <c r="X16" i="1"/>
  <c r="S16" i="1"/>
  <c r="Y32" i="1"/>
  <c r="T32" i="1"/>
  <c r="AF97" i="1"/>
  <c r="AH97" i="1"/>
  <c r="AI97" i="1" s="1"/>
  <c r="H98" i="17"/>
  <c r="AF81" i="1"/>
  <c r="AH81" i="1"/>
  <c r="AI81" i="1" s="1"/>
  <c r="H82" i="17"/>
  <c r="AF69" i="1"/>
  <c r="AH69" i="1"/>
  <c r="AI69" i="1" s="1"/>
  <c r="H70" i="17"/>
  <c r="AH48" i="1"/>
  <c r="AI48" i="1" s="1"/>
  <c r="AF48" i="1"/>
  <c r="H49" i="17"/>
  <c r="AF67" i="1"/>
  <c r="AH67" i="1"/>
  <c r="AI67" i="1" s="1"/>
  <c r="H68" i="17"/>
  <c r="AF43" i="1"/>
  <c r="AH43" i="1"/>
  <c r="AI43" i="1" s="1"/>
  <c r="H44" i="17"/>
  <c r="X96" i="1"/>
  <c r="S96" i="1"/>
  <c r="Y83" i="1"/>
  <c r="AG83" i="1" s="1"/>
  <c r="I84" i="17" s="1"/>
  <c r="T83" i="1"/>
  <c r="Y53" i="1"/>
  <c r="T53" i="1"/>
  <c r="Y26" i="1"/>
  <c r="T26" i="1"/>
  <c r="X11" i="1"/>
  <c r="S11" i="1"/>
  <c r="AG41" i="5"/>
  <c r="AH41" i="5"/>
  <c r="H41" i="19"/>
  <c r="AG45" i="5"/>
  <c r="AH45" i="5"/>
  <c r="H45" i="19"/>
  <c r="AH39" i="5"/>
  <c r="AG39" i="5"/>
  <c r="H39" i="19"/>
  <c r="AH36" i="5"/>
  <c r="AG36" i="5"/>
  <c r="H36" i="19"/>
  <c r="X75" i="4"/>
  <c r="S75" i="4"/>
  <c r="X58" i="4"/>
  <c r="S58" i="4"/>
  <c r="AH25" i="4"/>
  <c r="AG25" i="4"/>
  <c r="H25" i="20"/>
  <c r="X59" i="4"/>
  <c r="S59" i="4"/>
  <c r="AH45" i="4"/>
  <c r="AG45" i="4"/>
  <c r="H45" i="20"/>
  <c r="X14" i="4"/>
  <c r="S14" i="4"/>
  <c r="AH85" i="4"/>
  <c r="AG85" i="4"/>
  <c r="H85" i="20"/>
  <c r="AH78" i="4"/>
  <c r="AG78" i="4"/>
  <c r="H78" i="20"/>
  <c r="AH33" i="4"/>
  <c r="AG33" i="4"/>
  <c r="H33" i="20"/>
  <c r="AH54" i="4"/>
  <c r="AG54" i="4"/>
  <c r="H54" i="20"/>
  <c r="AG80" i="4"/>
  <c r="AH80" i="4"/>
  <c r="H80" i="20"/>
  <c r="X53" i="4"/>
  <c r="S53" i="4"/>
  <c r="AG36" i="4"/>
  <c r="AH36" i="4"/>
  <c r="H36" i="20"/>
  <c r="X15" i="4"/>
  <c r="S15" i="4"/>
  <c r="Y51" i="4"/>
  <c r="T51" i="4"/>
  <c r="AG12" i="4"/>
  <c r="AH12" i="4"/>
  <c r="H12" i="20"/>
  <c r="J10" i="17"/>
  <c r="J44" i="17"/>
  <c r="J60" i="17"/>
  <c r="J76" i="17"/>
  <c r="J52" i="17"/>
  <c r="J37" i="17"/>
  <c r="J24" i="17"/>
  <c r="J88" i="17"/>
  <c r="J35" i="17"/>
  <c r="J99" i="17"/>
  <c r="J25" i="17"/>
  <c r="J63" i="17"/>
  <c r="J79" i="17"/>
  <c r="J95" i="17"/>
  <c r="J59" i="17"/>
  <c r="J91" i="17"/>
  <c r="J48" i="17"/>
  <c r="S17" i="17"/>
  <c r="S49" i="17"/>
  <c r="S74" i="17"/>
  <c r="S50" i="17"/>
  <c r="S51" i="17"/>
  <c r="S69" i="17"/>
  <c r="S16" i="17"/>
  <c r="S57" i="17"/>
  <c r="S80" i="17"/>
  <c r="S77" i="17"/>
  <c r="S8" i="17"/>
  <c r="J24" i="18"/>
  <c r="J14" i="19"/>
  <c r="AZ28" i="7"/>
  <c r="AN28" i="7"/>
  <c r="AZ24" i="7"/>
  <c r="AN24" i="7"/>
  <c r="AZ36" i="7"/>
  <c r="AN36" i="7"/>
  <c r="BN32" i="7"/>
  <c r="BB32" i="7"/>
  <c r="AP32" i="7"/>
  <c r="AP43" i="7" s="1"/>
  <c r="AZ20" i="7"/>
  <c r="AN20" i="7"/>
  <c r="BB34" i="7"/>
  <c r="AP34" i="7"/>
  <c r="AZ16" i="10"/>
  <c r="BO16" i="10" s="1"/>
  <c r="E15" i="21" s="1"/>
  <c r="AN16" i="10"/>
  <c r="T41" i="20"/>
  <c r="AZ20" i="3"/>
  <c r="AN20" i="3"/>
  <c r="AZ83" i="3"/>
  <c r="AN83" i="3"/>
  <c r="AZ38" i="3"/>
  <c r="AN38" i="3"/>
  <c r="AZ82" i="3"/>
  <c r="AN82" i="3"/>
  <c r="AZ54" i="3"/>
  <c r="AN54" i="3"/>
  <c r="AZ23" i="3"/>
  <c r="AN23" i="3"/>
  <c r="BB50" i="3"/>
  <c r="AP50" i="3"/>
  <c r="S23" i="19"/>
  <c r="S11" i="19"/>
  <c r="BR17" i="2"/>
  <c r="BD36" i="2"/>
  <c r="AR36" i="2"/>
  <c r="BF8" i="2"/>
  <c r="AT8" i="2"/>
  <c r="BF4" i="2"/>
  <c r="AT4" i="2"/>
  <c r="BD33" i="2"/>
  <c r="AR33" i="2"/>
  <c r="BD21" i="2"/>
  <c r="AR21" i="2"/>
  <c r="J11" i="17"/>
  <c r="S27" i="17"/>
  <c r="S30" i="17"/>
  <c r="S15" i="18"/>
  <c r="AF33" i="6"/>
  <c r="I33" i="18" s="1"/>
  <c r="J42" i="18"/>
  <c r="J43" i="18"/>
  <c r="AA19" i="9"/>
  <c r="D12" i="23" s="1"/>
  <c r="D14" i="24"/>
  <c r="G14" i="16"/>
  <c r="E14" i="24" s="1"/>
  <c r="R14" i="21"/>
  <c r="D6" i="24"/>
  <c r="G6" i="16"/>
  <c r="E6" i="24" s="1"/>
  <c r="R6" i="21"/>
  <c r="J82" i="24"/>
  <c r="G83" i="15"/>
  <c r="K82" i="24" s="1"/>
  <c r="S83" i="20"/>
  <c r="J74" i="24"/>
  <c r="G75" i="15"/>
  <c r="K74" i="24" s="1"/>
  <c r="S75" i="20"/>
  <c r="J66" i="24"/>
  <c r="G67" i="15"/>
  <c r="K66" i="24" s="1"/>
  <c r="S67" i="20"/>
  <c r="J58" i="24"/>
  <c r="G59" i="15"/>
  <c r="K58" i="24" s="1"/>
  <c r="S59" i="20"/>
  <c r="J50" i="24"/>
  <c r="G51" i="15"/>
  <c r="K50" i="24" s="1"/>
  <c r="S51" i="20"/>
  <c r="J42" i="24"/>
  <c r="G43" i="15"/>
  <c r="K42" i="24" s="1"/>
  <c r="S43" i="20"/>
  <c r="J34" i="24"/>
  <c r="G35" i="15"/>
  <c r="K34" i="24" s="1"/>
  <c r="S35" i="20"/>
  <c r="J26" i="24"/>
  <c r="G27" i="15"/>
  <c r="K26" i="24" s="1"/>
  <c r="S27" i="20"/>
  <c r="J18" i="24"/>
  <c r="G19" i="15"/>
  <c r="K18" i="24" s="1"/>
  <c r="S19" i="20"/>
  <c r="J10" i="24"/>
  <c r="G11" i="15"/>
  <c r="K10" i="24" s="1"/>
  <c r="S11" i="20"/>
  <c r="P46" i="24"/>
  <c r="I47" i="14"/>
  <c r="Q46" i="24" s="1"/>
  <c r="R47" i="19"/>
  <c r="P38" i="24"/>
  <c r="I39" i="14"/>
  <c r="Q38" i="24" s="1"/>
  <c r="R39" i="19"/>
  <c r="P30" i="24"/>
  <c r="I31" i="14"/>
  <c r="Q30" i="24" s="1"/>
  <c r="R31" i="19"/>
  <c r="P22" i="24"/>
  <c r="I23" i="14"/>
  <c r="Q22" i="24" s="1"/>
  <c r="R23" i="19"/>
  <c r="P14" i="24"/>
  <c r="I15" i="14"/>
  <c r="Q14" i="24" s="1"/>
  <c r="R15" i="19"/>
  <c r="P6" i="24"/>
  <c r="I7" i="14"/>
  <c r="Q6" i="24" s="1"/>
  <c r="R7" i="19"/>
  <c r="U38" i="24"/>
  <c r="H38" i="13"/>
  <c r="V38" i="24" s="1"/>
  <c r="R39" i="18"/>
  <c r="U30" i="24"/>
  <c r="H30" i="13"/>
  <c r="V30" i="24" s="1"/>
  <c r="R31" i="18"/>
  <c r="U22" i="24"/>
  <c r="H22" i="13"/>
  <c r="V22" i="24" s="1"/>
  <c r="R23" i="18"/>
  <c r="U14" i="24"/>
  <c r="H14" i="13"/>
  <c r="V14" i="24" s="1"/>
  <c r="R15" i="18"/>
  <c r="U6" i="24"/>
  <c r="H6" i="13"/>
  <c r="V6" i="24" s="1"/>
  <c r="R7" i="18"/>
  <c r="AX20" i="10"/>
  <c r="AV88" i="3"/>
  <c r="BB48" i="2"/>
  <c r="BK43" i="7"/>
  <c r="M3" i="23" s="1"/>
  <c r="C23" i="13"/>
  <c r="R22" i="24"/>
  <c r="D12" i="24"/>
  <c r="G12" i="16"/>
  <c r="E12" i="24" s="1"/>
  <c r="R12" i="21"/>
  <c r="J72" i="24"/>
  <c r="G73" i="15"/>
  <c r="K72" i="24" s="1"/>
  <c r="S73" i="20"/>
  <c r="J52" i="24"/>
  <c r="G53" i="15"/>
  <c r="K52" i="24" s="1"/>
  <c r="S53" i="20"/>
  <c r="J32" i="24"/>
  <c r="G33" i="15"/>
  <c r="K32" i="24" s="1"/>
  <c r="S33" i="20"/>
  <c r="J8" i="24"/>
  <c r="G9" i="15"/>
  <c r="K8" i="24" s="1"/>
  <c r="S9" i="20"/>
  <c r="P24" i="24"/>
  <c r="I25" i="14"/>
  <c r="Q24" i="24" s="1"/>
  <c r="R25" i="19"/>
  <c r="P8" i="24"/>
  <c r="I9" i="14"/>
  <c r="Q8" i="24" s="1"/>
  <c r="R9" i="19"/>
  <c r="U28" i="24"/>
  <c r="H28" i="13"/>
  <c r="V28" i="24" s="1"/>
  <c r="R29" i="18"/>
  <c r="BD20" i="10"/>
  <c r="F6" i="23" s="1"/>
  <c r="BF88" i="3"/>
  <c r="H5" i="23" s="1"/>
  <c r="BE43" i="7"/>
  <c r="G3" i="23" s="1"/>
  <c r="AA5" i="24"/>
  <c r="H5" i="12"/>
  <c r="AB5" i="24" s="1"/>
  <c r="R6" i="17"/>
  <c r="AA9" i="24"/>
  <c r="H9" i="12"/>
  <c r="AB9" i="24" s="1"/>
  <c r="R10" i="17"/>
  <c r="AA13" i="24"/>
  <c r="H13" i="12"/>
  <c r="AB13" i="24" s="1"/>
  <c r="R14" i="17"/>
  <c r="AA17" i="24"/>
  <c r="H17" i="12"/>
  <c r="AB17" i="24" s="1"/>
  <c r="R18" i="17"/>
  <c r="U18" i="17" s="1"/>
  <c r="AA21" i="24"/>
  <c r="H21" i="12"/>
  <c r="AB21" i="24" s="1"/>
  <c r="R22" i="17"/>
  <c r="AA25" i="24"/>
  <c r="H25" i="12"/>
  <c r="AB25" i="24" s="1"/>
  <c r="R26" i="17"/>
  <c r="AA29" i="24"/>
  <c r="H29" i="12"/>
  <c r="AB29" i="24" s="1"/>
  <c r="R30" i="17"/>
  <c r="AA33" i="24"/>
  <c r="H33" i="12"/>
  <c r="AB33" i="24" s="1"/>
  <c r="R34" i="17"/>
  <c r="AA37" i="24"/>
  <c r="H37" i="12"/>
  <c r="AB37" i="24" s="1"/>
  <c r="R38" i="17"/>
  <c r="AA41" i="24"/>
  <c r="H41" i="12"/>
  <c r="AB41" i="24" s="1"/>
  <c r="R42" i="17"/>
  <c r="AA45" i="24"/>
  <c r="H45" i="12"/>
  <c r="AB45" i="24" s="1"/>
  <c r="R46" i="17"/>
  <c r="AA49" i="24"/>
  <c r="H49" i="12"/>
  <c r="AB49" i="24" s="1"/>
  <c r="R50" i="17"/>
  <c r="AA53" i="24"/>
  <c r="H53" i="12"/>
  <c r="AB53" i="24" s="1"/>
  <c r="R54" i="17"/>
  <c r="AA57" i="24"/>
  <c r="H57" i="12"/>
  <c r="AB57" i="24" s="1"/>
  <c r="R58" i="17"/>
  <c r="AA61" i="24"/>
  <c r="H61" i="12"/>
  <c r="AB61" i="24" s="1"/>
  <c r="R62" i="17"/>
  <c r="AA65" i="24"/>
  <c r="H65" i="12"/>
  <c r="AB65" i="24" s="1"/>
  <c r="R66" i="17"/>
  <c r="AA69" i="24"/>
  <c r="H69" i="12"/>
  <c r="AB69" i="24" s="1"/>
  <c r="R70" i="17"/>
  <c r="AA73" i="24"/>
  <c r="H73" i="12"/>
  <c r="AB73" i="24" s="1"/>
  <c r="R74" i="17"/>
  <c r="AA77" i="24"/>
  <c r="H77" i="12"/>
  <c r="AB77" i="24" s="1"/>
  <c r="R78" i="17"/>
  <c r="AA81" i="24"/>
  <c r="H81" i="12"/>
  <c r="AB81" i="24" s="1"/>
  <c r="R82" i="17"/>
  <c r="AA85" i="24"/>
  <c r="H85" i="12"/>
  <c r="AB85" i="24" s="1"/>
  <c r="R86" i="17"/>
  <c r="AA89" i="24"/>
  <c r="H89" i="12"/>
  <c r="AB89" i="24" s="1"/>
  <c r="R90" i="17"/>
  <c r="AA93" i="24"/>
  <c r="H93" i="12"/>
  <c r="AB93" i="24" s="1"/>
  <c r="R94" i="17"/>
  <c r="AA97" i="24"/>
  <c r="H97" i="12"/>
  <c r="AB97" i="24" s="1"/>
  <c r="R98" i="17"/>
  <c r="U98" i="17" s="1"/>
  <c r="X6" i="4"/>
  <c r="AF6" i="4" s="1"/>
  <c r="I6" i="20" s="1"/>
  <c r="S6" i="4"/>
  <c r="W44" i="5"/>
  <c r="W48" i="5" s="1"/>
  <c r="BE20" i="10"/>
  <c r="G6" i="23" s="1"/>
  <c r="BG88" i="3"/>
  <c r="I5" i="23" s="1"/>
  <c r="BJ43" i="7"/>
  <c r="L3" i="23" s="1"/>
  <c r="BB43" i="7"/>
  <c r="D3" i="23" s="1"/>
  <c r="BB99" i="8"/>
  <c r="D2" i="23" s="1"/>
  <c r="BJ99" i="8"/>
  <c r="L2" i="23" s="1"/>
  <c r="W99" i="1"/>
  <c r="AV20" i="10"/>
  <c r="AX88" i="3"/>
  <c r="U48" i="5"/>
  <c r="AD88" i="4"/>
  <c r="G4" i="20"/>
  <c r="T4" i="20" s="1"/>
  <c r="X64" i="4"/>
  <c r="AF64" i="4" s="1"/>
  <c r="I64" i="20" s="1"/>
  <c r="S64" i="4"/>
  <c r="D16" i="24"/>
  <c r="G16" i="16"/>
  <c r="E16" i="24" s="1"/>
  <c r="R16" i="21"/>
  <c r="J76" i="24"/>
  <c r="G77" i="15"/>
  <c r="K76" i="24" s="1"/>
  <c r="S77" i="20"/>
  <c r="J44" i="24"/>
  <c r="G45" i="15"/>
  <c r="K44" i="24" s="1"/>
  <c r="S45" i="20"/>
  <c r="J12" i="24"/>
  <c r="G13" i="15"/>
  <c r="K12" i="24" s="1"/>
  <c r="S13" i="20"/>
  <c r="P28" i="24"/>
  <c r="I29" i="14"/>
  <c r="Q28" i="24" s="1"/>
  <c r="R29" i="19"/>
  <c r="U36" i="24"/>
  <c r="H36" i="13"/>
  <c r="V36" i="24" s="1"/>
  <c r="R37" i="18"/>
  <c r="U8" i="24"/>
  <c r="H8" i="13"/>
  <c r="V8" i="24" s="1"/>
  <c r="R9" i="18"/>
  <c r="AA10" i="24"/>
  <c r="H10" i="12"/>
  <c r="AB10" i="24" s="1"/>
  <c r="R11" i="17"/>
  <c r="U11" i="17" s="1"/>
  <c r="AA56" i="24"/>
  <c r="H56" i="12"/>
  <c r="AB56" i="24" s="1"/>
  <c r="R57" i="17"/>
  <c r="AA78" i="24"/>
  <c r="H78" i="12"/>
  <c r="AB78" i="24" s="1"/>
  <c r="R79" i="17"/>
  <c r="AA98" i="24"/>
  <c r="H98" i="12"/>
  <c r="AB98" i="24" s="1"/>
  <c r="R99" i="17"/>
  <c r="W44" i="4"/>
  <c r="W48" i="4"/>
  <c r="W88" i="4" s="1"/>
  <c r="BN48" i="2"/>
  <c r="L4" i="23" s="1"/>
  <c r="BD43" i="7"/>
  <c r="F3" i="23" s="1"/>
  <c r="BD99" i="8"/>
  <c r="F2" i="23" s="1"/>
  <c r="BE88" i="3"/>
  <c r="G5" i="23" s="1"/>
  <c r="AG3" i="1"/>
  <c r="Y3" i="1"/>
  <c r="T3" i="1"/>
  <c r="D3" i="24"/>
  <c r="F19" i="16"/>
  <c r="D19" i="24" s="1"/>
  <c r="G3" i="16"/>
  <c r="R3" i="21"/>
  <c r="J83" i="24"/>
  <c r="G84" i="15"/>
  <c r="K83" i="24" s="1"/>
  <c r="S84" i="20"/>
  <c r="J67" i="24"/>
  <c r="G68" i="15"/>
  <c r="K67" i="24" s="1"/>
  <c r="S68" i="20"/>
  <c r="J51" i="24"/>
  <c r="G52" i="15"/>
  <c r="K51" i="24" s="1"/>
  <c r="S52" i="20"/>
  <c r="J35" i="24"/>
  <c r="G36" i="15"/>
  <c r="K35" i="24" s="1"/>
  <c r="S36" i="20"/>
  <c r="J19" i="24"/>
  <c r="G20" i="15"/>
  <c r="K19" i="24" s="1"/>
  <c r="S20" i="20"/>
  <c r="P43" i="24"/>
  <c r="I44" i="14"/>
  <c r="Q43" i="24" s="1"/>
  <c r="R44" i="19"/>
  <c r="P27" i="24"/>
  <c r="I28" i="14"/>
  <c r="Q27" i="24" s="1"/>
  <c r="R28" i="19"/>
  <c r="P11" i="24"/>
  <c r="I12" i="14"/>
  <c r="Q11" i="24" s="1"/>
  <c r="R12" i="19"/>
  <c r="U31" i="24"/>
  <c r="H31" i="13"/>
  <c r="V31" i="24" s="1"/>
  <c r="R32" i="18"/>
  <c r="U15" i="24"/>
  <c r="H15" i="13"/>
  <c r="V15" i="24" s="1"/>
  <c r="R16" i="18"/>
  <c r="BK20" i="10"/>
  <c r="M6" i="23" s="1"/>
  <c r="BC20" i="10"/>
  <c r="E6" i="23" s="1"/>
  <c r="BO64" i="8"/>
  <c r="D65" i="17"/>
  <c r="BO28" i="8"/>
  <c r="D29" i="17"/>
  <c r="BO78" i="8"/>
  <c r="D79" i="17"/>
  <c r="BO51" i="8"/>
  <c r="D52" i="17"/>
  <c r="BO30" i="8"/>
  <c r="D31" i="17"/>
  <c r="BC16" i="7"/>
  <c r="BC43" i="7" s="1"/>
  <c r="E3" i="23" s="1"/>
  <c r="AQ16" i="7"/>
  <c r="AQ43" i="7" s="1"/>
  <c r="AZ6" i="7"/>
  <c r="AN6" i="7"/>
  <c r="BF11" i="2"/>
  <c r="BS11" i="2" s="1"/>
  <c r="E11" i="19" s="1"/>
  <c r="AT11" i="2"/>
  <c r="AZ67" i="3"/>
  <c r="AN67" i="3"/>
  <c r="AZ45" i="3"/>
  <c r="AN45" i="3"/>
  <c r="BA10" i="10"/>
  <c r="AO10" i="10"/>
  <c r="X56" i="1"/>
  <c r="S56" i="1"/>
  <c r="X24" i="1"/>
  <c r="S24" i="1"/>
  <c r="AZ37" i="8"/>
  <c r="AN37" i="8"/>
  <c r="AZ74" i="8"/>
  <c r="AN74" i="8"/>
  <c r="BO46" i="8"/>
  <c r="D47" i="17"/>
  <c r="BO75" i="8"/>
  <c r="D76" i="17"/>
  <c r="BO7" i="8"/>
  <c r="D8" i="17"/>
  <c r="BO21" i="8"/>
  <c r="D22" i="17"/>
  <c r="U77" i="17"/>
  <c r="BO73" i="8"/>
  <c r="D74" i="17"/>
  <c r="BO40" i="8"/>
  <c r="D41" i="17"/>
  <c r="BO96" i="8"/>
  <c r="D97" i="17"/>
  <c r="BO34" i="8"/>
  <c r="D35" i="17"/>
  <c r="BO45" i="8"/>
  <c r="D46" i="17"/>
  <c r="BO71" i="8"/>
  <c r="D72" i="17"/>
  <c r="BO95" i="8"/>
  <c r="D96" i="17"/>
  <c r="BO66" i="8"/>
  <c r="D67" i="17"/>
  <c r="BA94" i="8"/>
  <c r="AO94" i="8"/>
  <c r="BA40" i="7"/>
  <c r="AO40" i="7"/>
  <c r="BC24" i="7"/>
  <c r="AQ24" i="7"/>
  <c r="AZ33" i="7"/>
  <c r="AN33" i="7"/>
  <c r="AZ17" i="7"/>
  <c r="AN17" i="7"/>
  <c r="AZ13" i="7"/>
  <c r="AN13" i="7"/>
  <c r="AZ8" i="7"/>
  <c r="AN8" i="7"/>
  <c r="AZ4" i="7"/>
  <c r="AN4" i="7"/>
  <c r="BE40" i="2"/>
  <c r="AS40" i="2"/>
  <c r="BF13" i="2"/>
  <c r="AT13" i="2"/>
  <c r="BE27" i="2"/>
  <c r="BS27" i="2" s="1"/>
  <c r="E27" i="19" s="1"/>
  <c r="AS27" i="2"/>
  <c r="BE32" i="2"/>
  <c r="BS32" i="2" s="1"/>
  <c r="E32" i="19" s="1"/>
  <c r="AS32" i="2"/>
  <c r="BE35" i="2"/>
  <c r="BS35" i="2" s="1"/>
  <c r="E35" i="19" s="1"/>
  <c r="AS35" i="2"/>
  <c r="AZ87" i="3"/>
  <c r="AN87" i="3"/>
  <c r="AZ71" i="3"/>
  <c r="AN71" i="3"/>
  <c r="AZ63" i="3"/>
  <c r="AN63" i="3"/>
  <c r="AZ60" i="3"/>
  <c r="AN60" i="3"/>
  <c r="AZ53" i="3"/>
  <c r="AN53" i="3"/>
  <c r="AZ51" i="3"/>
  <c r="AN51" i="3"/>
  <c r="AZ55" i="3"/>
  <c r="AN55" i="3"/>
  <c r="AZ41" i="3"/>
  <c r="AN41" i="3"/>
  <c r="BA18" i="10"/>
  <c r="AO18" i="10"/>
  <c r="BN13" i="10"/>
  <c r="BB13" i="10"/>
  <c r="AP13" i="10"/>
  <c r="AZ7" i="10"/>
  <c r="AN7" i="10"/>
  <c r="X68" i="1"/>
  <c r="S68" i="1"/>
  <c r="X44" i="1"/>
  <c r="S44" i="1"/>
  <c r="X70" i="1"/>
  <c r="S70" i="1"/>
  <c r="X33" i="1"/>
  <c r="S33" i="1"/>
  <c r="AF35" i="1"/>
  <c r="AH35" i="1"/>
  <c r="AI35" i="1" s="1"/>
  <c r="H36" i="17"/>
  <c r="X98" i="1"/>
  <c r="S98" i="1"/>
  <c r="X61" i="1"/>
  <c r="S61" i="1"/>
  <c r="X36" i="1"/>
  <c r="S36" i="1"/>
  <c r="X12" i="1"/>
  <c r="S12" i="1"/>
  <c r="AH64" i="1"/>
  <c r="AI64" i="1" s="1"/>
  <c r="AF64" i="1"/>
  <c r="H65" i="17"/>
  <c r="X51" i="1"/>
  <c r="S51" i="1"/>
  <c r="AF66" i="1"/>
  <c r="AH66" i="1"/>
  <c r="AI66" i="1" s="1"/>
  <c r="H67" i="17"/>
  <c r="AF42" i="1"/>
  <c r="AH42" i="1"/>
  <c r="AI42" i="1" s="1"/>
  <c r="H43" i="17"/>
  <c r="Y20" i="1"/>
  <c r="T20" i="1"/>
  <c r="AH92" i="1"/>
  <c r="AI92" i="1" s="1"/>
  <c r="AF92" i="1"/>
  <c r="H93" i="17"/>
  <c r="X93" i="1"/>
  <c r="S93" i="1"/>
  <c r="Y77" i="1"/>
  <c r="T77" i="1"/>
  <c r="Y47" i="1"/>
  <c r="T47" i="1"/>
  <c r="Z19" i="1"/>
  <c r="U19" i="1"/>
  <c r="X7" i="1"/>
  <c r="S7" i="1"/>
  <c r="S34" i="5"/>
  <c r="X34" i="5"/>
  <c r="S21" i="5"/>
  <c r="X21" i="5"/>
  <c r="X48" i="5" s="1"/>
  <c r="AA22" i="5"/>
  <c r="AF22" i="5" s="1"/>
  <c r="I22" i="19" s="1"/>
  <c r="V22" i="5"/>
  <c r="S31" i="5"/>
  <c r="X31" i="5"/>
  <c r="AH71" i="4"/>
  <c r="AG71" i="4"/>
  <c r="H71" i="20"/>
  <c r="X73" i="4"/>
  <c r="S73" i="4"/>
  <c r="AH41" i="4"/>
  <c r="AG41" i="4"/>
  <c r="H41" i="20"/>
  <c r="X10" i="4"/>
  <c r="S10" i="4"/>
  <c r="X77" i="4"/>
  <c r="S77" i="4"/>
  <c r="X62" i="4"/>
  <c r="S62" i="4"/>
  <c r="X43" i="4"/>
  <c r="S43" i="4"/>
  <c r="AH29" i="4"/>
  <c r="AG29" i="4"/>
  <c r="H29" i="20"/>
  <c r="AA84" i="4"/>
  <c r="AF84" i="4" s="1"/>
  <c r="I84" i="20" s="1"/>
  <c r="V84" i="4"/>
  <c r="AG68" i="4"/>
  <c r="AH68" i="4"/>
  <c r="H68" i="20"/>
  <c r="AH65" i="4"/>
  <c r="AG65" i="4"/>
  <c r="H65" i="20"/>
  <c r="AH49" i="4"/>
  <c r="AG49" i="4"/>
  <c r="H49" i="20"/>
  <c r="AF67" i="4"/>
  <c r="I67" i="20" s="1"/>
  <c r="Y67" i="4"/>
  <c r="T67" i="4"/>
  <c r="AH55" i="4"/>
  <c r="AG55" i="4"/>
  <c r="H55" i="20"/>
  <c r="AH39" i="4"/>
  <c r="AG39" i="4"/>
  <c r="H39" i="20"/>
  <c r="AH23" i="4"/>
  <c r="AG23" i="4"/>
  <c r="H23" i="20"/>
  <c r="AH7" i="4"/>
  <c r="AG7" i="4"/>
  <c r="H7" i="20"/>
  <c r="AH70" i="4"/>
  <c r="AG70" i="4"/>
  <c r="H70" i="20"/>
  <c r="AG24" i="4"/>
  <c r="AH24" i="4"/>
  <c r="H24" i="20"/>
  <c r="AG8" i="4"/>
  <c r="AH8" i="4"/>
  <c r="H8" i="20"/>
  <c r="AG52" i="4"/>
  <c r="AH52" i="4"/>
  <c r="H52" i="20"/>
  <c r="X31" i="4"/>
  <c r="S31" i="4"/>
  <c r="X5" i="4"/>
  <c r="S5" i="4"/>
  <c r="AG60" i="4"/>
  <c r="AH60" i="4"/>
  <c r="H60" i="20"/>
  <c r="AG48" i="4"/>
  <c r="AH48" i="4"/>
  <c r="H48" i="20"/>
  <c r="Y35" i="4"/>
  <c r="T35" i="4"/>
  <c r="AH19" i="4"/>
  <c r="AG19" i="4"/>
  <c r="H19" i="20"/>
  <c r="Y9" i="9"/>
  <c r="T9" i="9"/>
  <c r="Y16" i="9"/>
  <c r="T16" i="9"/>
  <c r="Y13" i="9"/>
  <c r="T13" i="9"/>
  <c r="J12" i="17"/>
  <c r="J65" i="17"/>
  <c r="J81" i="17"/>
  <c r="J68" i="17"/>
  <c r="J53" i="17"/>
  <c r="J40" i="17"/>
  <c r="J18" i="17"/>
  <c r="J31" i="17"/>
  <c r="J42" i="17"/>
  <c r="S73" i="17"/>
  <c r="S89" i="17"/>
  <c r="S13" i="17"/>
  <c r="S43" i="17"/>
  <c r="S93" i="17"/>
  <c r="BN19" i="7"/>
  <c r="AZ38" i="7"/>
  <c r="AN38" i="7"/>
  <c r="AZ9" i="10"/>
  <c r="AN9" i="10"/>
  <c r="AZ10" i="10"/>
  <c r="AN10" i="10"/>
  <c r="AZ15" i="3"/>
  <c r="AN15" i="3"/>
  <c r="AZ37" i="3"/>
  <c r="AN37" i="3"/>
  <c r="AZ14" i="3"/>
  <c r="AN14" i="3"/>
  <c r="AZ48" i="3"/>
  <c r="AN48" i="3"/>
  <c r="AZ30" i="3"/>
  <c r="AN30" i="3"/>
  <c r="AZ18" i="3"/>
  <c r="AN18" i="3"/>
  <c r="AZ28" i="3"/>
  <c r="AN28" i="3"/>
  <c r="AZ19" i="3"/>
  <c r="AN19" i="3"/>
  <c r="AZ78" i="3"/>
  <c r="AN78" i="3"/>
  <c r="AZ29" i="3"/>
  <c r="AN29" i="3"/>
  <c r="BD44" i="2"/>
  <c r="AR44" i="2"/>
  <c r="BD30" i="2"/>
  <c r="AR30" i="2"/>
  <c r="BD47" i="2"/>
  <c r="AR47" i="2"/>
  <c r="BD46" i="2"/>
  <c r="BS46" i="2" s="1"/>
  <c r="E46" i="19" s="1"/>
  <c r="AR46" i="2"/>
  <c r="BD39" i="2"/>
  <c r="AR39" i="2"/>
  <c r="S54" i="17"/>
  <c r="S86" i="17"/>
  <c r="BJ20" i="10"/>
  <c r="L6" i="23" s="1"/>
  <c r="BH88" i="3"/>
  <c r="J5" i="23" s="1"/>
  <c r="AU43" i="7"/>
  <c r="AA4" i="24"/>
  <c r="H4" i="12"/>
  <c r="AB4" i="24" s="1"/>
  <c r="R5" i="17"/>
  <c r="AA14" i="24"/>
  <c r="H14" i="12"/>
  <c r="AB14" i="24" s="1"/>
  <c r="R15" i="17"/>
  <c r="AA20" i="24"/>
  <c r="H20" i="12"/>
  <c r="AB20" i="24" s="1"/>
  <c r="R21" i="17"/>
  <c r="AA28" i="24"/>
  <c r="H28" i="12"/>
  <c r="AB28" i="24" s="1"/>
  <c r="R29" i="17"/>
  <c r="U29" i="17" s="1"/>
  <c r="AA34" i="24"/>
  <c r="H34" i="12"/>
  <c r="AB34" i="24" s="1"/>
  <c r="R35" i="17"/>
  <c r="AA46" i="24"/>
  <c r="H46" i="12"/>
  <c r="AB46" i="24" s="1"/>
  <c r="R47" i="17"/>
  <c r="AA54" i="24"/>
  <c r="H54" i="12"/>
  <c r="AB54" i="24" s="1"/>
  <c r="R55" i="17"/>
  <c r="U55" i="17" s="1"/>
  <c r="AA62" i="24"/>
  <c r="H62" i="12"/>
  <c r="AB62" i="24" s="1"/>
  <c r="R63" i="17"/>
  <c r="AA72" i="24"/>
  <c r="H72" i="12"/>
  <c r="AB72" i="24" s="1"/>
  <c r="R73" i="17"/>
  <c r="AA80" i="24"/>
  <c r="H80" i="12"/>
  <c r="AB80" i="24" s="1"/>
  <c r="R81" i="17"/>
  <c r="AA88" i="24"/>
  <c r="H88" i="12"/>
  <c r="AB88" i="24" s="1"/>
  <c r="R89" i="17"/>
  <c r="U19" i="9"/>
  <c r="S24" i="5"/>
  <c r="X24" i="5"/>
  <c r="AF24" i="5" s="1"/>
  <c r="I24" i="19" s="1"/>
  <c r="AF4" i="5"/>
  <c r="I4" i="19" s="1"/>
  <c r="D17" i="24"/>
  <c r="G17" i="16"/>
  <c r="E17" i="24" s="1"/>
  <c r="R17" i="21"/>
  <c r="D9" i="24"/>
  <c r="G9" i="16"/>
  <c r="E9" i="24" s="1"/>
  <c r="R9" i="21"/>
  <c r="J85" i="24"/>
  <c r="G86" i="15"/>
  <c r="K85" i="24" s="1"/>
  <c r="S86" i="20"/>
  <c r="J77" i="24"/>
  <c r="G78" i="15"/>
  <c r="K77" i="24" s="1"/>
  <c r="S78" i="20"/>
  <c r="J69" i="24"/>
  <c r="G70" i="15"/>
  <c r="K69" i="24" s="1"/>
  <c r="S70" i="20"/>
  <c r="J61" i="24"/>
  <c r="G62" i="15"/>
  <c r="K61" i="24" s="1"/>
  <c r="S62" i="20"/>
  <c r="J53" i="24"/>
  <c r="G54" i="15"/>
  <c r="K53" i="24" s="1"/>
  <c r="S54" i="20"/>
  <c r="J45" i="24"/>
  <c r="G46" i="15"/>
  <c r="K45" i="24" s="1"/>
  <c r="S46" i="20"/>
  <c r="J37" i="24"/>
  <c r="G38" i="15"/>
  <c r="K37" i="24" s="1"/>
  <c r="S38" i="20"/>
  <c r="J29" i="24"/>
  <c r="G30" i="15"/>
  <c r="K29" i="24" s="1"/>
  <c r="S30" i="20"/>
  <c r="J21" i="24"/>
  <c r="G22" i="15"/>
  <c r="K21" i="24" s="1"/>
  <c r="S22" i="20"/>
  <c r="J13" i="24"/>
  <c r="G14" i="15"/>
  <c r="K13" i="24" s="1"/>
  <c r="S14" i="20"/>
  <c r="J5" i="24"/>
  <c r="G6" i="15"/>
  <c r="K5" i="24" s="1"/>
  <c r="S6" i="20"/>
  <c r="P41" i="24"/>
  <c r="I42" i="14"/>
  <c r="Q41" i="24" s="1"/>
  <c r="R42" i="19"/>
  <c r="P33" i="24"/>
  <c r="I34" i="14"/>
  <c r="Q33" i="24" s="1"/>
  <c r="R34" i="19"/>
  <c r="P25" i="24"/>
  <c r="I26" i="14"/>
  <c r="Q25" i="24" s="1"/>
  <c r="R26" i="19"/>
  <c r="P17" i="24"/>
  <c r="I18" i="14"/>
  <c r="Q17" i="24" s="1"/>
  <c r="R18" i="19"/>
  <c r="P9" i="24"/>
  <c r="I10" i="14"/>
  <c r="Q9" i="24" s="1"/>
  <c r="R10" i="19"/>
  <c r="U41" i="24"/>
  <c r="H41" i="13"/>
  <c r="V41" i="24" s="1"/>
  <c r="R42" i="18"/>
  <c r="U33" i="24"/>
  <c r="H33" i="13"/>
  <c r="V33" i="24" s="1"/>
  <c r="R34" i="18"/>
  <c r="U25" i="24"/>
  <c r="H25" i="13"/>
  <c r="V25" i="24" s="1"/>
  <c r="R26" i="18"/>
  <c r="U17" i="24"/>
  <c r="H17" i="13"/>
  <c r="V17" i="24" s="1"/>
  <c r="R18" i="18"/>
  <c r="U9" i="24"/>
  <c r="H9" i="13"/>
  <c r="V9" i="24" s="1"/>
  <c r="R10" i="18"/>
  <c r="AW20" i="10"/>
  <c r="AY88" i="3"/>
  <c r="AQ88" i="3"/>
  <c r="AW48" i="2"/>
  <c r="AT43" i="7"/>
  <c r="AT99" i="8"/>
  <c r="A5" i="24"/>
  <c r="C6" i="16"/>
  <c r="AB99" i="1"/>
  <c r="F8" i="23" s="1"/>
  <c r="J84" i="24"/>
  <c r="G85" i="15"/>
  <c r="K84" i="24" s="1"/>
  <c r="S85" i="20"/>
  <c r="J60" i="24"/>
  <c r="G61" i="15"/>
  <c r="K60" i="24" s="1"/>
  <c r="S61" i="20"/>
  <c r="J36" i="24"/>
  <c r="G37" i="15"/>
  <c r="K36" i="24" s="1"/>
  <c r="S37" i="20"/>
  <c r="J16" i="24"/>
  <c r="G17" i="15"/>
  <c r="K16" i="24" s="1"/>
  <c r="S17" i="20"/>
  <c r="P36" i="24"/>
  <c r="I37" i="14"/>
  <c r="Q36" i="24" s="1"/>
  <c r="R37" i="19"/>
  <c r="P16" i="24"/>
  <c r="I17" i="14"/>
  <c r="Q16" i="24" s="1"/>
  <c r="R17" i="19"/>
  <c r="U32" i="24"/>
  <c r="H32" i="13"/>
  <c r="V32" i="24" s="1"/>
  <c r="R33" i="18"/>
  <c r="U12" i="24"/>
  <c r="H12" i="13"/>
  <c r="V12" i="24" s="1"/>
  <c r="R13" i="18"/>
  <c r="BH20" i="10"/>
  <c r="J6" i="23" s="1"/>
  <c r="BJ88" i="3"/>
  <c r="L5" i="23" s="1"/>
  <c r="AA12" i="24"/>
  <c r="H12" i="12"/>
  <c r="AB12" i="24" s="1"/>
  <c r="R13" i="17"/>
  <c r="AA22" i="24"/>
  <c r="H22" i="12"/>
  <c r="AB22" i="24" s="1"/>
  <c r="R23" i="17"/>
  <c r="AA32" i="24"/>
  <c r="H32" i="12"/>
  <c r="AB32" i="24" s="1"/>
  <c r="R33" i="17"/>
  <c r="AA38" i="24"/>
  <c r="H38" i="12"/>
  <c r="AB38" i="24" s="1"/>
  <c r="R39" i="17"/>
  <c r="AA48" i="24"/>
  <c r="H48" i="12"/>
  <c r="AB48" i="24" s="1"/>
  <c r="R49" i="17"/>
  <c r="AA60" i="24"/>
  <c r="H60" i="12"/>
  <c r="AB60" i="24" s="1"/>
  <c r="R61" i="17"/>
  <c r="AA70" i="24"/>
  <c r="H70" i="12"/>
  <c r="AB70" i="24" s="1"/>
  <c r="R71" i="17"/>
  <c r="AA82" i="24"/>
  <c r="H82" i="12"/>
  <c r="AB82" i="24" s="1"/>
  <c r="R83" i="17"/>
  <c r="AA90" i="24"/>
  <c r="H90" i="12"/>
  <c r="AB90" i="24" s="1"/>
  <c r="R91" i="17"/>
  <c r="Y45" i="4"/>
  <c r="AF45" i="4" s="1"/>
  <c r="I45" i="20" s="1"/>
  <c r="T45" i="4"/>
  <c r="X19" i="9"/>
  <c r="AY99" i="8"/>
  <c r="W19" i="9"/>
  <c r="Y29" i="4"/>
  <c r="AF29" i="4" s="1"/>
  <c r="I29" i="20" s="1"/>
  <c r="T29" i="4"/>
  <c r="AB88" i="4"/>
  <c r="F11" i="23" s="1"/>
  <c r="Z48" i="5"/>
  <c r="D10" i="23" s="1"/>
  <c r="AA48" i="5"/>
  <c r="E10" i="23" s="1"/>
  <c r="BC48" i="2"/>
  <c r="AV43" i="7"/>
  <c r="AW88" i="3"/>
  <c r="AO88" i="3"/>
  <c r="AV99" i="8"/>
  <c r="D7" i="24"/>
  <c r="G7" i="16"/>
  <c r="E7" i="24" s="1"/>
  <c r="R7" i="21"/>
  <c r="J71" i="24"/>
  <c r="G72" i="15"/>
  <c r="K71" i="24" s="1"/>
  <c r="S72" i="20"/>
  <c r="J55" i="24"/>
  <c r="G56" i="15"/>
  <c r="K55" i="24" s="1"/>
  <c r="S56" i="20"/>
  <c r="J39" i="24"/>
  <c r="G40" i="15"/>
  <c r="K39" i="24" s="1"/>
  <c r="S40" i="20"/>
  <c r="J23" i="24"/>
  <c r="G24" i="15"/>
  <c r="K23" i="24" s="1"/>
  <c r="S24" i="20"/>
  <c r="J7" i="24"/>
  <c r="G8" i="15"/>
  <c r="K7" i="24" s="1"/>
  <c r="S8" i="20"/>
  <c r="J3" i="24"/>
  <c r="G4" i="15"/>
  <c r="F88" i="15"/>
  <c r="J87" i="24" s="1"/>
  <c r="S4" i="20"/>
  <c r="P31" i="24"/>
  <c r="I32" i="14"/>
  <c r="Q31" i="24" s="1"/>
  <c r="R32" i="19"/>
  <c r="P15" i="24"/>
  <c r="I16" i="14"/>
  <c r="Q15" i="24" s="1"/>
  <c r="R16" i="19"/>
  <c r="U35" i="24"/>
  <c r="H35" i="13"/>
  <c r="V35" i="24" s="1"/>
  <c r="R36" i="18"/>
  <c r="U19" i="24"/>
  <c r="H19" i="13"/>
  <c r="V19" i="24" s="1"/>
  <c r="R20" i="18"/>
  <c r="AU20" i="10"/>
  <c r="BA48" i="2"/>
  <c r="AZ48" i="8"/>
  <c r="AN48" i="8"/>
  <c r="AZ87" i="8"/>
  <c r="AN87" i="8"/>
  <c r="BO98" i="8"/>
  <c r="D99" i="17"/>
  <c r="BO11" i="8"/>
  <c r="D12" i="17"/>
  <c r="BO67" i="8"/>
  <c r="D68" i="17"/>
  <c r="BO93" i="8"/>
  <c r="D94" i="17"/>
  <c r="BO77" i="8"/>
  <c r="D78" i="17"/>
  <c r="AZ25" i="7"/>
  <c r="AN25" i="7"/>
  <c r="AZ10" i="7"/>
  <c r="AN10" i="7"/>
  <c r="BE43" i="2"/>
  <c r="AS43" i="2"/>
  <c r="AZ85" i="3"/>
  <c r="AN85" i="3"/>
  <c r="AZ66" i="3"/>
  <c r="AN66" i="3"/>
  <c r="BB43" i="3"/>
  <c r="BB88" i="3" s="1"/>
  <c r="D5" i="23" s="1"/>
  <c r="AP43" i="3"/>
  <c r="BB5" i="10"/>
  <c r="BB20" i="10" s="1"/>
  <c r="D6" i="23" s="1"/>
  <c r="AP5" i="10"/>
  <c r="AP20" i="10" s="1"/>
  <c r="X46" i="1"/>
  <c r="S46" i="1"/>
  <c r="X84" i="1"/>
  <c r="S84" i="1"/>
  <c r="AF54" i="1"/>
  <c r="AH54" i="1"/>
  <c r="AI54" i="1" s="1"/>
  <c r="H55" i="17"/>
  <c r="X90" i="1"/>
  <c r="S90" i="1"/>
  <c r="Y14" i="1"/>
  <c r="T14" i="1"/>
  <c r="AZ24" i="8"/>
  <c r="AN24" i="8"/>
  <c r="AZ50" i="8"/>
  <c r="AN50" i="8"/>
  <c r="BO15" i="8"/>
  <c r="D16" i="17"/>
  <c r="BO39" i="8"/>
  <c r="D40" i="17"/>
  <c r="BA89" i="8"/>
  <c r="AO89" i="8"/>
  <c r="U23" i="17"/>
  <c r="BO68" i="8"/>
  <c r="D69" i="17"/>
  <c r="AZ25" i="8"/>
  <c r="AN25" i="8"/>
  <c r="AZ38" i="8"/>
  <c r="AN38" i="8"/>
  <c r="AZ60" i="8"/>
  <c r="AN60" i="8"/>
  <c r="AZ86" i="8"/>
  <c r="AN86" i="8"/>
  <c r="BO14" i="8"/>
  <c r="D15" i="17"/>
  <c r="BO57" i="8"/>
  <c r="D58" i="17"/>
  <c r="BO90" i="8"/>
  <c r="D91" i="17"/>
  <c r="U79" i="17"/>
  <c r="BO47" i="8"/>
  <c r="D48" i="17"/>
  <c r="BO65" i="8"/>
  <c r="D66" i="17"/>
  <c r="BO76" i="8"/>
  <c r="D77" i="17"/>
  <c r="BO91" i="8"/>
  <c r="D92" i="17"/>
  <c r="BO85" i="8"/>
  <c r="D86" i="17"/>
  <c r="BO4" i="8"/>
  <c r="D5" i="17"/>
  <c r="BO12" i="8"/>
  <c r="D13" i="17"/>
  <c r="BO20" i="8"/>
  <c r="D21" i="17"/>
  <c r="BO29" i="8"/>
  <c r="D30" i="17"/>
  <c r="BO54" i="8"/>
  <c r="D55" i="17"/>
  <c r="BO5" i="8"/>
  <c r="D6" i="17"/>
  <c r="BO13" i="8"/>
  <c r="D14" i="17"/>
  <c r="BO23" i="8"/>
  <c r="D24" i="17"/>
  <c r="BO41" i="8"/>
  <c r="D42" i="17"/>
  <c r="BO52" i="8"/>
  <c r="D53" i="17"/>
  <c r="BO80" i="8"/>
  <c r="D81" i="17"/>
  <c r="BO97" i="8"/>
  <c r="D98" i="17"/>
  <c r="BO18" i="8"/>
  <c r="D19" i="17"/>
  <c r="U70" i="17"/>
  <c r="BP72" i="8"/>
  <c r="E73" i="17" s="1"/>
  <c r="BA72" i="8"/>
  <c r="AO72" i="8"/>
  <c r="AO99" i="8" s="1"/>
  <c r="BA81" i="8"/>
  <c r="AO81" i="8"/>
  <c r="BA36" i="7"/>
  <c r="AO36" i="7"/>
  <c r="AO43" i="7" s="1"/>
  <c r="BC20" i="7"/>
  <c r="AQ20" i="7"/>
  <c r="AZ29" i="7"/>
  <c r="AN29" i="7"/>
  <c r="AZ27" i="7"/>
  <c r="AN27" i="7"/>
  <c r="AZ11" i="7"/>
  <c r="AN11" i="7"/>
  <c r="AZ7" i="7"/>
  <c r="AN7" i="7"/>
  <c r="AZ3" i="7"/>
  <c r="AN3" i="7"/>
  <c r="BE39" i="2"/>
  <c r="AS39" i="2"/>
  <c r="BE44" i="2"/>
  <c r="AS44" i="2"/>
  <c r="BR19" i="2"/>
  <c r="BT19" i="2" s="1"/>
  <c r="BF19" i="2"/>
  <c r="BS19" i="2" s="1"/>
  <c r="E19" i="19" s="1"/>
  <c r="AT19" i="2"/>
  <c r="BE31" i="2"/>
  <c r="AS31" i="2"/>
  <c r="BF15" i="2"/>
  <c r="BS15" i="2" s="1"/>
  <c r="E15" i="19" s="1"/>
  <c r="AT15" i="2"/>
  <c r="AZ86" i="3"/>
  <c r="AN86" i="3"/>
  <c r="AZ69" i="3"/>
  <c r="AN69" i="3"/>
  <c r="AZ61" i="3"/>
  <c r="AN61" i="3"/>
  <c r="AZ74" i="3"/>
  <c r="AN74" i="3"/>
  <c r="AZ57" i="3"/>
  <c r="AN57" i="3"/>
  <c r="AZ46" i="3"/>
  <c r="AN46" i="3"/>
  <c r="AZ47" i="3"/>
  <c r="AN47" i="3"/>
  <c r="BB17" i="10"/>
  <c r="AP17" i="10"/>
  <c r="AZ11" i="10"/>
  <c r="AN11" i="10"/>
  <c r="BA6" i="10"/>
  <c r="AO6" i="10"/>
  <c r="X86" i="1"/>
  <c r="S86" i="1"/>
  <c r="X62" i="1"/>
  <c r="S62" i="1"/>
  <c r="X38" i="1"/>
  <c r="S38" i="1"/>
  <c r="X58" i="1"/>
  <c r="S58" i="1"/>
  <c r="X21" i="1"/>
  <c r="S21" i="1"/>
  <c r="X85" i="1"/>
  <c r="S85" i="1"/>
  <c r="X60" i="1"/>
  <c r="S60" i="1"/>
  <c r="X25" i="1"/>
  <c r="S25" i="1"/>
  <c r="AH76" i="1"/>
  <c r="AI76" i="1" s="1"/>
  <c r="AF76" i="1"/>
  <c r="H77" i="17"/>
  <c r="X63" i="1"/>
  <c r="S63" i="1"/>
  <c r="X27" i="1"/>
  <c r="S27" i="1"/>
  <c r="Y6" i="1"/>
  <c r="T6" i="1"/>
  <c r="AF94" i="1"/>
  <c r="AH94" i="1"/>
  <c r="AI94" i="1" s="1"/>
  <c r="H95" i="17"/>
  <c r="AH72" i="1"/>
  <c r="AI72" i="1" s="1"/>
  <c r="AF72" i="1"/>
  <c r="H73" i="17"/>
  <c r="AF57" i="1"/>
  <c r="AH57" i="1"/>
  <c r="AI57" i="1" s="1"/>
  <c r="H58" i="17"/>
  <c r="AF45" i="1"/>
  <c r="AH45" i="1"/>
  <c r="AI45" i="1" s="1"/>
  <c r="H46" i="17"/>
  <c r="AF79" i="1"/>
  <c r="AH79" i="1"/>
  <c r="AI79" i="1" s="1"/>
  <c r="H80" i="17"/>
  <c r="AF55" i="1"/>
  <c r="AH55" i="1"/>
  <c r="AI55" i="1" s="1"/>
  <c r="H56" i="17"/>
  <c r="AA91" i="1"/>
  <c r="AA99" i="1" s="1"/>
  <c r="E8" i="23" s="1"/>
  <c r="V91" i="1"/>
  <c r="Y71" i="1"/>
  <c r="AG71" i="1" s="1"/>
  <c r="I72" i="17" s="1"/>
  <c r="T71" i="1"/>
  <c r="Y41" i="1"/>
  <c r="T41" i="1"/>
  <c r="X15" i="1"/>
  <c r="S15" i="1"/>
  <c r="Z5" i="1"/>
  <c r="Z99" i="1" s="1"/>
  <c r="D8" i="23" s="1"/>
  <c r="U5" i="1"/>
  <c r="U99" i="1" s="1"/>
  <c r="X42" i="5"/>
  <c r="S42" i="5"/>
  <c r="S26" i="5"/>
  <c r="X26" i="5"/>
  <c r="AH46" i="5"/>
  <c r="AG46" i="5"/>
  <c r="H46" i="19"/>
  <c r="AH47" i="5"/>
  <c r="AG47" i="5"/>
  <c r="H47" i="19"/>
  <c r="AH40" i="5"/>
  <c r="AG40" i="5"/>
  <c r="H40" i="19"/>
  <c r="Y19" i="5"/>
  <c r="AF19" i="5" s="1"/>
  <c r="I19" i="19" s="1"/>
  <c r="T19" i="5"/>
  <c r="AH43" i="5"/>
  <c r="AG43" i="5"/>
  <c r="H43" i="19"/>
  <c r="AE35" i="5"/>
  <c r="AE84" i="4"/>
  <c r="AH69" i="4"/>
  <c r="AG69" i="4"/>
  <c r="H69" i="20"/>
  <c r="AH57" i="4"/>
  <c r="AG57" i="4"/>
  <c r="H57" i="20"/>
  <c r="X26" i="4"/>
  <c r="S26" i="4"/>
  <c r="J9" i="20"/>
  <c r="Z9" i="20" s="1"/>
  <c r="X72" i="4"/>
  <c r="S72" i="4"/>
  <c r="X46" i="4"/>
  <c r="S46" i="4"/>
  <c r="X27" i="4"/>
  <c r="S27" i="4"/>
  <c r="AH13" i="4"/>
  <c r="AG13" i="4"/>
  <c r="H13" i="20"/>
  <c r="AH83" i="4"/>
  <c r="AG83" i="4"/>
  <c r="H83" i="20"/>
  <c r="X63" i="4"/>
  <c r="S63" i="4"/>
  <c r="Z87" i="4"/>
  <c r="AF87" i="4" s="1"/>
  <c r="I87" i="20" s="1"/>
  <c r="U87" i="4"/>
  <c r="AH86" i="4"/>
  <c r="AG86" i="4"/>
  <c r="H86" i="20"/>
  <c r="AG64" i="4"/>
  <c r="AH64" i="4"/>
  <c r="H64" i="20"/>
  <c r="AG40" i="4"/>
  <c r="AH40" i="4"/>
  <c r="H40" i="20"/>
  <c r="AH22" i="4"/>
  <c r="AG22" i="4"/>
  <c r="H22" i="20"/>
  <c r="AH6" i="4"/>
  <c r="AG6" i="4"/>
  <c r="H6" i="20"/>
  <c r="AH74" i="4"/>
  <c r="AG74" i="4"/>
  <c r="H74" i="20"/>
  <c r="X47" i="4"/>
  <c r="S47" i="4"/>
  <c r="X21" i="4"/>
  <c r="S21" i="4"/>
  <c r="AG4" i="4"/>
  <c r="AH4" i="4"/>
  <c r="H4" i="20"/>
  <c r="AG44" i="4"/>
  <c r="AH44" i="4"/>
  <c r="H44" i="20"/>
  <c r="AG32" i="4"/>
  <c r="AH32" i="4"/>
  <c r="H32" i="20"/>
  <c r="Y19" i="4"/>
  <c r="AF19" i="4" s="1"/>
  <c r="I19" i="20" s="1"/>
  <c r="T19" i="4"/>
  <c r="Y8" i="9"/>
  <c r="T8" i="9"/>
  <c r="T19" i="9" s="1"/>
  <c r="Y12" i="9"/>
  <c r="T12" i="9"/>
  <c r="AF17" i="9"/>
  <c r="J20" i="17"/>
  <c r="J83" i="17"/>
  <c r="J14" i="17"/>
  <c r="K87" i="20"/>
  <c r="K26" i="20"/>
  <c r="AZ30" i="7"/>
  <c r="BP30" i="7" s="1"/>
  <c r="E31" i="18" s="1"/>
  <c r="AN30" i="7"/>
  <c r="AZ41" i="7"/>
  <c r="AN41" i="7"/>
  <c r="AZ22" i="7"/>
  <c r="AN22" i="7"/>
  <c r="AZ26" i="7"/>
  <c r="BP26" i="7" s="1"/>
  <c r="E27" i="18" s="1"/>
  <c r="AN26" i="7"/>
  <c r="AZ5" i="10"/>
  <c r="AN5" i="10"/>
  <c r="AN20" i="10" s="1"/>
  <c r="AZ40" i="3"/>
  <c r="AN40" i="3"/>
  <c r="AZ26" i="3"/>
  <c r="AN26" i="3"/>
  <c r="AZ5" i="3"/>
  <c r="AN5" i="3"/>
  <c r="AN88" i="3" s="1"/>
  <c r="AZ8" i="3"/>
  <c r="AN8" i="3"/>
  <c r="AZ42" i="3"/>
  <c r="AN42" i="3"/>
  <c r="AZ11" i="3"/>
  <c r="AN11" i="3"/>
  <c r="BR23" i="2"/>
  <c r="BT23" i="2" s="1"/>
  <c r="BR24" i="2"/>
  <c r="BT24" i="2" s="1"/>
  <c r="BD6" i="2"/>
  <c r="AR6" i="2"/>
  <c r="BF18" i="2"/>
  <c r="AT18" i="2"/>
  <c r="BD26" i="2"/>
  <c r="AR26" i="2"/>
  <c r="BE10" i="2"/>
  <c r="AS10" i="2"/>
  <c r="BE12" i="2"/>
  <c r="AS12" i="2"/>
  <c r="AF12" i="6"/>
  <c r="I12" i="18" s="1"/>
  <c r="AF7" i="6"/>
  <c r="I7" i="18" s="1"/>
  <c r="AF17" i="6"/>
  <c r="I17" i="18" s="1"/>
  <c r="AF9" i="6"/>
  <c r="I9" i="18" s="1"/>
  <c r="AF36" i="6"/>
  <c r="I36" i="18" s="1"/>
  <c r="L36" i="18" s="1"/>
  <c r="D18" i="24"/>
  <c r="G18" i="16"/>
  <c r="E18" i="24" s="1"/>
  <c r="R18" i="21"/>
  <c r="D10" i="24"/>
  <c r="G10" i="16"/>
  <c r="E10" i="24" s="1"/>
  <c r="R10" i="21"/>
  <c r="J86" i="24"/>
  <c r="G87" i="15"/>
  <c r="K86" i="24" s="1"/>
  <c r="S87" i="20"/>
  <c r="J78" i="24"/>
  <c r="G79" i="15"/>
  <c r="K78" i="24" s="1"/>
  <c r="S79" i="20"/>
  <c r="J70" i="24"/>
  <c r="G71" i="15"/>
  <c r="K70" i="24" s="1"/>
  <c r="S71" i="20"/>
  <c r="J62" i="24"/>
  <c r="G63" i="15"/>
  <c r="K62" i="24" s="1"/>
  <c r="S63" i="20"/>
  <c r="J54" i="24"/>
  <c r="G55" i="15"/>
  <c r="K54" i="24" s="1"/>
  <c r="S55" i="20"/>
  <c r="J46" i="24"/>
  <c r="G47" i="15"/>
  <c r="K46" i="24" s="1"/>
  <c r="S47" i="20"/>
  <c r="J38" i="24"/>
  <c r="G39" i="15"/>
  <c r="K38" i="24" s="1"/>
  <c r="S39" i="20"/>
  <c r="J30" i="24"/>
  <c r="G31" i="15"/>
  <c r="K30" i="24" s="1"/>
  <c r="S31" i="20"/>
  <c r="J22" i="24"/>
  <c r="G23" i="15"/>
  <c r="K22" i="24" s="1"/>
  <c r="S23" i="20"/>
  <c r="J14" i="24"/>
  <c r="G15" i="15"/>
  <c r="K14" i="24" s="1"/>
  <c r="S15" i="20"/>
  <c r="J6" i="24"/>
  <c r="G7" i="15"/>
  <c r="K6" i="24" s="1"/>
  <c r="S7" i="20"/>
  <c r="P42" i="24"/>
  <c r="I43" i="14"/>
  <c r="Q42" i="24" s="1"/>
  <c r="R43" i="19"/>
  <c r="P34" i="24"/>
  <c r="I35" i="14"/>
  <c r="Q34" i="24" s="1"/>
  <c r="R35" i="19"/>
  <c r="P26" i="24"/>
  <c r="I27" i="14"/>
  <c r="Q26" i="24" s="1"/>
  <c r="R27" i="19"/>
  <c r="P18" i="24"/>
  <c r="I19" i="14"/>
  <c r="Q18" i="24" s="1"/>
  <c r="R19" i="19"/>
  <c r="P10" i="24"/>
  <c r="I11" i="14"/>
  <c r="Q10" i="24" s="1"/>
  <c r="R11" i="19"/>
  <c r="U42" i="24"/>
  <c r="H42" i="13"/>
  <c r="V42" i="24" s="1"/>
  <c r="R43" i="18"/>
  <c r="U34" i="24"/>
  <c r="H34" i="13"/>
  <c r="V34" i="24" s="1"/>
  <c r="R35" i="18"/>
  <c r="U26" i="24"/>
  <c r="H26" i="13"/>
  <c r="V26" i="24" s="1"/>
  <c r="R27" i="18"/>
  <c r="U18" i="24"/>
  <c r="H18" i="13"/>
  <c r="V18" i="24" s="1"/>
  <c r="R19" i="18"/>
  <c r="U10" i="24"/>
  <c r="H10" i="13"/>
  <c r="V10" i="24" s="1"/>
  <c r="R11" i="18"/>
  <c r="H3" i="12"/>
  <c r="AA3" i="24"/>
  <c r="G99" i="12"/>
  <c r="R4" i="17"/>
  <c r="AT20" i="10"/>
  <c r="AR88" i="3"/>
  <c r="AX48" i="2"/>
  <c r="BG43" i="7"/>
  <c r="I3" i="23" s="1"/>
  <c r="BA99" i="8"/>
  <c r="C2" i="23" s="1"/>
  <c r="J80" i="24"/>
  <c r="G81" i="15"/>
  <c r="K80" i="24" s="1"/>
  <c r="S81" i="20"/>
  <c r="J64" i="24"/>
  <c r="G65" i="15"/>
  <c r="K64" i="24" s="1"/>
  <c r="S65" i="20"/>
  <c r="J40" i="24"/>
  <c r="G41" i="15"/>
  <c r="K40" i="24" s="1"/>
  <c r="S41" i="20"/>
  <c r="J20" i="24"/>
  <c r="G21" i="15"/>
  <c r="K20" i="24" s="1"/>
  <c r="S21" i="20"/>
  <c r="P44" i="24"/>
  <c r="I45" i="14"/>
  <c r="Q44" i="24" s="1"/>
  <c r="R45" i="19"/>
  <c r="P20" i="24"/>
  <c r="I21" i="14"/>
  <c r="Q20" i="24" s="1"/>
  <c r="R21" i="19"/>
  <c r="U40" i="24"/>
  <c r="H40" i="13"/>
  <c r="V40" i="24" s="1"/>
  <c r="R41" i="18"/>
  <c r="U16" i="24"/>
  <c r="H16" i="13"/>
  <c r="V16" i="24" s="1"/>
  <c r="R17" i="18"/>
  <c r="AA7" i="24"/>
  <c r="H7" i="12"/>
  <c r="AB7" i="24" s="1"/>
  <c r="R8" i="17"/>
  <c r="AA11" i="24"/>
  <c r="H11" i="12"/>
  <c r="AB11" i="24" s="1"/>
  <c r="R12" i="17"/>
  <c r="AA15" i="24"/>
  <c r="H15" i="12"/>
  <c r="AB15" i="24" s="1"/>
  <c r="R16" i="17"/>
  <c r="AA19" i="24"/>
  <c r="H19" i="12"/>
  <c r="AB19" i="24" s="1"/>
  <c r="R20" i="17"/>
  <c r="AA23" i="24"/>
  <c r="H23" i="12"/>
  <c r="AB23" i="24" s="1"/>
  <c r="R24" i="17"/>
  <c r="U24" i="17" s="1"/>
  <c r="AA27" i="24"/>
  <c r="H27" i="12"/>
  <c r="AB27" i="24" s="1"/>
  <c r="R28" i="17"/>
  <c r="AA31" i="24"/>
  <c r="H31" i="12"/>
  <c r="AB31" i="24" s="1"/>
  <c r="R32" i="17"/>
  <c r="AA35" i="24"/>
  <c r="H35" i="12"/>
  <c r="AB35" i="24" s="1"/>
  <c r="R36" i="17"/>
  <c r="U36" i="17" s="1"/>
  <c r="AA39" i="24"/>
  <c r="H39" i="12"/>
  <c r="AB39" i="24" s="1"/>
  <c r="R40" i="17"/>
  <c r="AA43" i="24"/>
  <c r="H43" i="12"/>
  <c r="AB43" i="24" s="1"/>
  <c r="R44" i="17"/>
  <c r="U44" i="17" s="1"/>
  <c r="AA47" i="24"/>
  <c r="H47" i="12"/>
  <c r="AB47" i="24" s="1"/>
  <c r="R48" i="17"/>
  <c r="AA51" i="24"/>
  <c r="H51" i="12"/>
  <c r="AB51" i="24" s="1"/>
  <c r="R52" i="17"/>
  <c r="AA55" i="24"/>
  <c r="H55" i="12"/>
  <c r="AB55" i="24" s="1"/>
  <c r="R56" i="17"/>
  <c r="U56" i="17" s="1"/>
  <c r="AA59" i="24"/>
  <c r="H59" i="12"/>
  <c r="AB59" i="24" s="1"/>
  <c r="R60" i="17"/>
  <c r="U60" i="17" s="1"/>
  <c r="AA63" i="24"/>
  <c r="H63" i="12"/>
  <c r="AB63" i="24" s="1"/>
  <c r="R64" i="17"/>
  <c r="AA67" i="24"/>
  <c r="H67" i="12"/>
  <c r="AB67" i="24" s="1"/>
  <c r="R68" i="17"/>
  <c r="U68" i="17" s="1"/>
  <c r="AA71" i="24"/>
  <c r="H71" i="12"/>
  <c r="AB71" i="24" s="1"/>
  <c r="R72" i="17"/>
  <c r="AA75" i="24"/>
  <c r="H75" i="12"/>
  <c r="AB75" i="24" s="1"/>
  <c r="R76" i="17"/>
  <c r="AA79" i="24"/>
  <c r="H79" i="12"/>
  <c r="AB79" i="24" s="1"/>
  <c r="R80" i="17"/>
  <c r="AA83" i="24"/>
  <c r="H83" i="12"/>
  <c r="AB83" i="24" s="1"/>
  <c r="R84" i="17"/>
  <c r="AA87" i="24"/>
  <c r="H87" i="12"/>
  <c r="AB87" i="24" s="1"/>
  <c r="R88" i="17"/>
  <c r="AA91" i="24"/>
  <c r="H91" i="12"/>
  <c r="AB91" i="24" s="1"/>
  <c r="R92" i="17"/>
  <c r="AA95" i="24"/>
  <c r="H95" i="12"/>
  <c r="AB95" i="24" s="1"/>
  <c r="R96" i="17"/>
  <c r="Z19" i="9"/>
  <c r="C12" i="23" s="1"/>
  <c r="X78" i="4"/>
  <c r="AF78" i="4" s="1"/>
  <c r="I78" i="20" s="1"/>
  <c r="S78" i="4"/>
  <c r="X38" i="4"/>
  <c r="AF38" i="4" s="1"/>
  <c r="I38" i="20" s="1"/>
  <c r="S38" i="4"/>
  <c r="V99" i="1"/>
  <c r="BI20" i="10"/>
  <c r="K6" i="23" s="1"/>
  <c r="BK88" i="3"/>
  <c r="M5" i="23" s="1"/>
  <c r="BC88" i="3"/>
  <c r="E5" i="23" s="1"/>
  <c r="BI48" i="2"/>
  <c r="G4" i="23" s="1"/>
  <c r="BF43" i="7"/>
  <c r="H3" i="23" s="1"/>
  <c r="BF99" i="8"/>
  <c r="H2" i="23" s="1"/>
  <c r="AP88" i="3"/>
  <c r="AV48" i="2"/>
  <c r="AW43" i="7"/>
  <c r="Y61" i="4"/>
  <c r="AF61" i="4" s="1"/>
  <c r="I61" i="20" s="1"/>
  <c r="T61" i="4"/>
  <c r="Y13" i="4"/>
  <c r="AF13" i="4" s="1"/>
  <c r="I13" i="20" s="1"/>
  <c r="T13" i="4"/>
  <c r="AC19" i="9"/>
  <c r="F12" i="23" s="1"/>
  <c r="D4" i="24"/>
  <c r="G4" i="16"/>
  <c r="E4" i="24" s="1"/>
  <c r="R4" i="21"/>
  <c r="J56" i="24"/>
  <c r="G57" i="15"/>
  <c r="K56" i="24" s="1"/>
  <c r="S57" i="20"/>
  <c r="J28" i="24"/>
  <c r="G29" i="15"/>
  <c r="K28" i="24" s="1"/>
  <c r="S29" i="20"/>
  <c r="P40" i="24"/>
  <c r="I41" i="14"/>
  <c r="Q40" i="24" s="1"/>
  <c r="R41" i="19"/>
  <c r="P12" i="24"/>
  <c r="I13" i="14"/>
  <c r="Q12" i="24" s="1"/>
  <c r="R13" i="19"/>
  <c r="U20" i="24"/>
  <c r="H20" i="13"/>
  <c r="V20" i="24" s="1"/>
  <c r="R21" i="18"/>
  <c r="AZ20" i="10"/>
  <c r="B6" i="23" s="1"/>
  <c r="BA43" i="7"/>
  <c r="C3" i="23" s="1"/>
  <c r="AA42" i="24"/>
  <c r="H42" i="12"/>
  <c r="AB42" i="24" s="1"/>
  <c r="R43" i="17"/>
  <c r="U43" i="17" s="1"/>
  <c r="AA66" i="24"/>
  <c r="H66" i="12"/>
  <c r="AB66" i="24" s="1"/>
  <c r="R67" i="17"/>
  <c r="AA92" i="24"/>
  <c r="H92" i="12"/>
  <c r="AB92" i="24" s="1"/>
  <c r="R93" i="17"/>
  <c r="AB19" i="9"/>
  <c r="E12" i="23" s="1"/>
  <c r="AH44" i="5"/>
  <c r="AG44" i="5"/>
  <c r="H44" i="19"/>
  <c r="AB48" i="5"/>
  <c r="F10" i="23" s="1"/>
  <c r="AH81" i="4"/>
  <c r="AG81" i="4"/>
  <c r="H81" i="20"/>
  <c r="BD16" i="2"/>
  <c r="AR16" i="2"/>
  <c r="BD24" i="2"/>
  <c r="BS24" i="2" s="1"/>
  <c r="E24" i="19" s="1"/>
  <c r="AR24" i="2"/>
  <c r="BL48" i="2"/>
  <c r="J4" i="23" s="1"/>
  <c r="BO48" i="2"/>
  <c r="M4" i="23" s="1"/>
  <c r="BH43" i="7"/>
  <c r="J3" i="23" s="1"/>
  <c r="BI88" i="3"/>
  <c r="K5" i="23" s="1"/>
  <c r="BA88" i="3"/>
  <c r="C5" i="23" s="1"/>
  <c r="C7" i="15"/>
  <c r="G5" i="24"/>
  <c r="BH99" i="8"/>
  <c r="J2" i="23" s="1"/>
  <c r="D11" i="24"/>
  <c r="G11" i="16"/>
  <c r="E11" i="24" s="1"/>
  <c r="R11" i="21"/>
  <c r="J75" i="24"/>
  <c r="G76" i="15"/>
  <c r="K75" i="24" s="1"/>
  <c r="S76" i="20"/>
  <c r="J59" i="24"/>
  <c r="G60" i="15"/>
  <c r="K59" i="24" s="1"/>
  <c r="S60" i="20"/>
  <c r="J43" i="24"/>
  <c r="G44" i="15"/>
  <c r="K43" i="24" s="1"/>
  <c r="S44" i="20"/>
  <c r="J27" i="24"/>
  <c r="G28" i="15"/>
  <c r="K27" i="24" s="1"/>
  <c r="S28" i="20"/>
  <c r="J11" i="24"/>
  <c r="G12" i="15"/>
  <c r="K11" i="24" s="1"/>
  <c r="S12" i="20"/>
  <c r="P35" i="24"/>
  <c r="I36" i="14"/>
  <c r="Q35" i="24" s="1"/>
  <c r="R36" i="19"/>
  <c r="P19" i="24"/>
  <c r="I20" i="14"/>
  <c r="Q19" i="24" s="1"/>
  <c r="R20" i="19"/>
  <c r="U39" i="24"/>
  <c r="H39" i="13"/>
  <c r="V39" i="24" s="1"/>
  <c r="R40" i="18"/>
  <c r="U23" i="24"/>
  <c r="H23" i="13"/>
  <c r="V23" i="24" s="1"/>
  <c r="R24" i="18"/>
  <c r="U7" i="24"/>
  <c r="H7" i="13"/>
  <c r="V7" i="24" s="1"/>
  <c r="R8" i="18"/>
  <c r="U3" i="24"/>
  <c r="G43" i="13"/>
  <c r="H3" i="13"/>
  <c r="R4" i="18"/>
  <c r="BG20" i="10"/>
  <c r="I6" i="23" s="1"/>
  <c r="AZ88" i="3"/>
  <c r="B5" i="23" s="1"/>
  <c r="BM48" i="2"/>
  <c r="K4" i="23" s="1"/>
  <c r="S37" i="18"/>
  <c r="S19" i="18"/>
  <c r="J36" i="18"/>
  <c r="S43" i="18"/>
  <c r="J15" i="18"/>
  <c r="J40" i="18"/>
  <c r="J7" i="18"/>
  <c r="J20" i="18"/>
  <c r="S38" i="18"/>
  <c r="J35" i="18"/>
  <c r="AF29" i="6"/>
  <c r="I29" i="18" s="1"/>
  <c r="V44" i="6"/>
  <c r="AB44" i="6"/>
  <c r="F9" i="23" s="1"/>
  <c r="J31" i="18"/>
  <c r="S42" i="18"/>
  <c r="J27" i="18"/>
  <c r="AA44" i="6"/>
  <c r="E9" i="23" s="1"/>
  <c r="AF39" i="6"/>
  <c r="I39" i="18" s="1"/>
  <c r="W44" i="6"/>
  <c r="X42" i="6"/>
  <c r="S42" i="6"/>
  <c r="S34" i="6"/>
  <c r="X34" i="6"/>
  <c r="AH38" i="6"/>
  <c r="AG38" i="6"/>
  <c r="H38" i="18"/>
  <c r="X37" i="6"/>
  <c r="S37" i="6"/>
  <c r="S6" i="6"/>
  <c r="X6" i="6"/>
  <c r="AF6" i="6" s="1"/>
  <c r="I6" i="18" s="1"/>
  <c r="Z44" i="6"/>
  <c r="D9" i="23" s="1"/>
  <c r="X43" i="6"/>
  <c r="S43" i="6"/>
  <c r="S27" i="6"/>
  <c r="X27" i="6"/>
  <c r="AF27" i="6" s="1"/>
  <c r="I27" i="18" s="1"/>
  <c r="AG36" i="6"/>
  <c r="AH36" i="6"/>
  <c r="H36" i="18"/>
  <c r="S15" i="6"/>
  <c r="X15" i="6"/>
  <c r="Y35" i="6"/>
  <c r="T35" i="6"/>
  <c r="J29" i="18"/>
  <c r="S20" i="6"/>
  <c r="X20" i="6"/>
  <c r="AF20" i="6" s="1"/>
  <c r="I20" i="18" s="1"/>
  <c r="S16" i="6"/>
  <c r="X16" i="6"/>
  <c r="AF16" i="6" s="1"/>
  <c r="I16" i="18" s="1"/>
  <c r="S8" i="6"/>
  <c r="X8" i="6"/>
  <c r="AF8" i="6" s="1"/>
  <c r="I8" i="18" s="1"/>
  <c r="AH41" i="6"/>
  <c r="AG41" i="6"/>
  <c r="H41" i="18"/>
  <c r="S10" i="6"/>
  <c r="X10" i="6"/>
  <c r="AF10" i="6" s="1"/>
  <c r="I10" i="18" s="1"/>
  <c r="S30" i="6"/>
  <c r="X30" i="6"/>
  <c r="S11" i="6"/>
  <c r="X11" i="6"/>
  <c r="AF11" i="6" s="1"/>
  <c r="I11" i="18" s="1"/>
  <c r="AH39" i="6"/>
  <c r="AG39" i="6"/>
  <c r="H39" i="18"/>
  <c r="AE24" i="6"/>
  <c r="AH24" i="6" s="1"/>
  <c r="AE6" i="6"/>
  <c r="H6" i="18" s="1"/>
  <c r="S31" i="6"/>
  <c r="X31" i="6"/>
  <c r="S5" i="6"/>
  <c r="X5" i="6"/>
  <c r="J41" i="18"/>
  <c r="S14" i="18"/>
  <c r="J10" i="18"/>
  <c r="J39" i="18"/>
  <c r="S6" i="18"/>
  <c r="S32" i="6"/>
  <c r="X32" i="6"/>
  <c r="AF32" i="6" s="1"/>
  <c r="I32" i="18" s="1"/>
  <c r="AG4" i="6"/>
  <c r="AH4" i="6"/>
  <c r="H4" i="18"/>
  <c r="X38" i="6"/>
  <c r="AF38" i="6" s="1"/>
  <c r="I38" i="18" s="1"/>
  <c r="S38" i="6"/>
  <c r="AF4" i="6"/>
  <c r="I4" i="18" s="1"/>
  <c r="S26" i="6"/>
  <c r="X26" i="6"/>
  <c r="S14" i="6"/>
  <c r="X14" i="6"/>
  <c r="AF14" i="6" s="1"/>
  <c r="I14" i="18" s="1"/>
  <c r="S18" i="6"/>
  <c r="X18" i="6"/>
  <c r="AG40" i="6"/>
  <c r="AH40" i="6"/>
  <c r="H40" i="18"/>
  <c r="S21" i="6"/>
  <c r="X21" i="6"/>
  <c r="Y19" i="6"/>
  <c r="AF19" i="6" s="1"/>
  <c r="I19" i="18" s="1"/>
  <c r="T19" i="6"/>
  <c r="J32" i="18"/>
  <c r="S16" i="18"/>
  <c r="J8" i="18"/>
  <c r="J18" i="18"/>
  <c r="S34" i="18"/>
  <c r="S22" i="6"/>
  <c r="X22" i="6"/>
  <c r="AF22" i="6" s="1"/>
  <c r="I22" i="18" s="1"/>
  <c r="S35" i="6"/>
  <c r="X35" i="6"/>
  <c r="U44" i="6"/>
  <c r="X40" i="6"/>
  <c r="AF40" i="6" s="1"/>
  <c r="I40" i="18" s="1"/>
  <c r="S40" i="6"/>
  <c r="Y23" i="6"/>
  <c r="AF23" i="6" s="1"/>
  <c r="I23" i="18" s="1"/>
  <c r="T23" i="6"/>
  <c r="K61" i="20"/>
  <c r="K58" i="20"/>
  <c r="K13" i="20"/>
  <c r="S35" i="18"/>
  <c r="S39" i="18"/>
  <c r="J6" i="18"/>
  <c r="S41" i="18"/>
  <c r="J17" i="18"/>
  <c r="S25" i="18"/>
  <c r="M22" i="20"/>
  <c r="K86" i="20"/>
  <c r="K55" i="20"/>
  <c r="K63" i="20"/>
  <c r="K15" i="20"/>
  <c r="K21" i="20"/>
  <c r="T6" i="20"/>
  <c r="K79" i="20"/>
  <c r="K37" i="20"/>
  <c r="K36" i="20"/>
  <c r="K4" i="20"/>
  <c r="M25" i="20"/>
  <c r="M33" i="20"/>
  <c r="U46" i="17"/>
  <c r="U32" i="17"/>
  <c r="U93" i="17"/>
  <c r="U67" i="17"/>
  <c r="U73" i="17"/>
  <c r="U58" i="17"/>
  <c r="U10" i="17"/>
  <c r="U19" i="17"/>
  <c r="AG17" i="9"/>
  <c r="I17" i="21" s="1"/>
  <c r="AF51" i="4"/>
  <c r="I51" i="20" s="1"/>
  <c r="M76" i="20"/>
  <c r="AH28" i="5"/>
  <c r="AG28" i="5"/>
  <c r="H28" i="19"/>
  <c r="AH33" i="5"/>
  <c r="AG33" i="5"/>
  <c r="H33" i="19"/>
  <c r="AH11" i="5"/>
  <c r="AG11" i="5"/>
  <c r="H11" i="19"/>
  <c r="AH27" i="5"/>
  <c r="AG27" i="5"/>
  <c r="H27" i="19"/>
  <c r="AH13" i="5"/>
  <c r="AG13" i="5"/>
  <c r="H13" i="19"/>
  <c r="AH5" i="5"/>
  <c r="AG5" i="5"/>
  <c r="H5" i="19"/>
  <c r="AH8" i="5"/>
  <c r="AG8" i="5"/>
  <c r="H8" i="19"/>
  <c r="AH10" i="5"/>
  <c r="AG10" i="5"/>
  <c r="H10" i="19"/>
  <c r="AH29" i="5"/>
  <c r="AG29" i="5"/>
  <c r="H29" i="19"/>
  <c r="AH14" i="5"/>
  <c r="AG14" i="5"/>
  <c r="H14" i="19"/>
  <c r="AH6" i="5"/>
  <c r="AG6" i="5"/>
  <c r="H6" i="19"/>
  <c r="S35" i="19"/>
  <c r="S25" i="19"/>
  <c r="AF27" i="5"/>
  <c r="I27" i="19" s="1"/>
  <c r="S27" i="5"/>
  <c r="AF17" i="5"/>
  <c r="I17" i="19" s="1"/>
  <c r="S17" i="5"/>
  <c r="AH35" i="5"/>
  <c r="AG35" i="5"/>
  <c r="H35" i="19"/>
  <c r="AH23" i="5"/>
  <c r="AG23" i="5"/>
  <c r="H23" i="19"/>
  <c r="AH17" i="5"/>
  <c r="AG17" i="5"/>
  <c r="H17" i="19"/>
  <c r="AF13" i="5"/>
  <c r="I13" i="19" s="1"/>
  <c r="S13" i="5"/>
  <c r="AH25" i="5"/>
  <c r="AG25" i="5"/>
  <c r="H25" i="19"/>
  <c r="AH12" i="5"/>
  <c r="AG12" i="5"/>
  <c r="H12" i="19"/>
  <c r="AH30" i="5"/>
  <c r="AG30" i="5"/>
  <c r="H30" i="19"/>
  <c r="AH22" i="5"/>
  <c r="AG22" i="5"/>
  <c r="H22" i="19"/>
  <c r="AH15" i="5"/>
  <c r="AG15" i="5"/>
  <c r="H15" i="19"/>
  <c r="AH7" i="5"/>
  <c r="AG7" i="5"/>
  <c r="H7" i="19"/>
  <c r="AH32" i="5"/>
  <c r="AG32" i="5"/>
  <c r="H32" i="19"/>
  <c r="AH24" i="5"/>
  <c r="AG24" i="5"/>
  <c r="H24" i="19"/>
  <c r="AH20" i="5"/>
  <c r="AG20" i="5"/>
  <c r="H20" i="19"/>
  <c r="J8" i="19"/>
  <c r="AF20" i="5"/>
  <c r="I20" i="19" s="1"/>
  <c r="S20" i="5"/>
  <c r="AF28" i="5"/>
  <c r="I28" i="19" s="1"/>
  <c r="S28" i="5"/>
  <c r="AH16" i="5"/>
  <c r="AG16" i="5"/>
  <c r="H16" i="19"/>
  <c r="AD48" i="5"/>
  <c r="G5" i="19"/>
  <c r="S5" i="19" s="1"/>
  <c r="AH9" i="5"/>
  <c r="AG9" i="5"/>
  <c r="H9" i="19"/>
  <c r="AH25" i="6"/>
  <c r="AG25" i="6"/>
  <c r="H25" i="18"/>
  <c r="AH16" i="6"/>
  <c r="AG16" i="6"/>
  <c r="H16" i="18"/>
  <c r="J5" i="18"/>
  <c r="S24" i="6"/>
  <c r="AF24" i="6"/>
  <c r="I24" i="18" s="1"/>
  <c r="AH29" i="6"/>
  <c r="AG29" i="6"/>
  <c r="H29" i="18"/>
  <c r="AH33" i="6"/>
  <c r="AG33" i="6"/>
  <c r="H33" i="18"/>
  <c r="AG22" i="6"/>
  <c r="AH22" i="6"/>
  <c r="H22" i="18"/>
  <c r="AH19" i="6"/>
  <c r="AG19" i="6"/>
  <c r="H19" i="18"/>
  <c r="AH9" i="6"/>
  <c r="AG9" i="6"/>
  <c r="H9" i="18"/>
  <c r="AH13" i="6"/>
  <c r="AG13" i="6"/>
  <c r="H13" i="18"/>
  <c r="AG23" i="6"/>
  <c r="AH23" i="6"/>
  <c r="H23" i="18"/>
  <c r="AG7" i="6"/>
  <c r="AH7" i="6"/>
  <c r="H7" i="18"/>
  <c r="AH20" i="6"/>
  <c r="AG20" i="6"/>
  <c r="H20" i="18"/>
  <c r="AE32" i="6"/>
  <c r="J25" i="18"/>
  <c r="AF28" i="6"/>
  <c r="I28" i="18" s="1"/>
  <c r="S28" i="6"/>
  <c r="AE28" i="6"/>
  <c r="AH17" i="6"/>
  <c r="AG17" i="6"/>
  <c r="H17" i="18"/>
  <c r="AH8" i="6"/>
  <c r="AG8" i="6"/>
  <c r="H8" i="18"/>
  <c r="AG35" i="6"/>
  <c r="AH35" i="6"/>
  <c r="H35" i="18"/>
  <c r="AH12" i="6"/>
  <c r="AG12" i="6"/>
  <c r="H12" i="18"/>
  <c r="S13" i="18"/>
  <c r="J9" i="18"/>
  <c r="AD44" i="6"/>
  <c r="AF17" i="1"/>
  <c r="AH17" i="1"/>
  <c r="AI17" i="1" s="1"/>
  <c r="H18" i="17"/>
  <c r="AF4" i="1"/>
  <c r="AH4" i="1"/>
  <c r="AI4" i="1" s="1"/>
  <c r="H5" i="17"/>
  <c r="J7" i="17"/>
  <c r="U5" i="17"/>
  <c r="AF28" i="1"/>
  <c r="AH28" i="1"/>
  <c r="AI28" i="1" s="1"/>
  <c r="H29" i="17"/>
  <c r="AF22" i="1"/>
  <c r="AH22" i="1"/>
  <c r="AI22" i="1" s="1"/>
  <c r="H23" i="17"/>
  <c r="S23" i="17"/>
  <c r="AF31" i="1"/>
  <c r="AH31" i="1"/>
  <c r="AI31" i="1" s="1"/>
  <c r="H32" i="17"/>
  <c r="AF23" i="1"/>
  <c r="AH23" i="1"/>
  <c r="AI23" i="1" s="1"/>
  <c r="H24" i="17"/>
  <c r="AF10" i="1"/>
  <c r="AH10" i="1"/>
  <c r="AI10" i="1" s="1"/>
  <c r="H11" i="17"/>
  <c r="AF30" i="1"/>
  <c r="AH30" i="1"/>
  <c r="AI30" i="1" s="1"/>
  <c r="H31" i="17"/>
  <c r="J30" i="17"/>
  <c r="AH18" i="1"/>
  <c r="AI18" i="1" s="1"/>
  <c r="AF18" i="1"/>
  <c r="H19" i="17"/>
  <c r="AF9" i="1"/>
  <c r="AH9" i="1"/>
  <c r="AI9" i="1" s="1"/>
  <c r="H10" i="17"/>
  <c r="G6" i="17"/>
  <c r="AD100" i="1"/>
  <c r="D33" i="18"/>
  <c r="BO32" i="7"/>
  <c r="D20" i="18"/>
  <c r="BO19" i="7"/>
  <c r="BN38" i="7"/>
  <c r="BP42" i="7"/>
  <c r="E43" i="18" s="1"/>
  <c r="BN33" i="7"/>
  <c r="BN13" i="7"/>
  <c r="BN8" i="7"/>
  <c r="BP39" i="7"/>
  <c r="E40" i="18" s="1"/>
  <c r="BP41" i="7"/>
  <c r="E42" i="18" s="1"/>
  <c r="BN25" i="7"/>
  <c r="BN23" i="7"/>
  <c r="BN10" i="7"/>
  <c r="BN6" i="7"/>
  <c r="BP19" i="7"/>
  <c r="E20" i="18" s="1"/>
  <c r="S31" i="18"/>
  <c r="S7" i="18"/>
  <c r="J16" i="18"/>
  <c r="S18" i="18"/>
  <c r="S32" i="18"/>
  <c r="J34" i="18"/>
  <c r="BP24" i="7"/>
  <c r="E25" i="18" s="1"/>
  <c r="L25" i="18" s="1"/>
  <c r="BN21" i="7"/>
  <c r="BN15" i="7"/>
  <c r="BN9" i="7"/>
  <c r="BN5" i="7"/>
  <c r="D38" i="18"/>
  <c r="BO37" i="7"/>
  <c r="BP32" i="7"/>
  <c r="E33" i="18" s="1"/>
  <c r="BN12" i="7"/>
  <c r="BN17" i="7"/>
  <c r="BN4" i="7"/>
  <c r="D19" i="18"/>
  <c r="BO18" i="7"/>
  <c r="D36" i="18"/>
  <c r="BO35" i="7"/>
  <c r="BN30" i="7"/>
  <c r="BP34" i="7"/>
  <c r="E35" i="18" s="1"/>
  <c r="BN29" i="7"/>
  <c r="BN27" i="7"/>
  <c r="BN11" i="7"/>
  <c r="BN7" i="7"/>
  <c r="BP22" i="7"/>
  <c r="E23" i="18" s="1"/>
  <c r="BP18" i="7"/>
  <c r="E19" i="18" s="1"/>
  <c r="S9" i="18"/>
  <c r="S22" i="18"/>
  <c r="S12" i="18"/>
  <c r="BN42" i="7"/>
  <c r="BN34" i="7"/>
  <c r="BN14" i="7"/>
  <c r="BN39" i="7"/>
  <c r="BN41" i="7"/>
  <c r="BN22" i="7"/>
  <c r="BN26" i="7"/>
  <c r="D32" i="18"/>
  <c r="BO31" i="7"/>
  <c r="BR13" i="2"/>
  <c r="D13" i="19" s="1"/>
  <c r="BR32" i="2"/>
  <c r="D29" i="19"/>
  <c r="BT29" i="2"/>
  <c r="BT38" i="2"/>
  <c r="D38" i="19"/>
  <c r="S31" i="19"/>
  <c r="J31" i="19"/>
  <c r="BT18" i="2"/>
  <c r="D18" i="19"/>
  <c r="BS42" i="2"/>
  <c r="E42" i="19" s="1"/>
  <c r="BT22" i="2"/>
  <c r="D22" i="19"/>
  <c r="BT10" i="2"/>
  <c r="D10" i="19"/>
  <c r="BR46" i="2"/>
  <c r="BR43" i="2"/>
  <c r="BT8" i="2"/>
  <c r="D8" i="19"/>
  <c r="J6" i="19"/>
  <c r="S6" i="19"/>
  <c r="S29" i="19"/>
  <c r="J29" i="19"/>
  <c r="J13" i="19"/>
  <c r="J25" i="19"/>
  <c r="J37" i="19"/>
  <c r="BT45" i="2"/>
  <c r="D45" i="19"/>
  <c r="BR31" i="2"/>
  <c r="BS31" i="2"/>
  <c r="E31" i="19" s="1"/>
  <c r="BT16" i="2"/>
  <c r="D16" i="19"/>
  <c r="BS16" i="2"/>
  <c r="E16" i="19" s="1"/>
  <c r="BT17" i="2"/>
  <c r="D17" i="19"/>
  <c r="BT12" i="2"/>
  <c r="D12" i="19"/>
  <c r="BS5" i="2"/>
  <c r="E5" i="19" s="1"/>
  <c r="BS6" i="2"/>
  <c r="E6" i="19" s="1"/>
  <c r="BR6" i="2"/>
  <c r="BS21" i="2"/>
  <c r="E21" i="19" s="1"/>
  <c r="BS23" i="2"/>
  <c r="E23" i="19" s="1"/>
  <c r="BS7" i="2"/>
  <c r="E7" i="19" s="1"/>
  <c r="BT41" i="2"/>
  <c r="D41" i="19"/>
  <c r="BT34" i="2"/>
  <c r="D34" i="19"/>
  <c r="BS45" i="2"/>
  <c r="E45" i="19" s="1"/>
  <c r="BS41" i="2"/>
  <c r="E41" i="19" s="1"/>
  <c r="BS37" i="2"/>
  <c r="E37" i="19" s="1"/>
  <c r="BS29" i="2"/>
  <c r="E29" i="19" s="1"/>
  <c r="BS25" i="2"/>
  <c r="E25" i="19" s="1"/>
  <c r="BS18" i="2"/>
  <c r="E18" i="19" s="1"/>
  <c r="J7" i="19"/>
  <c r="S7" i="19"/>
  <c r="BS30" i="2"/>
  <c r="E30" i="19" s="1"/>
  <c r="BR30" i="2"/>
  <c r="BS17" i="2"/>
  <c r="E17" i="19" s="1"/>
  <c r="BT9" i="2"/>
  <c r="D9" i="19"/>
  <c r="BT5" i="2"/>
  <c r="D5" i="19"/>
  <c r="BS26" i="2"/>
  <c r="E26" i="19" s="1"/>
  <c r="BR26" i="2"/>
  <c r="BS40" i="2"/>
  <c r="E40" i="19" s="1"/>
  <c r="BR40" i="2"/>
  <c r="BS13" i="2"/>
  <c r="E13" i="19" s="1"/>
  <c r="BT14" i="2"/>
  <c r="D14" i="19"/>
  <c r="BS4" i="2"/>
  <c r="E4" i="19" s="1"/>
  <c r="J45" i="19"/>
  <c r="BT37" i="2"/>
  <c r="D37" i="19"/>
  <c r="BS34" i="2"/>
  <c r="E34" i="19" s="1"/>
  <c r="J28" i="19"/>
  <c r="S28" i="19"/>
  <c r="BR47" i="2"/>
  <c r="BS9" i="2"/>
  <c r="E9" i="19" s="1"/>
  <c r="BR36" i="2"/>
  <c r="BS8" i="2"/>
  <c r="E8" i="19" s="1"/>
  <c r="BS33" i="2"/>
  <c r="E33" i="19" s="1"/>
  <c r="BR33" i="2"/>
  <c r="BT42" i="2"/>
  <c r="D42" i="19"/>
  <c r="BR35" i="2"/>
  <c r="BT25" i="2"/>
  <c r="D25" i="19"/>
  <c r="BR15" i="2"/>
  <c r="BS38" i="2"/>
  <c r="E38" i="19" s="1"/>
  <c r="BR44" i="2"/>
  <c r="J30" i="19"/>
  <c r="S30" i="19"/>
  <c r="BS22" i="2"/>
  <c r="E22" i="19" s="1"/>
  <c r="BS10" i="2"/>
  <c r="E10" i="19" s="1"/>
  <c r="BS14" i="2"/>
  <c r="E14" i="19" s="1"/>
  <c r="BR39" i="2"/>
  <c r="BR11" i="2"/>
  <c r="BT4" i="2"/>
  <c r="D4" i="19"/>
  <c r="BT7" i="2"/>
  <c r="D7" i="19"/>
  <c r="BQ48" i="2"/>
  <c r="C4" i="19"/>
  <c r="BR21" i="2"/>
  <c r="BS12" i="2"/>
  <c r="E12" i="19" s="1"/>
  <c r="BN86" i="3"/>
  <c r="BN45" i="3"/>
  <c r="D45" i="20" s="1"/>
  <c r="BN87" i="3"/>
  <c r="BN71" i="3"/>
  <c r="BN63" i="3"/>
  <c r="BN64" i="3"/>
  <c r="BP64" i="3" s="1"/>
  <c r="BN66" i="3"/>
  <c r="BN57" i="3"/>
  <c r="BP57" i="3" s="1"/>
  <c r="BN46" i="3"/>
  <c r="BN47" i="3"/>
  <c r="BN41" i="3"/>
  <c r="K35" i="20"/>
  <c r="K53" i="20"/>
  <c r="K29" i="20"/>
  <c r="K52" i="20"/>
  <c r="K60" i="20"/>
  <c r="BO79" i="3"/>
  <c r="E79" i="20" s="1"/>
  <c r="M79" i="20" s="1"/>
  <c r="BN40" i="3"/>
  <c r="BP40" i="3" s="1"/>
  <c r="BN83" i="3"/>
  <c r="BN82" i="3"/>
  <c r="BO50" i="3"/>
  <c r="E50" i="20" s="1"/>
  <c r="BN69" i="3"/>
  <c r="BN61" i="3"/>
  <c r="BN60" i="3"/>
  <c r="BN70" i="3"/>
  <c r="BP70" i="3" s="1"/>
  <c r="BN85" i="3"/>
  <c r="BN75" i="3"/>
  <c r="BN67" i="3"/>
  <c r="BP67" i="3" s="1"/>
  <c r="BO80" i="3"/>
  <c r="E80" i="20" s="1"/>
  <c r="M80" i="20" s="1"/>
  <c r="BO82" i="3"/>
  <c r="E82" i="20" s="1"/>
  <c r="M82" i="20" s="1"/>
  <c r="BN53" i="3"/>
  <c r="D53" i="20" s="1"/>
  <c r="BN62" i="3"/>
  <c r="BN68" i="3"/>
  <c r="BP68" i="3" s="1"/>
  <c r="BO43" i="3"/>
  <c r="E43" i="20" s="1"/>
  <c r="BO27" i="3"/>
  <c r="E27" i="20" s="1"/>
  <c r="BN84" i="3"/>
  <c r="BP84" i="3" s="1"/>
  <c r="BN73" i="3"/>
  <c r="BN65" i="3"/>
  <c r="BP65" i="3" s="1"/>
  <c r="BN72" i="3"/>
  <c r="BN74" i="3"/>
  <c r="BP74" i="3" s="1"/>
  <c r="BN51" i="3"/>
  <c r="BN55" i="3"/>
  <c r="D55" i="20" s="1"/>
  <c r="J55" i="20" s="1"/>
  <c r="Z55" i="20" s="1"/>
  <c r="BN49" i="3"/>
  <c r="BO42" i="3"/>
  <c r="E42" i="20" s="1"/>
  <c r="K59" i="20"/>
  <c r="K73" i="20"/>
  <c r="K67" i="20"/>
  <c r="K24" i="20"/>
  <c r="BO32" i="3"/>
  <c r="E32" i="20" s="1"/>
  <c r="M32" i="20" s="1"/>
  <c r="BN50" i="3"/>
  <c r="BN23" i="3"/>
  <c r="D23" i="20" s="1"/>
  <c r="J23" i="20" s="1"/>
  <c r="Z23" i="20" s="1"/>
  <c r="BO52" i="3"/>
  <c r="E52" i="20" s="1"/>
  <c r="M52" i="20" s="1"/>
  <c r="BO81" i="3"/>
  <c r="E81" i="20" s="1"/>
  <c r="M81" i="20" s="1"/>
  <c r="K27" i="20"/>
  <c r="K45" i="20"/>
  <c r="K71" i="20"/>
  <c r="K23" i="20"/>
  <c r="K7" i="20"/>
  <c r="K25" i="20"/>
  <c r="K49" i="20"/>
  <c r="K38" i="20"/>
  <c r="K50" i="20"/>
  <c r="K34" i="20"/>
  <c r="K46" i="20"/>
  <c r="BO36" i="3"/>
  <c r="E36" i="20" s="1"/>
  <c r="M36" i="20" s="1"/>
  <c r="BO83" i="3"/>
  <c r="E83" i="20" s="1"/>
  <c r="M83" i="20" s="1"/>
  <c r="K51" i="20"/>
  <c r="K75" i="20"/>
  <c r="K43" i="20"/>
  <c r="K19" i="20"/>
  <c r="K77" i="20"/>
  <c r="K68" i="20"/>
  <c r="BO24" i="3"/>
  <c r="E24" i="20" s="1"/>
  <c r="M24" i="20" s="1"/>
  <c r="BP75" i="3"/>
  <c r="D75" i="20"/>
  <c r="BP46" i="3"/>
  <c r="D46" i="20"/>
  <c r="BP41" i="3"/>
  <c r="D41" i="20"/>
  <c r="J41" i="20" s="1"/>
  <c r="Z41" i="20" s="1"/>
  <c r="BP87" i="3"/>
  <c r="D87" i="20"/>
  <c r="BP71" i="3"/>
  <c r="D71" i="20"/>
  <c r="J71" i="20" s="1"/>
  <c r="Z71" i="20" s="1"/>
  <c r="BP63" i="3"/>
  <c r="D63" i="20"/>
  <c r="BP72" i="3"/>
  <c r="D72" i="20"/>
  <c r="BP62" i="3"/>
  <c r="D62" i="20"/>
  <c r="K22" i="20"/>
  <c r="K72" i="20"/>
  <c r="T72" i="20"/>
  <c r="BP80" i="3"/>
  <c r="D80" i="20"/>
  <c r="J80" i="20" s="1"/>
  <c r="Z80" i="20" s="1"/>
  <c r="BP32" i="3"/>
  <c r="D32" i="20"/>
  <c r="J32" i="20" s="1"/>
  <c r="Z32" i="20" s="1"/>
  <c r="BO15" i="3"/>
  <c r="E15" i="20" s="1"/>
  <c r="BN15" i="3"/>
  <c r="BO9" i="3"/>
  <c r="E9" i="20" s="1"/>
  <c r="M9" i="20" s="1"/>
  <c r="K66" i="20"/>
  <c r="T66" i="20"/>
  <c r="BP23" i="3"/>
  <c r="BO12" i="3"/>
  <c r="E12" i="20" s="1"/>
  <c r="M12" i="20" s="1"/>
  <c r="BP8" i="3"/>
  <c r="D8" i="20"/>
  <c r="J8" i="20" s="1"/>
  <c r="Z8" i="20" s="1"/>
  <c r="BP4" i="3"/>
  <c r="D4" i="20"/>
  <c r="J4" i="20" s="1"/>
  <c r="Z4" i="20" s="1"/>
  <c r="K12" i="20"/>
  <c r="T12" i="20"/>
  <c r="BP76" i="3"/>
  <c r="D76" i="20"/>
  <c r="J76" i="20" s="1"/>
  <c r="Z76" i="20" s="1"/>
  <c r="BN48" i="3"/>
  <c r="BO48" i="3"/>
  <c r="E48" i="20" s="1"/>
  <c r="M48" i="20" s="1"/>
  <c r="K30" i="20"/>
  <c r="T30" i="20"/>
  <c r="BO16" i="3"/>
  <c r="E16" i="20" s="1"/>
  <c r="M16" i="20" s="1"/>
  <c r="BN16" i="3"/>
  <c r="BP33" i="3"/>
  <c r="D33" i="20"/>
  <c r="J33" i="20" s="1"/>
  <c r="Z33" i="20" s="1"/>
  <c r="BP52" i="3"/>
  <c r="D52" i="20"/>
  <c r="J52" i="20" s="1"/>
  <c r="Z52" i="20" s="1"/>
  <c r="BO29" i="3"/>
  <c r="E29" i="20" s="1"/>
  <c r="M29" i="20" s="1"/>
  <c r="BN29" i="3"/>
  <c r="BP86" i="3"/>
  <c r="D86" i="20"/>
  <c r="BP69" i="3"/>
  <c r="D69" i="20"/>
  <c r="J69" i="20" s="1"/>
  <c r="Z69" i="20" s="1"/>
  <c r="BP61" i="3"/>
  <c r="D61" i="20"/>
  <c r="BP66" i="3"/>
  <c r="D66" i="20"/>
  <c r="BO40" i="3"/>
  <c r="E40" i="20" s="1"/>
  <c r="M40" i="20" s="1"/>
  <c r="BP51" i="3"/>
  <c r="D51" i="20"/>
  <c r="BP55" i="3"/>
  <c r="BP49" i="3"/>
  <c r="D49" i="20"/>
  <c r="J49" i="20" s="1"/>
  <c r="Z49" i="20" s="1"/>
  <c r="K39" i="20"/>
  <c r="K17" i="20"/>
  <c r="K33" i="20"/>
  <c r="K65" i="20"/>
  <c r="K81" i="20"/>
  <c r="K82" i="20"/>
  <c r="K18" i="20"/>
  <c r="K76" i="20"/>
  <c r="T76" i="20"/>
  <c r="BN36" i="3"/>
  <c r="BO77" i="3"/>
  <c r="E77" i="20" s="1"/>
  <c r="BN77" i="3"/>
  <c r="BN43" i="3"/>
  <c r="K10" i="20"/>
  <c r="T10" i="20"/>
  <c r="BO23" i="3"/>
  <c r="E23" i="20" s="1"/>
  <c r="M23" i="20" s="1"/>
  <c r="BO6" i="3"/>
  <c r="E6" i="20" s="1"/>
  <c r="M6" i="20" s="1"/>
  <c r="BP35" i="3"/>
  <c r="D35" i="20"/>
  <c r="BO39" i="3"/>
  <c r="E39" i="20" s="1"/>
  <c r="M39" i="20" s="1"/>
  <c r="BN39" i="3"/>
  <c r="K14" i="20"/>
  <c r="T14" i="20"/>
  <c r="BP7" i="3"/>
  <c r="D7" i="20"/>
  <c r="J7" i="20" s="1"/>
  <c r="Z7" i="20" s="1"/>
  <c r="K84" i="20"/>
  <c r="T84" i="20"/>
  <c r="K44" i="20"/>
  <c r="T44" i="20"/>
  <c r="BO30" i="3"/>
  <c r="E30" i="20" s="1"/>
  <c r="BN30" i="3"/>
  <c r="BP11" i="3"/>
  <c r="D11" i="20"/>
  <c r="BO19" i="3"/>
  <c r="E19" i="20" s="1"/>
  <c r="BN19" i="3"/>
  <c r="BO13" i="3"/>
  <c r="E13" i="20" s="1"/>
  <c r="M13" i="20" s="1"/>
  <c r="BN13" i="3"/>
  <c r="BO26" i="3"/>
  <c r="E26" i="20" s="1"/>
  <c r="BN26" i="3"/>
  <c r="BP82" i="3"/>
  <c r="D82" i="20"/>
  <c r="J82" i="20" s="1"/>
  <c r="Z82" i="20" s="1"/>
  <c r="BP81" i="3"/>
  <c r="D81" i="20"/>
  <c r="J81" i="20" s="1"/>
  <c r="Z81" i="20" s="1"/>
  <c r="K78" i="20"/>
  <c r="T78" i="20"/>
  <c r="BN54" i="3"/>
  <c r="BO54" i="3"/>
  <c r="E54" i="20" s="1"/>
  <c r="BP85" i="3"/>
  <c r="D85" i="20"/>
  <c r="J85" i="20" s="1"/>
  <c r="Z85" i="20" s="1"/>
  <c r="BP60" i="3"/>
  <c r="D60" i="20"/>
  <c r="J60" i="20" s="1"/>
  <c r="Z60" i="20" s="1"/>
  <c r="BP47" i="3"/>
  <c r="D47" i="20"/>
  <c r="BP58" i="3"/>
  <c r="D58" i="20"/>
  <c r="K62" i="20"/>
  <c r="T62" i="20"/>
  <c r="BP79" i="3"/>
  <c r="D79" i="20"/>
  <c r="J79" i="20" s="1"/>
  <c r="Z79" i="20" s="1"/>
  <c r="K74" i="20"/>
  <c r="T74" i="20"/>
  <c r="K20" i="20"/>
  <c r="T20" i="20"/>
  <c r="BO4" i="3"/>
  <c r="E4" i="20" s="1"/>
  <c r="M4" i="20" s="1"/>
  <c r="BP42" i="3"/>
  <c r="D42" i="20"/>
  <c r="BO14" i="3"/>
  <c r="E14" i="20" s="1"/>
  <c r="BN14" i="3"/>
  <c r="T80" i="20"/>
  <c r="K80" i="20"/>
  <c r="BP59" i="3"/>
  <c r="D59" i="20"/>
  <c r="BO44" i="3"/>
  <c r="E44" i="20" s="1"/>
  <c r="M44" i="20" s="1"/>
  <c r="BN44" i="3"/>
  <c r="BP21" i="3"/>
  <c r="D21" i="20"/>
  <c r="BO28" i="3"/>
  <c r="E28" i="20" s="1"/>
  <c r="M28" i="20" s="1"/>
  <c r="BN28" i="3"/>
  <c r="BO38" i="3"/>
  <c r="E38" i="20" s="1"/>
  <c r="M38" i="20" s="1"/>
  <c r="BN38" i="3"/>
  <c r="BP25" i="3"/>
  <c r="D25" i="20"/>
  <c r="J25" i="20" s="1"/>
  <c r="Z25" i="20" s="1"/>
  <c r="BO78" i="3"/>
  <c r="E78" i="20" s="1"/>
  <c r="M78" i="20" s="1"/>
  <c r="BN78" i="3"/>
  <c r="D84" i="20"/>
  <c r="BP73" i="3"/>
  <c r="D73" i="20"/>
  <c r="D65" i="20"/>
  <c r="J65" i="20" s="1"/>
  <c r="Z65" i="20" s="1"/>
  <c r="BP53" i="3"/>
  <c r="D70" i="20"/>
  <c r="J70" i="20" s="1"/>
  <c r="Z70" i="20" s="1"/>
  <c r="BP45" i="3"/>
  <c r="K31" i="20"/>
  <c r="K9" i="20"/>
  <c r="K41" i="20"/>
  <c r="K57" i="20"/>
  <c r="K56" i="20"/>
  <c r="K54" i="20"/>
  <c r="K83" i="20"/>
  <c r="BP17" i="3"/>
  <c r="D17" i="20"/>
  <c r="J17" i="20" s="1"/>
  <c r="Z17" i="20" s="1"/>
  <c r="BO17" i="3"/>
  <c r="E17" i="20" s="1"/>
  <c r="M17" i="20" s="1"/>
  <c r="K32" i="20"/>
  <c r="T32" i="20"/>
  <c r="BP10" i="3"/>
  <c r="D10" i="20"/>
  <c r="BO56" i="3"/>
  <c r="E56" i="20" s="1"/>
  <c r="M56" i="20" s="1"/>
  <c r="BN56" i="3"/>
  <c r="BP22" i="3"/>
  <c r="D22" i="20"/>
  <c r="BP50" i="3"/>
  <c r="D50" i="20"/>
  <c r="BO20" i="3"/>
  <c r="E20" i="20" s="1"/>
  <c r="M20" i="20" s="1"/>
  <c r="BN20" i="3"/>
  <c r="BO11" i="3"/>
  <c r="E11" i="20" s="1"/>
  <c r="BO10" i="3"/>
  <c r="E10" i="20" s="1"/>
  <c r="BP6" i="3"/>
  <c r="D6" i="20"/>
  <c r="BP27" i="3"/>
  <c r="D27" i="20"/>
  <c r="BO37" i="3"/>
  <c r="E37" i="20" s="1"/>
  <c r="BN37" i="3"/>
  <c r="BP24" i="3"/>
  <c r="D24" i="20"/>
  <c r="J24" i="20" s="1"/>
  <c r="Z24" i="20" s="1"/>
  <c r="BO8" i="3"/>
  <c r="E8" i="20" s="1"/>
  <c r="M8" i="20" s="1"/>
  <c r="BO7" i="3"/>
  <c r="E7" i="20" s="1"/>
  <c r="M7" i="20" s="1"/>
  <c r="BP83" i="3"/>
  <c r="D83" i="20"/>
  <c r="J83" i="20" s="1"/>
  <c r="Z83" i="20" s="1"/>
  <c r="K48" i="20"/>
  <c r="T48" i="20"/>
  <c r="BO18" i="3"/>
  <c r="E18" i="20" s="1"/>
  <c r="BN18" i="3"/>
  <c r="K16" i="20"/>
  <c r="T16" i="20"/>
  <c r="BO31" i="3"/>
  <c r="E31" i="20" s="1"/>
  <c r="BN31" i="3"/>
  <c r="BO5" i="3"/>
  <c r="E5" i="20" s="1"/>
  <c r="BN5" i="3"/>
  <c r="U9" i="20"/>
  <c r="V9" i="20"/>
  <c r="BP12" i="3"/>
  <c r="D12" i="20"/>
  <c r="J12" i="20" s="1"/>
  <c r="Z12" i="20" s="1"/>
  <c r="K70" i="20"/>
  <c r="T70" i="20"/>
  <c r="BP13" i="10"/>
  <c r="D12" i="21"/>
  <c r="BN18" i="10"/>
  <c r="BO9" i="10"/>
  <c r="E8" i="21" s="1"/>
  <c r="BN11" i="10"/>
  <c r="C3" i="21"/>
  <c r="J3" i="21" s="1"/>
  <c r="BN19" i="10"/>
  <c r="BO14" i="10"/>
  <c r="E13" i="21" s="1"/>
  <c r="BN14" i="10"/>
  <c r="BO18" i="10"/>
  <c r="E17" i="21" s="1"/>
  <c r="L17" i="21" s="1"/>
  <c r="L7" i="21"/>
  <c r="L15" i="21"/>
  <c r="BN5" i="10"/>
  <c r="BO13" i="10"/>
  <c r="E12" i="21" s="1"/>
  <c r="BN7" i="10"/>
  <c r="BN9" i="10"/>
  <c r="BN6" i="10"/>
  <c r="BN10" i="10"/>
  <c r="BN17" i="10"/>
  <c r="BO6" i="10"/>
  <c r="E5" i="21" s="1"/>
  <c r="L5" i="21" s="1"/>
  <c r="BN16" i="10"/>
  <c r="BN15" i="10"/>
  <c r="BO10" i="10"/>
  <c r="E9" i="21" s="1"/>
  <c r="BO5" i="10"/>
  <c r="E4" i="21" s="1"/>
  <c r="L4" i="21" s="1"/>
  <c r="BO12" i="10"/>
  <c r="E11" i="21" s="1"/>
  <c r="L11" i="21" s="1"/>
  <c r="BO17" i="10"/>
  <c r="E16" i="21" s="1"/>
  <c r="BP8" i="10"/>
  <c r="D7" i="21"/>
  <c r="BN12" i="10"/>
  <c r="BO4" i="10"/>
  <c r="E3" i="21" s="1"/>
  <c r="BN4" i="10"/>
  <c r="AI5" i="9"/>
  <c r="AH5" i="9"/>
  <c r="H5" i="21"/>
  <c r="AH4" i="9"/>
  <c r="AI4" i="9"/>
  <c r="H4" i="21"/>
  <c r="AH10" i="9"/>
  <c r="AI10" i="9"/>
  <c r="H10" i="21"/>
  <c r="AH7" i="9"/>
  <c r="AI7" i="9"/>
  <c r="H7" i="21"/>
  <c r="AH11" i="9"/>
  <c r="AI11" i="9"/>
  <c r="H11" i="21"/>
  <c r="AH15" i="9"/>
  <c r="AI15" i="9"/>
  <c r="H15" i="21"/>
  <c r="AI17" i="9"/>
  <c r="AH17" i="9"/>
  <c r="H17" i="21"/>
  <c r="AH18" i="9"/>
  <c r="AI18" i="9"/>
  <c r="H18" i="21"/>
  <c r="AH6" i="9"/>
  <c r="AI6" i="9"/>
  <c r="H6" i="21"/>
  <c r="AH14" i="9"/>
  <c r="AI14" i="9"/>
  <c r="H14" i="21"/>
  <c r="S8" i="18"/>
  <c r="S20" i="18"/>
  <c r="D4" i="18"/>
  <c r="BN28" i="7"/>
  <c r="BP38" i="7"/>
  <c r="E39" i="18" s="1"/>
  <c r="BP36" i="7"/>
  <c r="E37" i="18" s="1"/>
  <c r="BP16" i="7"/>
  <c r="E17" i="18" s="1"/>
  <c r="BP20" i="7"/>
  <c r="E21" i="18" s="1"/>
  <c r="S27" i="18"/>
  <c r="S11" i="18"/>
  <c r="S28" i="18"/>
  <c r="J14" i="18"/>
  <c r="J33" i="18"/>
  <c r="BM43" i="7"/>
  <c r="C4" i="18"/>
  <c r="BN20" i="7"/>
  <c r="S29" i="18"/>
  <c r="BP40" i="7"/>
  <c r="E41" i="18" s="1"/>
  <c r="L41" i="18" s="1"/>
  <c r="BN40" i="7"/>
  <c r="BP28" i="7"/>
  <c r="E29" i="18" s="1"/>
  <c r="BP14" i="7"/>
  <c r="E15" i="18" s="1"/>
  <c r="BN16" i="7"/>
  <c r="BN24" i="7"/>
  <c r="BN36" i="7"/>
  <c r="C4" i="17"/>
  <c r="J4" i="17" s="1"/>
  <c r="BM99" i="8"/>
  <c r="BR28" i="2"/>
  <c r="BR27" i="2"/>
  <c r="L5" i="17"/>
  <c r="L56" i="17"/>
  <c r="L43" i="17"/>
  <c r="L24" i="17"/>
  <c r="L53" i="17"/>
  <c r="L77" i="17"/>
  <c r="L79" i="17"/>
  <c r="L93" i="17"/>
  <c r="L36" i="17"/>
  <c r="L55" i="17"/>
  <c r="L31" i="17"/>
  <c r="L32" i="17"/>
  <c r="L29" i="17"/>
  <c r="L65" i="17"/>
  <c r="L18" i="17"/>
  <c r="L98" i="17"/>
  <c r="L10" i="17"/>
  <c r="L23" i="17"/>
  <c r="L70" i="17"/>
  <c r="L41" i="17"/>
  <c r="L73" i="17"/>
  <c r="L60" i="17"/>
  <c r="L68" i="17"/>
  <c r="L58" i="17"/>
  <c r="L19" i="17"/>
  <c r="L67" i="17"/>
  <c r="L11" i="17"/>
  <c r="L46" i="17"/>
  <c r="L44" i="17"/>
  <c r="S4" i="17"/>
  <c r="AG91" i="1"/>
  <c r="I92" i="17" s="1"/>
  <c r="U92" i="17" s="1"/>
  <c r="AE41" i="1"/>
  <c r="AG14" i="1"/>
  <c r="I15" i="17" s="1"/>
  <c r="L15" i="17" s="1"/>
  <c r="AE14" i="1"/>
  <c r="AE71" i="1"/>
  <c r="AG29" i="1"/>
  <c r="I30" i="17" s="1"/>
  <c r="L30" i="17" s="1"/>
  <c r="AG20" i="1"/>
  <c r="I21" i="17" s="1"/>
  <c r="U21" i="17" s="1"/>
  <c r="AE19" i="1"/>
  <c r="AE91" i="1"/>
  <c r="AE5" i="1"/>
  <c r="AE6" i="1"/>
  <c r="AE77" i="1"/>
  <c r="AE29" i="1"/>
  <c r="AG47" i="1"/>
  <c r="I48" i="17" s="1"/>
  <c r="L48" i="17" s="1"/>
  <c r="AE83" i="1"/>
  <c r="AE47" i="1"/>
  <c r="AG32" i="1"/>
  <c r="I33" i="17" s="1"/>
  <c r="L33" i="17" s="1"/>
  <c r="AG26" i="1"/>
  <c r="I27" i="17" s="1"/>
  <c r="AG77" i="1"/>
  <c r="I78" i="17" s="1"/>
  <c r="L78" i="17" s="1"/>
  <c r="AE65" i="1"/>
  <c r="AG41" i="1"/>
  <c r="I42" i="17" s="1"/>
  <c r="L42" i="17" s="1"/>
  <c r="AE32" i="1"/>
  <c r="AE26" i="1"/>
  <c r="AG6" i="1"/>
  <c r="I7" i="17" s="1"/>
  <c r="U7" i="17" s="1"/>
  <c r="AG5" i="1"/>
  <c r="I6" i="17" s="1"/>
  <c r="L6" i="17" s="1"/>
  <c r="AG8" i="9"/>
  <c r="I8" i="21" s="1"/>
  <c r="AF8" i="9"/>
  <c r="AG12" i="9"/>
  <c r="I12" i="21" s="1"/>
  <c r="AF12" i="9"/>
  <c r="AG9" i="9"/>
  <c r="I9" i="21" s="1"/>
  <c r="AF9" i="9"/>
  <c r="AG16" i="9"/>
  <c r="I16" i="21" s="1"/>
  <c r="L16" i="21" s="1"/>
  <c r="AF16" i="9"/>
  <c r="AF13" i="9"/>
  <c r="AG13" i="9"/>
  <c r="I13" i="21" s="1"/>
  <c r="AF3" i="9"/>
  <c r="AG3" i="9"/>
  <c r="I3" i="21" s="1"/>
  <c r="AE73" i="4"/>
  <c r="AF73" i="4"/>
  <c r="I73" i="20" s="1"/>
  <c r="AF58" i="4"/>
  <c r="I58" i="20" s="1"/>
  <c r="AE58" i="4"/>
  <c r="AF62" i="4"/>
  <c r="I62" i="20" s="1"/>
  <c r="AE62" i="4"/>
  <c r="AF59" i="4"/>
  <c r="I59" i="20" s="1"/>
  <c r="AE59" i="4"/>
  <c r="AF66" i="4"/>
  <c r="I66" i="20" s="1"/>
  <c r="AE66" i="4"/>
  <c r="AE63" i="4"/>
  <c r="AF63" i="4"/>
  <c r="I63" i="20" s="1"/>
  <c r="AF50" i="4"/>
  <c r="I50" i="20" s="1"/>
  <c r="AE50" i="4"/>
  <c r="AE87" i="4"/>
  <c r="AF42" i="4"/>
  <c r="I42" i="20" s="1"/>
  <c r="AE42" i="4"/>
  <c r="AE77" i="4"/>
  <c r="AF77" i="4"/>
  <c r="I77" i="20" s="1"/>
  <c r="AF14" i="4"/>
  <c r="I14" i="20" s="1"/>
  <c r="AE14" i="4"/>
  <c r="AF11" i="4"/>
  <c r="I11" i="20" s="1"/>
  <c r="AE11" i="4"/>
  <c r="AF34" i="4"/>
  <c r="I34" i="20" s="1"/>
  <c r="AE34" i="4"/>
  <c r="AE47" i="4"/>
  <c r="AF47" i="4"/>
  <c r="I47" i="20" s="1"/>
  <c r="AE37" i="4"/>
  <c r="AF37" i="4"/>
  <c r="I37" i="20" s="1"/>
  <c r="AE15" i="4"/>
  <c r="AF15" i="4"/>
  <c r="I15" i="20" s="1"/>
  <c r="AE5" i="4"/>
  <c r="AE88" i="4" s="1"/>
  <c r="AF5" i="4"/>
  <c r="I5" i="20" s="1"/>
  <c r="AF26" i="4"/>
  <c r="I26" i="20" s="1"/>
  <c r="AE26" i="4"/>
  <c r="AF72" i="4"/>
  <c r="I72" i="20" s="1"/>
  <c r="AE72" i="4"/>
  <c r="AF30" i="4"/>
  <c r="I30" i="20" s="1"/>
  <c r="AE30" i="4"/>
  <c r="AF27" i="4"/>
  <c r="I27" i="20" s="1"/>
  <c r="AE27" i="4"/>
  <c r="AF18" i="4"/>
  <c r="I18" i="20" s="1"/>
  <c r="AE18" i="4"/>
  <c r="AF35" i="4"/>
  <c r="I35" i="20" s="1"/>
  <c r="AE75" i="4"/>
  <c r="AF75" i="4"/>
  <c r="I75" i="20" s="1"/>
  <c r="AF10" i="4"/>
  <c r="I10" i="20" s="1"/>
  <c r="AE10" i="4"/>
  <c r="AF46" i="4"/>
  <c r="I46" i="20" s="1"/>
  <c r="AE46" i="4"/>
  <c r="AF43" i="4"/>
  <c r="I43" i="20" s="1"/>
  <c r="AE43" i="4"/>
  <c r="AE53" i="4"/>
  <c r="AF53" i="4"/>
  <c r="I53" i="20" s="1"/>
  <c r="AE31" i="4"/>
  <c r="AF31" i="4"/>
  <c r="I31" i="20" s="1"/>
  <c r="AE21" i="4"/>
  <c r="AF21" i="4"/>
  <c r="I21" i="20" s="1"/>
  <c r="AE31" i="5"/>
  <c r="AF31" i="5"/>
  <c r="I31" i="19" s="1"/>
  <c r="AE37" i="5"/>
  <c r="AF37" i="5"/>
  <c r="I37" i="19" s="1"/>
  <c r="AE19" i="5"/>
  <c r="AF42" i="5"/>
  <c r="I42" i="19" s="1"/>
  <c r="AE42" i="5"/>
  <c r="AF34" i="5"/>
  <c r="I34" i="19" s="1"/>
  <c r="AE34" i="5"/>
  <c r="AF26" i="5"/>
  <c r="I26" i="19" s="1"/>
  <c r="AE26" i="5"/>
  <c r="AE21" i="5"/>
  <c r="AF21" i="5"/>
  <c r="I21" i="19" s="1"/>
  <c r="AE18" i="5"/>
  <c r="AF18" i="5"/>
  <c r="I18" i="19" s="1"/>
  <c r="AF42" i="6"/>
  <c r="I42" i="18" s="1"/>
  <c r="AE42" i="6"/>
  <c r="AE14" i="6"/>
  <c r="AE11" i="6"/>
  <c r="AF34" i="6"/>
  <c r="I34" i="18" s="1"/>
  <c r="AE34" i="6"/>
  <c r="AE37" i="6"/>
  <c r="AF37" i="6"/>
  <c r="I37" i="18" s="1"/>
  <c r="AE15" i="6"/>
  <c r="AF15" i="6"/>
  <c r="I15" i="18" s="1"/>
  <c r="AE5" i="6"/>
  <c r="AF5" i="6"/>
  <c r="I5" i="18" s="1"/>
  <c r="AF26" i="6"/>
  <c r="I26" i="18" s="1"/>
  <c r="AE26" i="6"/>
  <c r="AF30" i="6"/>
  <c r="I30" i="18" s="1"/>
  <c r="AE30" i="6"/>
  <c r="AE27" i="6"/>
  <c r="AF18" i="6"/>
  <c r="I18" i="18" s="1"/>
  <c r="AE18" i="6"/>
  <c r="AF35" i="6"/>
  <c r="I35" i="18" s="1"/>
  <c r="AE10" i="6"/>
  <c r="AF43" i="6"/>
  <c r="I43" i="18" s="1"/>
  <c r="AE43" i="6"/>
  <c r="AE31" i="6"/>
  <c r="AF31" i="6"/>
  <c r="I31" i="18" s="1"/>
  <c r="AE21" i="6"/>
  <c r="AF21" i="6"/>
  <c r="I21" i="18" s="1"/>
  <c r="AE46" i="1"/>
  <c r="AG46" i="1"/>
  <c r="I47" i="17" s="1"/>
  <c r="U47" i="17" s="1"/>
  <c r="AE25" i="1"/>
  <c r="AG25" i="1"/>
  <c r="I26" i="17" s="1"/>
  <c r="AE80" i="1"/>
  <c r="AG80" i="1"/>
  <c r="I81" i="17" s="1"/>
  <c r="AE56" i="1"/>
  <c r="AG56" i="1"/>
  <c r="I57" i="17" s="1"/>
  <c r="U57" i="17" s="1"/>
  <c r="AE82" i="1"/>
  <c r="AG82" i="1"/>
  <c r="I83" i="17" s="1"/>
  <c r="U83" i="17" s="1"/>
  <c r="AE34" i="1"/>
  <c r="AG34" i="1"/>
  <c r="I35" i="17" s="1"/>
  <c r="U35" i="17" s="1"/>
  <c r="AE20" i="1"/>
  <c r="AE84" i="1"/>
  <c r="AG84" i="1"/>
  <c r="I85" i="17" s="1"/>
  <c r="L85" i="17" s="1"/>
  <c r="AE49" i="1"/>
  <c r="AG49" i="1"/>
  <c r="I50" i="17" s="1"/>
  <c r="AE24" i="1"/>
  <c r="AG24" i="1"/>
  <c r="I25" i="17" s="1"/>
  <c r="AE88" i="1"/>
  <c r="AG88" i="1"/>
  <c r="I89" i="17" s="1"/>
  <c r="U89" i="17" s="1"/>
  <c r="AE39" i="1"/>
  <c r="AG39" i="1"/>
  <c r="I40" i="17" s="1"/>
  <c r="L40" i="17" s="1"/>
  <c r="AE16" i="1"/>
  <c r="AG16" i="1"/>
  <c r="I17" i="17" s="1"/>
  <c r="L17" i="17" s="1"/>
  <c r="AE90" i="1"/>
  <c r="AG90" i="1"/>
  <c r="I91" i="17" s="1"/>
  <c r="U91" i="17" s="1"/>
  <c r="AE7" i="1"/>
  <c r="AG7" i="1"/>
  <c r="I8" i="17" s="1"/>
  <c r="L8" i="17" s="1"/>
  <c r="AE86" i="1"/>
  <c r="AG86" i="1"/>
  <c r="I87" i="17" s="1"/>
  <c r="AE62" i="1"/>
  <c r="AG62" i="1"/>
  <c r="I63" i="17" s="1"/>
  <c r="AE95" i="1"/>
  <c r="AG95" i="1"/>
  <c r="I96" i="17" s="1"/>
  <c r="U96" i="17" s="1"/>
  <c r="AE85" i="1"/>
  <c r="AG85" i="1"/>
  <c r="I86" i="17" s="1"/>
  <c r="U86" i="17" s="1"/>
  <c r="AE60" i="1"/>
  <c r="AG60" i="1"/>
  <c r="I61" i="17" s="1"/>
  <c r="AE74" i="1"/>
  <c r="AG74" i="1"/>
  <c r="I75" i="17" s="1"/>
  <c r="AE50" i="1"/>
  <c r="AG50" i="1"/>
  <c r="I51" i="17" s="1"/>
  <c r="AE70" i="1"/>
  <c r="AG70" i="1"/>
  <c r="I71" i="17" s="1"/>
  <c r="U71" i="17" s="1"/>
  <c r="AE33" i="1"/>
  <c r="AG33" i="1"/>
  <c r="I34" i="17" s="1"/>
  <c r="L34" i="17" s="1"/>
  <c r="AG53" i="1"/>
  <c r="I54" i="17" s="1"/>
  <c r="U54" i="17" s="1"/>
  <c r="AE73" i="1"/>
  <c r="AG73" i="1"/>
  <c r="I74" i="17" s="1"/>
  <c r="U74" i="17" s="1"/>
  <c r="AE37" i="1"/>
  <c r="AG37" i="1"/>
  <c r="I38" i="17" s="1"/>
  <c r="AE13" i="1"/>
  <c r="AG13" i="1"/>
  <c r="I14" i="17" s="1"/>
  <c r="L14" i="17" s="1"/>
  <c r="AE51" i="1"/>
  <c r="AG51" i="1"/>
  <c r="I52" i="17" s="1"/>
  <c r="L52" i="17" s="1"/>
  <c r="AE87" i="1"/>
  <c r="AG87" i="1"/>
  <c r="I88" i="17" s="1"/>
  <c r="AE15" i="1"/>
  <c r="AG15" i="1"/>
  <c r="I16" i="17" s="1"/>
  <c r="L16" i="17" s="1"/>
  <c r="AE11" i="1"/>
  <c r="AG11" i="1"/>
  <c r="I12" i="17" s="1"/>
  <c r="U12" i="17" s="1"/>
  <c r="AE38" i="1"/>
  <c r="AG38" i="1"/>
  <c r="I39" i="17" s="1"/>
  <c r="AE8" i="1"/>
  <c r="AG8" i="1"/>
  <c r="I9" i="17" s="1"/>
  <c r="U9" i="17" s="1"/>
  <c r="AE75" i="1"/>
  <c r="AG75" i="1"/>
  <c r="I76" i="17" s="1"/>
  <c r="L76" i="17" s="1"/>
  <c r="AE96" i="1"/>
  <c r="AG96" i="1"/>
  <c r="I97" i="17" s="1"/>
  <c r="U97" i="17" s="1"/>
  <c r="AE68" i="1"/>
  <c r="AG68" i="1"/>
  <c r="I69" i="17" s="1"/>
  <c r="U69" i="17" s="1"/>
  <c r="AE44" i="1"/>
  <c r="AG44" i="1"/>
  <c r="I45" i="17" s="1"/>
  <c r="L45" i="17" s="1"/>
  <c r="AE58" i="1"/>
  <c r="AG58" i="1"/>
  <c r="I59" i="17" s="1"/>
  <c r="U59" i="17" s="1"/>
  <c r="AE21" i="1"/>
  <c r="AG21" i="1"/>
  <c r="I22" i="17" s="1"/>
  <c r="U22" i="17" s="1"/>
  <c r="AG65" i="1"/>
  <c r="I66" i="17" s="1"/>
  <c r="L66" i="17" s="1"/>
  <c r="AE53" i="1"/>
  <c r="AE98" i="1"/>
  <c r="AG98" i="1"/>
  <c r="I99" i="17" s="1"/>
  <c r="AE61" i="1"/>
  <c r="AG61" i="1"/>
  <c r="I62" i="17" s="1"/>
  <c r="AE36" i="1"/>
  <c r="AG36" i="1"/>
  <c r="I37" i="17" s="1"/>
  <c r="AE12" i="1"/>
  <c r="AG12" i="1"/>
  <c r="I13" i="17" s="1"/>
  <c r="AE63" i="1"/>
  <c r="AG63" i="1"/>
  <c r="I64" i="17" s="1"/>
  <c r="AE27" i="1"/>
  <c r="AG27" i="1"/>
  <c r="I28" i="17" s="1"/>
  <c r="L28" i="17" s="1"/>
  <c r="AG19" i="1"/>
  <c r="I20" i="17" s="1"/>
  <c r="U20" i="17" s="1"/>
  <c r="H4" i="17"/>
  <c r="I4" i="17"/>
  <c r="AE93" i="1"/>
  <c r="AG93" i="1"/>
  <c r="I94" i="17" s="1"/>
  <c r="U94" i="17" s="1"/>
  <c r="BO15" i="10"/>
  <c r="E14" i="21" s="1"/>
  <c r="L14" i="21" s="1"/>
  <c r="BO11" i="10"/>
  <c r="E10" i="21" s="1"/>
  <c r="L10" i="21" s="1"/>
  <c r="BO19" i="10"/>
  <c r="E18" i="21" s="1"/>
  <c r="L18" i="21" s="1"/>
  <c r="BO7" i="10"/>
  <c r="E6" i="21" s="1"/>
  <c r="L6" i="21" s="1"/>
  <c r="BO85" i="3"/>
  <c r="E85" i="20" s="1"/>
  <c r="M85" i="20" s="1"/>
  <c r="BO86" i="3"/>
  <c r="E86" i="20" s="1"/>
  <c r="M86" i="20" s="1"/>
  <c r="BO71" i="3"/>
  <c r="E71" i="20" s="1"/>
  <c r="M71" i="20" s="1"/>
  <c r="BO67" i="3"/>
  <c r="E67" i="20" s="1"/>
  <c r="BO63" i="3"/>
  <c r="E63" i="20" s="1"/>
  <c r="BO72" i="3"/>
  <c r="E72" i="20" s="1"/>
  <c r="BO60" i="3"/>
  <c r="E60" i="20" s="1"/>
  <c r="M60" i="20" s="1"/>
  <c r="BO70" i="3"/>
  <c r="E70" i="20" s="1"/>
  <c r="M70" i="20" s="1"/>
  <c r="BO51" i="3"/>
  <c r="E51" i="20" s="1"/>
  <c r="BO45" i="3"/>
  <c r="E45" i="20" s="1"/>
  <c r="M45" i="20" s="1"/>
  <c r="BO49" i="3"/>
  <c r="E49" i="20" s="1"/>
  <c r="M49" i="20" s="1"/>
  <c r="BO87" i="3"/>
  <c r="E87" i="20" s="1"/>
  <c r="M87" i="20" s="1"/>
  <c r="BO75" i="3"/>
  <c r="E75" i="20" s="1"/>
  <c r="BO66" i="3"/>
  <c r="E66" i="20" s="1"/>
  <c r="BO62" i="3"/>
  <c r="E62" i="20" s="1"/>
  <c r="BO55" i="3"/>
  <c r="E55" i="20" s="1"/>
  <c r="M55" i="20" s="1"/>
  <c r="BO47" i="3"/>
  <c r="E47" i="20" s="1"/>
  <c r="BO41" i="3"/>
  <c r="E41" i="20" s="1"/>
  <c r="M41" i="20" s="1"/>
  <c r="BO84" i="3"/>
  <c r="E84" i="20" s="1"/>
  <c r="M84" i="20" s="1"/>
  <c r="BO73" i="3"/>
  <c r="E73" i="20" s="1"/>
  <c r="BO69" i="3"/>
  <c r="E69" i="20" s="1"/>
  <c r="M69" i="20" s="1"/>
  <c r="BO65" i="3"/>
  <c r="E65" i="20" s="1"/>
  <c r="M65" i="20" s="1"/>
  <c r="BO61" i="3"/>
  <c r="E61" i="20" s="1"/>
  <c r="M61" i="20" s="1"/>
  <c r="BO64" i="3"/>
  <c r="E64" i="20" s="1"/>
  <c r="M64" i="20" s="1"/>
  <c r="BO74" i="3"/>
  <c r="E74" i="20" s="1"/>
  <c r="M74" i="20" s="1"/>
  <c r="BO53" i="3"/>
  <c r="E53" i="20" s="1"/>
  <c r="BO57" i="3"/>
  <c r="E57" i="20" s="1"/>
  <c r="M57" i="20" s="1"/>
  <c r="BO46" i="3"/>
  <c r="E46" i="20" s="1"/>
  <c r="BO68" i="3"/>
  <c r="E68" i="20" s="1"/>
  <c r="M68" i="20" s="1"/>
  <c r="BP12" i="7"/>
  <c r="E13" i="18" s="1"/>
  <c r="L13" i="18" s="1"/>
  <c r="BP23" i="7"/>
  <c r="E24" i="18" s="1"/>
  <c r="L24" i="18" s="1"/>
  <c r="BP10" i="7"/>
  <c r="E11" i="18" s="1"/>
  <c r="BP6" i="7"/>
  <c r="E7" i="18" s="1"/>
  <c r="BP33" i="7"/>
  <c r="E34" i="18" s="1"/>
  <c r="BP25" i="7"/>
  <c r="E26" i="18" s="1"/>
  <c r="BP17" i="7"/>
  <c r="E18" i="18" s="1"/>
  <c r="BP15" i="7"/>
  <c r="E16" i="18" s="1"/>
  <c r="BP9" i="7"/>
  <c r="E10" i="18" s="1"/>
  <c r="BP5" i="7"/>
  <c r="E6" i="18" s="1"/>
  <c r="L6" i="18" s="1"/>
  <c r="BP13" i="7"/>
  <c r="E14" i="18" s="1"/>
  <c r="BP8" i="7"/>
  <c r="E9" i="18" s="1"/>
  <c r="L9" i="18" s="1"/>
  <c r="BP4" i="7"/>
  <c r="E5" i="18" s="1"/>
  <c r="BP29" i="7"/>
  <c r="E30" i="18" s="1"/>
  <c r="BP21" i="7"/>
  <c r="E22" i="18" s="1"/>
  <c r="BP27" i="7"/>
  <c r="E28" i="18" s="1"/>
  <c r="BP11" i="7"/>
  <c r="E12" i="18" s="1"/>
  <c r="BP7" i="7"/>
  <c r="E8" i="18" s="1"/>
  <c r="BN83" i="8"/>
  <c r="BP94" i="8"/>
  <c r="E95" i="17" s="1"/>
  <c r="U95" i="17" s="1"/>
  <c r="BN72" i="8"/>
  <c r="BP81" i="8"/>
  <c r="E82" i="17" s="1"/>
  <c r="BN81" i="8"/>
  <c r="BN94" i="8"/>
  <c r="BP79" i="8"/>
  <c r="E80" i="17" s="1"/>
  <c r="U80" i="17" s="1"/>
  <c r="BN79" i="8"/>
  <c r="BN89" i="8"/>
  <c r="BP25" i="8"/>
  <c r="E26" i="17" s="1"/>
  <c r="BN25" i="8"/>
  <c r="BN38" i="8"/>
  <c r="BP38" i="8"/>
  <c r="E39" i="17" s="1"/>
  <c r="BN60" i="8"/>
  <c r="BP60" i="8"/>
  <c r="E61" i="17" s="1"/>
  <c r="BN86" i="8"/>
  <c r="BP86" i="8"/>
  <c r="E87" i="17" s="1"/>
  <c r="BP26" i="8"/>
  <c r="E27" i="17" s="1"/>
  <c r="BN26" i="8"/>
  <c r="BN48" i="8"/>
  <c r="BP48" i="8"/>
  <c r="E49" i="17" s="1"/>
  <c r="BP61" i="8"/>
  <c r="E62" i="17" s="1"/>
  <c r="BN61" i="8"/>
  <c r="BN87" i="8"/>
  <c r="BP87" i="8"/>
  <c r="E88" i="17" s="1"/>
  <c r="BP3" i="8"/>
  <c r="BN3" i="8"/>
  <c r="BO3" i="8" s="1"/>
  <c r="BN36" i="8"/>
  <c r="BP36" i="8"/>
  <c r="E37" i="17" s="1"/>
  <c r="BP49" i="8"/>
  <c r="E50" i="17" s="1"/>
  <c r="U50" i="17" s="1"/>
  <c r="BN49" i="8"/>
  <c r="BN62" i="8"/>
  <c r="BP62" i="8"/>
  <c r="E63" i="17" s="1"/>
  <c r="U63" i="17" s="1"/>
  <c r="BP24" i="8"/>
  <c r="E25" i="17" s="1"/>
  <c r="BN24" i="8"/>
  <c r="BP37" i="8"/>
  <c r="E38" i="17" s="1"/>
  <c r="BN37" i="8"/>
  <c r="BN50" i="8"/>
  <c r="BP50" i="8"/>
  <c r="E51" i="17" s="1"/>
  <c r="U51" i="17" s="1"/>
  <c r="BN74" i="8"/>
  <c r="BP74" i="8"/>
  <c r="E75" i="17" s="1"/>
  <c r="U75" i="17" s="1"/>
  <c r="BP89" i="8"/>
  <c r="E90" i="17" s="1"/>
  <c r="U90" i="17" s="1"/>
  <c r="BS47" i="2" l="1"/>
  <c r="E47" i="19" s="1"/>
  <c r="D24" i="19"/>
  <c r="BG48" i="2"/>
  <c r="E4" i="23" s="1"/>
  <c r="D23" i="19"/>
  <c r="D20" i="19"/>
  <c r="D19" i="19"/>
  <c r="Y13" i="19"/>
  <c r="M54" i="20"/>
  <c r="M67" i="20"/>
  <c r="M19" i="20"/>
  <c r="L7" i="18"/>
  <c r="U33" i="18"/>
  <c r="L17" i="18"/>
  <c r="L12" i="18"/>
  <c r="L39" i="18"/>
  <c r="L33" i="18"/>
  <c r="L34" i="18"/>
  <c r="U49" i="17"/>
  <c r="U13" i="17"/>
  <c r="U62" i="17"/>
  <c r="U82" i="17"/>
  <c r="U64" i="17"/>
  <c r="U81" i="17"/>
  <c r="U38" i="17"/>
  <c r="U61" i="17"/>
  <c r="U99" i="17"/>
  <c r="U39" i="17"/>
  <c r="BD48" i="2"/>
  <c r="B4" i="23" s="1"/>
  <c r="AS48" i="2"/>
  <c r="BE48" i="2"/>
  <c r="C4" i="23" s="1"/>
  <c r="AR48" i="2"/>
  <c r="B10" i="23"/>
  <c r="S48" i="5"/>
  <c r="L72" i="17"/>
  <c r="U72" i="17"/>
  <c r="V48" i="5"/>
  <c r="U84" i="17"/>
  <c r="L84" i="17"/>
  <c r="BO60" i="8"/>
  <c r="D61" i="17"/>
  <c r="BO94" i="8"/>
  <c r="D95" i="17"/>
  <c r="AF50" i="1"/>
  <c r="AH50" i="1"/>
  <c r="AI50" i="1" s="1"/>
  <c r="H51" i="17"/>
  <c r="AH60" i="1"/>
  <c r="AI60" i="1" s="1"/>
  <c r="AF60" i="1"/>
  <c r="H61" i="17"/>
  <c r="AF95" i="1"/>
  <c r="AH95" i="1"/>
  <c r="AI95" i="1" s="1"/>
  <c r="H96" i="17"/>
  <c r="T96" i="17" s="1"/>
  <c r="AF86" i="1"/>
  <c r="AH86" i="1"/>
  <c r="AI86" i="1" s="1"/>
  <c r="H87" i="17"/>
  <c r="AF90" i="1"/>
  <c r="AH90" i="1"/>
  <c r="AI90" i="1" s="1"/>
  <c r="H91" i="17"/>
  <c r="AF39" i="1"/>
  <c r="AH39" i="1"/>
  <c r="AI39" i="1" s="1"/>
  <c r="H40" i="17"/>
  <c r="K40" i="17" s="1"/>
  <c r="AH84" i="1"/>
  <c r="AI84" i="1" s="1"/>
  <c r="AF84" i="1"/>
  <c r="H85" i="17"/>
  <c r="K85" i="17" s="1"/>
  <c r="M21" i="20"/>
  <c r="J21" i="20"/>
  <c r="Z21" i="20" s="1"/>
  <c r="J53" i="20"/>
  <c r="Z53" i="20" s="1"/>
  <c r="AH46" i="4"/>
  <c r="AG46" i="4"/>
  <c r="H46" i="20"/>
  <c r="V46" i="20" s="1"/>
  <c r="J75" i="20"/>
  <c r="Z75" i="20" s="1"/>
  <c r="AH30" i="4"/>
  <c r="AG30" i="4"/>
  <c r="H30" i="20"/>
  <c r="AH26" i="4"/>
  <c r="AG26" i="4"/>
  <c r="H26" i="20"/>
  <c r="J47" i="20"/>
  <c r="Z47" i="20" s="1"/>
  <c r="AH11" i="4"/>
  <c r="AG11" i="4"/>
  <c r="H11" i="20"/>
  <c r="U11" i="20" s="1"/>
  <c r="AH87" i="4"/>
  <c r="AG87" i="4"/>
  <c r="H87" i="20"/>
  <c r="V87" i="20" s="1"/>
  <c r="AH63" i="4"/>
  <c r="AG63" i="4"/>
  <c r="H63" i="20"/>
  <c r="U63" i="20" s="1"/>
  <c r="M59" i="20"/>
  <c r="J59" i="20"/>
  <c r="Z59" i="20" s="1"/>
  <c r="M58" i="20"/>
  <c r="J58" i="20"/>
  <c r="Z58" i="20" s="1"/>
  <c r="AF65" i="1"/>
  <c r="AH65" i="1"/>
  <c r="AI65" i="1" s="1"/>
  <c r="H66" i="17"/>
  <c r="AF47" i="1"/>
  <c r="AH47" i="1"/>
  <c r="AI47" i="1" s="1"/>
  <c r="H48" i="17"/>
  <c r="AF77" i="1"/>
  <c r="AH77" i="1"/>
  <c r="AI77" i="1" s="1"/>
  <c r="H78" i="17"/>
  <c r="T78" i="17" s="1"/>
  <c r="L74" i="17"/>
  <c r="L89" i="17"/>
  <c r="L69" i="17"/>
  <c r="L47" i="17"/>
  <c r="L92" i="17"/>
  <c r="Y29" i="19"/>
  <c r="J51" i="20"/>
  <c r="Z51" i="20" s="1"/>
  <c r="U42" i="17"/>
  <c r="S44" i="6"/>
  <c r="C8" i="15"/>
  <c r="G6" i="24"/>
  <c r="AN43" i="7"/>
  <c r="T55" i="17"/>
  <c r="K55" i="17"/>
  <c r="K58" i="17"/>
  <c r="T58" i="17"/>
  <c r="K3" i="24"/>
  <c r="G88" i="15"/>
  <c r="K87" i="24" s="1"/>
  <c r="S44" i="4"/>
  <c r="S88" i="4" s="1"/>
  <c r="S48" i="4"/>
  <c r="K52" i="17"/>
  <c r="T99" i="1"/>
  <c r="Y88" i="4"/>
  <c r="C11" i="23" s="1"/>
  <c r="Y41" i="19"/>
  <c r="K60" i="17"/>
  <c r="T60" i="17"/>
  <c r="T56" i="17"/>
  <c r="K56" i="17"/>
  <c r="Y4" i="19"/>
  <c r="T36" i="17"/>
  <c r="K36" i="17"/>
  <c r="C8" i="13"/>
  <c r="R7" i="24"/>
  <c r="U88" i="4"/>
  <c r="T44" i="4"/>
  <c r="T88" i="4" s="1"/>
  <c r="BO89" i="8"/>
  <c r="D90" i="17"/>
  <c r="BO81" i="8"/>
  <c r="D82" i="17"/>
  <c r="BO83" i="8"/>
  <c r="D84" i="17"/>
  <c r="AF63" i="1"/>
  <c r="AH63" i="1"/>
  <c r="AI63" i="1" s="1"/>
  <c r="H64" i="17"/>
  <c r="T64" i="17" s="1"/>
  <c r="AH36" i="1"/>
  <c r="AI36" i="1" s="1"/>
  <c r="AF36" i="1"/>
  <c r="H37" i="17"/>
  <c r="AF98" i="1"/>
  <c r="AH98" i="1"/>
  <c r="AI98" i="1" s="1"/>
  <c r="H99" i="17"/>
  <c r="T99" i="17" s="1"/>
  <c r="AH44" i="1"/>
  <c r="AI44" i="1" s="1"/>
  <c r="AF44" i="1"/>
  <c r="H45" i="17"/>
  <c r="K45" i="17" s="1"/>
  <c r="AH96" i="1"/>
  <c r="AI96" i="1" s="1"/>
  <c r="AF96" i="1"/>
  <c r="H97" i="17"/>
  <c r="AE100" i="1"/>
  <c r="AF87" i="1"/>
  <c r="AH87" i="1"/>
  <c r="AI87" i="1" s="1"/>
  <c r="H88" i="17"/>
  <c r="AF73" i="1"/>
  <c r="AH73" i="1"/>
  <c r="AI73" i="1" s="1"/>
  <c r="H74" i="17"/>
  <c r="T74" i="17" s="1"/>
  <c r="AF82" i="1"/>
  <c r="AH82" i="1"/>
  <c r="AI82" i="1" s="1"/>
  <c r="H83" i="17"/>
  <c r="K83" i="17" s="1"/>
  <c r="AH80" i="1"/>
  <c r="AI80" i="1" s="1"/>
  <c r="AF80" i="1"/>
  <c r="H81" i="17"/>
  <c r="T81" i="17" s="1"/>
  <c r="AF46" i="1"/>
  <c r="AH46" i="1"/>
  <c r="AI46" i="1" s="1"/>
  <c r="H47" i="17"/>
  <c r="AH42" i="5"/>
  <c r="AG42" i="5"/>
  <c r="H42" i="19"/>
  <c r="Y42" i="19" s="1"/>
  <c r="AG37" i="5"/>
  <c r="AH37" i="5"/>
  <c r="H37" i="19"/>
  <c r="Y37" i="19" s="1"/>
  <c r="AH21" i="4"/>
  <c r="AG21" i="4"/>
  <c r="H21" i="20"/>
  <c r="V21" i="20" s="1"/>
  <c r="AH53" i="4"/>
  <c r="AG53" i="4"/>
  <c r="H53" i="20"/>
  <c r="U53" i="20" s="1"/>
  <c r="J46" i="20"/>
  <c r="Z46" i="20" s="1"/>
  <c r="AH75" i="4"/>
  <c r="AG75" i="4"/>
  <c r="H75" i="20"/>
  <c r="AH15" i="4"/>
  <c r="AG15" i="4"/>
  <c r="H15" i="20"/>
  <c r="AH47" i="4"/>
  <c r="AG47" i="4"/>
  <c r="H47" i="20"/>
  <c r="U47" i="20" s="1"/>
  <c r="J11" i="20"/>
  <c r="Z11" i="20" s="1"/>
  <c r="AH77" i="4"/>
  <c r="AG77" i="4"/>
  <c r="H77" i="20"/>
  <c r="AH50" i="4"/>
  <c r="AG50" i="4"/>
  <c r="H50" i="20"/>
  <c r="AH66" i="4"/>
  <c r="AG66" i="4"/>
  <c r="H66" i="20"/>
  <c r="U66" i="20" s="1"/>
  <c r="AH62" i="4"/>
  <c r="AG62" i="4"/>
  <c r="H62" i="20"/>
  <c r="J73" i="20"/>
  <c r="Z73" i="20" s="1"/>
  <c r="AF83" i="1"/>
  <c r="AH83" i="1"/>
  <c r="AI83" i="1" s="1"/>
  <c r="H84" i="17"/>
  <c r="L97" i="17"/>
  <c r="L99" i="17"/>
  <c r="Y9" i="19"/>
  <c r="Y24" i="19"/>
  <c r="Y22" i="19"/>
  <c r="Y14" i="19"/>
  <c r="Y5" i="19"/>
  <c r="U76" i="17"/>
  <c r="T44" i="6"/>
  <c r="J61" i="20"/>
  <c r="Z61" i="20" s="1"/>
  <c r="X88" i="4"/>
  <c r="J87" i="20"/>
  <c r="Z87" i="20" s="1"/>
  <c r="AZ43" i="7"/>
  <c r="B3" i="23" s="1"/>
  <c r="BP3" i="7"/>
  <c r="E4" i="18" s="1"/>
  <c r="L4" i="18" s="1"/>
  <c r="K66" i="17"/>
  <c r="T66" i="17"/>
  <c r="T68" i="17"/>
  <c r="K68" i="17"/>
  <c r="C7" i="16"/>
  <c r="A6" i="24"/>
  <c r="J84" i="20"/>
  <c r="Z84" i="20" s="1"/>
  <c r="K96" i="17"/>
  <c r="T46" i="17"/>
  <c r="K46" i="17"/>
  <c r="T97" i="17"/>
  <c r="K97" i="17"/>
  <c r="E3" i="24"/>
  <c r="G19" i="16"/>
  <c r="E19" i="24" s="1"/>
  <c r="Y99" i="1"/>
  <c r="C8" i="23" s="1"/>
  <c r="Z88" i="4"/>
  <c r="D11" i="23" s="1"/>
  <c r="AT48" i="2"/>
  <c r="Y45" i="19"/>
  <c r="AN99" i="8"/>
  <c r="AF3" i="1"/>
  <c r="AF100" i="1" s="1"/>
  <c r="AH3" i="1"/>
  <c r="AI3" i="1" s="1"/>
  <c r="J22" i="20"/>
  <c r="Z22" i="20" s="1"/>
  <c r="J86" i="20"/>
  <c r="Z86" i="20" s="1"/>
  <c r="T48" i="4"/>
  <c r="AO20" i="10"/>
  <c r="Y38" i="19"/>
  <c r="K44" i="17"/>
  <c r="T44" i="17"/>
  <c r="T54" i="17"/>
  <c r="K54" i="17"/>
  <c r="BO50" i="8"/>
  <c r="D51" i="17"/>
  <c r="BO37" i="8"/>
  <c r="D38" i="17"/>
  <c r="BO74" i="8"/>
  <c r="D75" i="17"/>
  <c r="BO62" i="8"/>
  <c r="D63" i="17"/>
  <c r="BO36" i="8"/>
  <c r="D37" i="17"/>
  <c r="BO87" i="8"/>
  <c r="D88" i="17"/>
  <c r="BO48" i="8"/>
  <c r="D49" i="17"/>
  <c r="BO86" i="8"/>
  <c r="D87" i="17"/>
  <c r="BO38" i="8"/>
  <c r="D39" i="17"/>
  <c r="BO79" i="8"/>
  <c r="D80" i="17"/>
  <c r="AF93" i="1"/>
  <c r="AH93" i="1"/>
  <c r="AI93" i="1" s="1"/>
  <c r="H94" i="17"/>
  <c r="AF53" i="1"/>
  <c r="AH53" i="1"/>
  <c r="AI53" i="1" s="1"/>
  <c r="H54" i="17"/>
  <c r="AF70" i="1"/>
  <c r="AH70" i="1"/>
  <c r="AI70" i="1" s="1"/>
  <c r="H71" i="17"/>
  <c r="K71" i="17" s="1"/>
  <c r="AF74" i="1"/>
  <c r="AH74" i="1"/>
  <c r="AI74" i="1" s="1"/>
  <c r="H75" i="17"/>
  <c r="AF85" i="1"/>
  <c r="AH85" i="1"/>
  <c r="AI85" i="1" s="1"/>
  <c r="H86" i="17"/>
  <c r="AF62" i="1"/>
  <c r="AH62" i="1"/>
  <c r="AI62" i="1" s="1"/>
  <c r="H63" i="17"/>
  <c r="AH88" i="1"/>
  <c r="AI88" i="1" s="1"/>
  <c r="AF88" i="1"/>
  <c r="H89" i="17"/>
  <c r="K89" i="17" s="1"/>
  <c r="AF49" i="1"/>
  <c r="AH49" i="1"/>
  <c r="AI49" i="1" s="1"/>
  <c r="H50" i="17"/>
  <c r="AE48" i="5"/>
  <c r="AH43" i="4"/>
  <c r="AG43" i="4"/>
  <c r="H43" i="20"/>
  <c r="AH10" i="4"/>
  <c r="AG10" i="4"/>
  <c r="H10" i="20"/>
  <c r="U10" i="20" s="1"/>
  <c r="M35" i="20"/>
  <c r="J35" i="20"/>
  <c r="Z35" i="20" s="1"/>
  <c r="AH27" i="4"/>
  <c r="AG27" i="4"/>
  <c r="H27" i="20"/>
  <c r="V27" i="20" s="1"/>
  <c r="AG72" i="4"/>
  <c r="AH72" i="4"/>
  <c r="H72" i="20"/>
  <c r="AH34" i="4"/>
  <c r="AG34" i="4"/>
  <c r="H34" i="20"/>
  <c r="AH14" i="4"/>
  <c r="AG14" i="4"/>
  <c r="H14" i="20"/>
  <c r="AH42" i="4"/>
  <c r="AG42" i="4"/>
  <c r="H42" i="20"/>
  <c r="J50" i="20"/>
  <c r="Z50" i="20" s="1"/>
  <c r="J66" i="20"/>
  <c r="Z66" i="20" s="1"/>
  <c r="J62" i="20"/>
  <c r="Z62" i="20" s="1"/>
  <c r="AH73" i="4"/>
  <c r="AG73" i="4"/>
  <c r="H73" i="20"/>
  <c r="L73" i="20" s="1"/>
  <c r="AF41" i="1"/>
  <c r="AH41" i="1"/>
  <c r="AI41" i="1" s="1"/>
  <c r="H42" i="17"/>
  <c r="K42" i="17" s="1"/>
  <c r="L94" i="17"/>
  <c r="L71" i="17"/>
  <c r="Y16" i="19"/>
  <c r="Y20" i="19"/>
  <c r="Y25" i="19"/>
  <c r="Y23" i="19"/>
  <c r="Y8" i="19"/>
  <c r="U78" i="17"/>
  <c r="U52" i="17"/>
  <c r="V3" i="24"/>
  <c r="H43" i="13"/>
  <c r="AG84" i="4"/>
  <c r="AH84" i="4"/>
  <c r="H84" i="20"/>
  <c r="K98" i="17"/>
  <c r="T98" i="17"/>
  <c r="K53" i="17"/>
  <c r="T53" i="17"/>
  <c r="T91" i="17"/>
  <c r="K91" i="17"/>
  <c r="J45" i="20"/>
  <c r="Z45" i="20" s="1"/>
  <c r="T79" i="17"/>
  <c r="K79" i="17"/>
  <c r="T65" i="17"/>
  <c r="K65" i="17"/>
  <c r="AA88" i="4"/>
  <c r="E11" i="23" s="1"/>
  <c r="J6" i="20"/>
  <c r="Z6" i="20" s="1"/>
  <c r="BF48" i="2"/>
  <c r="D4" i="23" s="1"/>
  <c r="K93" i="17"/>
  <c r="T93" i="17"/>
  <c r="T89" i="17"/>
  <c r="AZ99" i="8"/>
  <c r="B2" i="23" s="1"/>
  <c r="S99" i="1"/>
  <c r="Q3" i="24"/>
  <c r="I48" i="14"/>
  <c r="C16" i="13"/>
  <c r="R15" i="24"/>
  <c r="T48" i="5"/>
  <c r="BA20" i="10"/>
  <c r="C6" i="23" s="1"/>
  <c r="BO24" i="8"/>
  <c r="D25" i="17"/>
  <c r="BO49" i="8"/>
  <c r="D50" i="17"/>
  <c r="BO61" i="8"/>
  <c r="D62" i="17"/>
  <c r="BO26" i="8"/>
  <c r="BO99" i="8" s="1"/>
  <c r="D27" i="17"/>
  <c r="BO25" i="8"/>
  <c r="D26" i="17"/>
  <c r="BO72" i="8"/>
  <c r="D73" i="17"/>
  <c r="AF61" i="1"/>
  <c r="AH61" i="1"/>
  <c r="AI61" i="1" s="1"/>
  <c r="H62" i="17"/>
  <c r="AF58" i="1"/>
  <c r="AH58" i="1"/>
  <c r="AI58" i="1" s="1"/>
  <c r="H59" i="17"/>
  <c r="K59" i="17" s="1"/>
  <c r="AH68" i="1"/>
  <c r="AI68" i="1" s="1"/>
  <c r="AF68" i="1"/>
  <c r="H69" i="17"/>
  <c r="K69" i="17" s="1"/>
  <c r="AF75" i="1"/>
  <c r="AH75" i="1"/>
  <c r="AI75" i="1" s="1"/>
  <c r="H76" i="17"/>
  <c r="T76" i="17" s="1"/>
  <c r="AF38" i="1"/>
  <c r="AH38" i="1"/>
  <c r="AI38" i="1" s="1"/>
  <c r="H39" i="17"/>
  <c r="AF51" i="1"/>
  <c r="AH51" i="1"/>
  <c r="AI51" i="1" s="1"/>
  <c r="H52" i="17"/>
  <c r="T52" i="17" s="1"/>
  <c r="AF37" i="1"/>
  <c r="AH37" i="1"/>
  <c r="AI37" i="1" s="1"/>
  <c r="H38" i="17"/>
  <c r="AH56" i="1"/>
  <c r="AI56" i="1" s="1"/>
  <c r="AF56" i="1"/>
  <c r="H57" i="17"/>
  <c r="T57" i="17" s="1"/>
  <c r="AH31" i="4"/>
  <c r="AG31" i="4"/>
  <c r="H31" i="20"/>
  <c r="J10" i="20"/>
  <c r="Z10" i="20" s="1"/>
  <c r="AH18" i="4"/>
  <c r="AG18" i="4"/>
  <c r="H18" i="20"/>
  <c r="J27" i="20"/>
  <c r="Z27" i="20" s="1"/>
  <c r="J72" i="20"/>
  <c r="Z72" i="20"/>
  <c r="AH5" i="4"/>
  <c r="AH88" i="4" s="1"/>
  <c r="AG5" i="4"/>
  <c r="AG88" i="4" s="1"/>
  <c r="H5" i="20"/>
  <c r="AH37" i="4"/>
  <c r="AG37" i="4"/>
  <c r="H37" i="20"/>
  <c r="M34" i="20"/>
  <c r="J34" i="20"/>
  <c r="Z34" i="20" s="1"/>
  <c r="J42" i="20"/>
  <c r="Z42" i="20" s="1"/>
  <c r="J63" i="20"/>
  <c r="Z63" i="20" s="1"/>
  <c r="AH59" i="4"/>
  <c r="AG59" i="4"/>
  <c r="H59" i="20"/>
  <c r="AH58" i="4"/>
  <c r="AG58" i="4"/>
  <c r="H58" i="20"/>
  <c r="L58" i="20" s="1"/>
  <c r="AF91" i="1"/>
  <c r="AH91" i="1"/>
  <c r="AI91" i="1" s="1"/>
  <c r="H92" i="17"/>
  <c r="T92" i="17" s="1"/>
  <c r="AF71" i="1"/>
  <c r="AH71" i="1"/>
  <c r="AI71" i="1" s="1"/>
  <c r="H72" i="17"/>
  <c r="L54" i="17"/>
  <c r="L86" i="17"/>
  <c r="M4" i="21"/>
  <c r="M3" i="21"/>
  <c r="M50" i="20"/>
  <c r="Y7" i="19"/>
  <c r="Y12" i="19"/>
  <c r="Y17" i="19"/>
  <c r="Y10" i="19"/>
  <c r="AB3" i="24"/>
  <c r="H99" i="12"/>
  <c r="Y19" i="9"/>
  <c r="B12" i="23" s="1"/>
  <c r="T86" i="17"/>
  <c r="K86" i="17"/>
  <c r="K77" i="17"/>
  <c r="T77" i="17"/>
  <c r="K48" i="17"/>
  <c r="T48" i="17"/>
  <c r="K94" i="17"/>
  <c r="T94" i="17"/>
  <c r="T67" i="17"/>
  <c r="K67" i="17"/>
  <c r="T72" i="17"/>
  <c r="K72" i="17"/>
  <c r="T41" i="17"/>
  <c r="K41" i="17"/>
  <c r="T47" i="17"/>
  <c r="K47" i="17"/>
  <c r="C24" i="13"/>
  <c r="R23" i="24"/>
  <c r="K64" i="17"/>
  <c r="X99" i="1"/>
  <c r="B8" i="23" s="1"/>
  <c r="Y48" i="5"/>
  <c r="C10" i="23" s="1"/>
  <c r="T43" i="17"/>
  <c r="K43" i="17"/>
  <c r="K70" i="17"/>
  <c r="T70" i="17"/>
  <c r="L8" i="18"/>
  <c r="K33" i="18"/>
  <c r="L20" i="18"/>
  <c r="L29" i="18"/>
  <c r="AH6" i="6"/>
  <c r="AG24" i="6"/>
  <c r="AG6" i="6"/>
  <c r="L27" i="18"/>
  <c r="L32" i="18"/>
  <c r="L10" i="18"/>
  <c r="AH42" i="6"/>
  <c r="AG42" i="6"/>
  <c r="H42" i="18"/>
  <c r="L38" i="18"/>
  <c r="L31" i="18"/>
  <c r="L23" i="18"/>
  <c r="AH43" i="6"/>
  <c r="AG43" i="6"/>
  <c r="H43" i="18"/>
  <c r="L40" i="18"/>
  <c r="H24" i="18"/>
  <c r="X44" i="6"/>
  <c r="L16" i="18"/>
  <c r="AH37" i="6"/>
  <c r="AG37" i="6"/>
  <c r="H37" i="18"/>
  <c r="Y44" i="6"/>
  <c r="C9" i="23" s="1"/>
  <c r="L22" i="18"/>
  <c r="L14" i="18"/>
  <c r="T33" i="18"/>
  <c r="L18" i="18"/>
  <c r="M53" i="20"/>
  <c r="M66" i="20"/>
  <c r="M51" i="20"/>
  <c r="M63" i="20"/>
  <c r="L3" i="21"/>
  <c r="M73" i="20"/>
  <c r="M18" i="20"/>
  <c r="M11" i="20"/>
  <c r="M26" i="20"/>
  <c r="M30" i="20"/>
  <c r="M62" i="20"/>
  <c r="L28" i="18"/>
  <c r="L37" i="18"/>
  <c r="L11" i="18"/>
  <c r="L35" i="18"/>
  <c r="L42" i="18"/>
  <c r="L30" i="18"/>
  <c r="L26" i="18"/>
  <c r="L96" i="17"/>
  <c r="U48" i="17"/>
  <c r="U66" i="17"/>
  <c r="U25" i="17"/>
  <c r="U27" i="17"/>
  <c r="L83" i="17"/>
  <c r="L64" i="17"/>
  <c r="L81" i="17"/>
  <c r="U33" i="17"/>
  <c r="U40" i="17"/>
  <c r="U45" i="17"/>
  <c r="U37" i="17"/>
  <c r="U88" i="17"/>
  <c r="U87" i="17"/>
  <c r="L91" i="17"/>
  <c r="U85" i="17"/>
  <c r="L57" i="17"/>
  <c r="L59" i="17"/>
  <c r="U30" i="17"/>
  <c r="U34" i="17"/>
  <c r="L9" i="17"/>
  <c r="U6" i="17"/>
  <c r="L12" i="17"/>
  <c r="U16" i="17"/>
  <c r="M42" i="20"/>
  <c r="M47" i="20"/>
  <c r="M75" i="20"/>
  <c r="M5" i="20"/>
  <c r="M37" i="20"/>
  <c r="M27" i="20"/>
  <c r="M31" i="20"/>
  <c r="M72" i="20"/>
  <c r="M46" i="20"/>
  <c r="M10" i="20"/>
  <c r="M14" i="20"/>
  <c r="M77" i="20"/>
  <c r="M15" i="20"/>
  <c r="M43" i="20"/>
  <c r="AH21" i="5"/>
  <c r="AG21" i="5"/>
  <c r="H21" i="19"/>
  <c r="J5" i="19"/>
  <c r="AH34" i="5"/>
  <c r="AG34" i="5"/>
  <c r="H34" i="19"/>
  <c r="Y34" i="19" s="1"/>
  <c r="AH19" i="5"/>
  <c r="AG19" i="5"/>
  <c r="AG48" i="5" s="1"/>
  <c r="H19" i="19"/>
  <c r="AH31" i="5"/>
  <c r="AG31" i="5"/>
  <c r="H31" i="19"/>
  <c r="AH18" i="5"/>
  <c r="AG18" i="5"/>
  <c r="H18" i="19"/>
  <c r="Y18" i="19" s="1"/>
  <c r="AH26" i="5"/>
  <c r="AH48" i="5" s="1"/>
  <c r="AG26" i="5"/>
  <c r="H26" i="19"/>
  <c r="AG10" i="6"/>
  <c r="AH10" i="6"/>
  <c r="H10" i="18"/>
  <c r="AG26" i="6"/>
  <c r="AH26" i="6"/>
  <c r="H26" i="18"/>
  <c r="AH11" i="6"/>
  <c r="AG11" i="6"/>
  <c r="H11" i="18"/>
  <c r="L43" i="18"/>
  <c r="AH32" i="6"/>
  <c r="AG32" i="6"/>
  <c r="H32" i="18"/>
  <c r="U32" i="18" s="1"/>
  <c r="L5" i="18"/>
  <c r="AH21" i="6"/>
  <c r="AG21" i="6"/>
  <c r="H21" i="18"/>
  <c r="T21" i="18" s="1"/>
  <c r="AG15" i="6"/>
  <c r="AH15" i="6"/>
  <c r="H15" i="18"/>
  <c r="AG30" i="6"/>
  <c r="AH30" i="6"/>
  <c r="H30" i="18"/>
  <c r="AG18" i="6"/>
  <c r="AH18" i="6"/>
  <c r="H18" i="18"/>
  <c r="AH27" i="6"/>
  <c r="AG27" i="6"/>
  <c r="H27" i="18"/>
  <c r="AG34" i="6"/>
  <c r="AH34" i="6"/>
  <c r="H34" i="18"/>
  <c r="AG14" i="6"/>
  <c r="AH14" i="6"/>
  <c r="H14" i="18"/>
  <c r="L21" i="18"/>
  <c r="L19" i="18"/>
  <c r="AH31" i="6"/>
  <c r="AG31" i="6"/>
  <c r="H31" i="18"/>
  <c r="AH5" i="6"/>
  <c r="AG5" i="6"/>
  <c r="AE44" i="6"/>
  <c r="H5" i="18"/>
  <c r="L15" i="18"/>
  <c r="M5" i="18"/>
  <c r="AH28" i="6"/>
  <c r="AG28" i="6"/>
  <c r="H28" i="18"/>
  <c r="AF21" i="1"/>
  <c r="AH21" i="1"/>
  <c r="AI21" i="1" s="1"/>
  <c r="H22" i="17"/>
  <c r="AF11" i="1"/>
  <c r="AH11" i="1"/>
  <c r="AI11" i="1" s="1"/>
  <c r="H12" i="17"/>
  <c r="AF13" i="1"/>
  <c r="AH13" i="1"/>
  <c r="AI13" i="1" s="1"/>
  <c r="H14" i="17"/>
  <c r="AF20" i="1"/>
  <c r="AH20" i="1"/>
  <c r="AI20" i="1" s="1"/>
  <c r="H21" i="17"/>
  <c r="AF19" i="1"/>
  <c r="AH19" i="1"/>
  <c r="AI19" i="1" s="1"/>
  <c r="H20" i="17"/>
  <c r="L7" i="17"/>
  <c r="L20" i="17"/>
  <c r="U17" i="17"/>
  <c r="AF7" i="1"/>
  <c r="AH7" i="1"/>
  <c r="AI7" i="1" s="1"/>
  <c r="H8" i="17"/>
  <c r="AF26" i="1"/>
  <c r="AH26" i="1"/>
  <c r="AI26" i="1" s="1"/>
  <c r="H27" i="17"/>
  <c r="L35" i="17"/>
  <c r="S6" i="17"/>
  <c r="V4" i="17" s="1"/>
  <c r="J6" i="17"/>
  <c r="M5" i="17" s="1"/>
  <c r="K19" i="17"/>
  <c r="T19" i="17"/>
  <c r="U8" i="17"/>
  <c r="K24" i="17"/>
  <c r="T24" i="17"/>
  <c r="K32" i="17"/>
  <c r="T32" i="17"/>
  <c r="U15" i="17"/>
  <c r="K5" i="17"/>
  <c r="T5" i="17"/>
  <c r="U26" i="17"/>
  <c r="AF27" i="1"/>
  <c r="AH27" i="1"/>
  <c r="AI27" i="1" s="1"/>
  <c r="H28" i="17"/>
  <c r="AF12" i="1"/>
  <c r="AH12" i="1"/>
  <c r="AI12" i="1" s="1"/>
  <c r="H13" i="17"/>
  <c r="AF15" i="1"/>
  <c r="AH15" i="1"/>
  <c r="AI15" i="1" s="1"/>
  <c r="H16" i="17"/>
  <c r="AH34" i="1"/>
  <c r="AI34" i="1" s="1"/>
  <c r="AF34" i="1"/>
  <c r="H35" i="17"/>
  <c r="AF25" i="1"/>
  <c r="AH25" i="1"/>
  <c r="AI25" i="1" s="1"/>
  <c r="H26" i="17"/>
  <c r="AF32" i="1"/>
  <c r="AH32" i="1"/>
  <c r="AI32" i="1" s="1"/>
  <c r="H33" i="17"/>
  <c r="AF5" i="1"/>
  <c r="AH5" i="1"/>
  <c r="AI5" i="1" s="1"/>
  <c r="H6" i="17"/>
  <c r="L21" i="17"/>
  <c r="L22" i="17"/>
  <c r="T10" i="17"/>
  <c r="K10" i="17"/>
  <c r="U14" i="17"/>
  <c r="K11" i="17"/>
  <c r="T11" i="17"/>
  <c r="K29" i="17"/>
  <c r="T29" i="17"/>
  <c r="U28" i="17"/>
  <c r="AF8" i="1"/>
  <c r="AH8" i="1"/>
  <c r="AI8" i="1" s="1"/>
  <c r="H9" i="17"/>
  <c r="AF14" i="1"/>
  <c r="AH14" i="1"/>
  <c r="AI14" i="1" s="1"/>
  <c r="H15" i="17"/>
  <c r="K18" i="17"/>
  <c r="T18" i="17"/>
  <c r="AF16" i="1"/>
  <c r="AH16" i="1"/>
  <c r="AI16" i="1" s="1"/>
  <c r="H17" i="17"/>
  <c r="AF6" i="1"/>
  <c r="AH6" i="1"/>
  <c r="AI6" i="1" s="1"/>
  <c r="H7" i="17"/>
  <c r="AF33" i="1"/>
  <c r="AH33" i="1"/>
  <c r="AI33" i="1" s="1"/>
  <c r="H34" i="17"/>
  <c r="AF24" i="1"/>
  <c r="AH24" i="1"/>
  <c r="AI24" i="1" s="1"/>
  <c r="H25" i="17"/>
  <c r="AF29" i="1"/>
  <c r="AH29" i="1"/>
  <c r="AI29" i="1" s="1"/>
  <c r="H30" i="17"/>
  <c r="L13" i="17"/>
  <c r="AG100" i="1"/>
  <c r="K31" i="17"/>
  <c r="T31" i="17"/>
  <c r="T23" i="17"/>
  <c r="K23" i="17"/>
  <c r="D43" i="18"/>
  <c r="BO42" i="7"/>
  <c r="D31" i="18"/>
  <c r="BO30" i="7"/>
  <c r="D18" i="18"/>
  <c r="BO17" i="7"/>
  <c r="D21" i="18"/>
  <c r="BO20" i="7"/>
  <c r="M4" i="18"/>
  <c r="D42" i="18"/>
  <c r="BO41" i="7"/>
  <c r="D15" i="18"/>
  <c r="BO14" i="7"/>
  <c r="D12" i="18"/>
  <c r="BO11" i="7"/>
  <c r="D16" i="18"/>
  <c r="BO15" i="7"/>
  <c r="D11" i="18"/>
  <c r="BO10" i="7"/>
  <c r="D26" i="18"/>
  <c r="BO25" i="7"/>
  <c r="D37" i="18"/>
  <c r="BO36" i="7"/>
  <c r="D17" i="18"/>
  <c r="K17" i="18" s="1"/>
  <c r="BO16" i="7"/>
  <c r="D41" i="18"/>
  <c r="T41" i="18" s="1"/>
  <c r="BO40" i="7"/>
  <c r="D29" i="18"/>
  <c r="U29" i="18" s="1"/>
  <c r="BO28" i="7"/>
  <c r="V4" i="18"/>
  <c r="Y4" i="18" s="1"/>
  <c r="D23" i="18"/>
  <c r="BO22" i="7"/>
  <c r="D40" i="18"/>
  <c r="BO39" i="7"/>
  <c r="D8" i="18"/>
  <c r="BO7" i="7"/>
  <c r="D28" i="18"/>
  <c r="BO27" i="7"/>
  <c r="D10" i="18"/>
  <c r="BO9" i="7"/>
  <c r="D22" i="18"/>
  <c r="BO21" i="7"/>
  <c r="D7" i="18"/>
  <c r="BO6" i="7"/>
  <c r="D24" i="18"/>
  <c r="BO23" i="7"/>
  <c r="D9" i="18"/>
  <c r="BO8" i="7"/>
  <c r="D34" i="18"/>
  <c r="BO33" i="7"/>
  <c r="D25" i="18"/>
  <c r="U25" i="18" s="1"/>
  <c r="BO24" i="7"/>
  <c r="U19" i="18"/>
  <c r="T19" i="18"/>
  <c r="K19" i="18"/>
  <c r="D13" i="18"/>
  <c r="BO12" i="7"/>
  <c r="U20" i="18"/>
  <c r="K20" i="18"/>
  <c r="T20" i="18"/>
  <c r="D27" i="18"/>
  <c r="BO26" i="7"/>
  <c r="D30" i="18"/>
  <c r="BO29" i="7"/>
  <c r="D6" i="18"/>
  <c r="BO5" i="7"/>
  <c r="D14" i="18"/>
  <c r="BO13" i="7"/>
  <c r="D35" i="18"/>
  <c r="BO34" i="7"/>
  <c r="U36" i="18"/>
  <c r="T36" i="18"/>
  <c r="K36" i="18"/>
  <c r="D5" i="18"/>
  <c r="BO4" i="7"/>
  <c r="U38" i="18"/>
  <c r="K38" i="18"/>
  <c r="T38" i="18"/>
  <c r="D39" i="18"/>
  <c r="BO38" i="7"/>
  <c r="U23" i="19"/>
  <c r="L23" i="19"/>
  <c r="U32" i="19"/>
  <c r="L32" i="19"/>
  <c r="L12" i="19"/>
  <c r="U12" i="19"/>
  <c r="L8" i="19"/>
  <c r="U8" i="19"/>
  <c r="U10" i="19"/>
  <c r="L10" i="19"/>
  <c r="BT15" i="2"/>
  <c r="D15" i="19"/>
  <c r="Y15" i="19" s="1"/>
  <c r="T42" i="19"/>
  <c r="U34" i="19"/>
  <c r="L34" i="19"/>
  <c r="U13" i="19"/>
  <c r="L13" i="19"/>
  <c r="L24" i="19"/>
  <c r="U24" i="19"/>
  <c r="U7" i="19"/>
  <c r="L7" i="19"/>
  <c r="BT6" i="2"/>
  <c r="D6" i="19"/>
  <c r="Y6" i="19" s="1"/>
  <c r="U31" i="19"/>
  <c r="L31" i="19"/>
  <c r="D28" i="19"/>
  <c r="Y28" i="19" s="1"/>
  <c r="BT28" i="2"/>
  <c r="BR48" i="2"/>
  <c r="U47" i="19"/>
  <c r="L47" i="19"/>
  <c r="BT40" i="2"/>
  <c r="D40" i="19"/>
  <c r="Y40" i="19" s="1"/>
  <c r="U17" i="19"/>
  <c r="L17" i="19"/>
  <c r="L20" i="19"/>
  <c r="U20" i="19"/>
  <c r="L16" i="19"/>
  <c r="U16" i="19"/>
  <c r="BT43" i="2"/>
  <c r="D43" i="19"/>
  <c r="Y43" i="19" s="1"/>
  <c r="K22" i="19"/>
  <c r="T22" i="19"/>
  <c r="U28" i="19"/>
  <c r="L28" i="19"/>
  <c r="BS39" i="2"/>
  <c r="E39" i="19" s="1"/>
  <c r="BS44" i="2"/>
  <c r="E44" i="19" s="1"/>
  <c r="U33" i="19"/>
  <c r="L33" i="19"/>
  <c r="T23" i="19"/>
  <c r="K23" i="19"/>
  <c r="V4" i="19"/>
  <c r="K14" i="19"/>
  <c r="T14" i="19"/>
  <c r="T9" i="19"/>
  <c r="K9" i="19"/>
  <c r="U25" i="19"/>
  <c r="L25" i="19"/>
  <c r="U41" i="19"/>
  <c r="L41" i="19"/>
  <c r="K41" i="19"/>
  <c r="T41" i="19"/>
  <c r="U6" i="19"/>
  <c r="L6" i="19"/>
  <c r="K16" i="19"/>
  <c r="T16" i="19"/>
  <c r="T45" i="19"/>
  <c r="K45" i="19"/>
  <c r="U46" i="19"/>
  <c r="L46" i="19"/>
  <c r="K38" i="19"/>
  <c r="T38" i="19"/>
  <c r="BT32" i="2"/>
  <c r="D32" i="19"/>
  <c r="Y32" i="19" s="1"/>
  <c r="K19" i="19"/>
  <c r="U27" i="19"/>
  <c r="L27" i="19"/>
  <c r="BT39" i="2"/>
  <c r="D39" i="19"/>
  <c r="Y39" i="19" s="1"/>
  <c r="BT44" i="2"/>
  <c r="D44" i="19"/>
  <c r="Y44" i="19" s="1"/>
  <c r="BT33" i="2"/>
  <c r="D33" i="19"/>
  <c r="Y33" i="19" s="1"/>
  <c r="U9" i="19"/>
  <c r="L9" i="19"/>
  <c r="U15" i="19"/>
  <c r="L15" i="19"/>
  <c r="L4" i="19"/>
  <c r="U4" i="19"/>
  <c r="U35" i="19"/>
  <c r="L35" i="19"/>
  <c r="T5" i="19"/>
  <c r="K5" i="19"/>
  <c r="U18" i="19"/>
  <c r="L18" i="19"/>
  <c r="K34" i="19"/>
  <c r="U19" i="19"/>
  <c r="L19" i="19"/>
  <c r="BT46" i="2"/>
  <c r="D46" i="19"/>
  <c r="Y46" i="19" s="1"/>
  <c r="K20" i="19"/>
  <c r="T20" i="19"/>
  <c r="BT21" i="2"/>
  <c r="D21" i="19"/>
  <c r="T7" i="19"/>
  <c r="K7" i="19"/>
  <c r="U22" i="19"/>
  <c r="L22" i="19"/>
  <c r="T25" i="19"/>
  <c r="K25" i="19"/>
  <c r="BT36" i="2"/>
  <c r="D36" i="19"/>
  <c r="Y36" i="19" s="1"/>
  <c r="T24" i="19"/>
  <c r="K24" i="19"/>
  <c r="U11" i="19"/>
  <c r="L11" i="19"/>
  <c r="U26" i="19"/>
  <c r="L26" i="19"/>
  <c r="L30" i="19"/>
  <c r="U30" i="19"/>
  <c r="U37" i="19"/>
  <c r="L37" i="19"/>
  <c r="U21" i="19"/>
  <c r="L21" i="19"/>
  <c r="K12" i="19"/>
  <c r="T12" i="19"/>
  <c r="BT31" i="2"/>
  <c r="D31" i="19"/>
  <c r="U42" i="19"/>
  <c r="L42" i="19"/>
  <c r="K29" i="19"/>
  <c r="T29" i="19"/>
  <c r="BT13" i="2"/>
  <c r="D27" i="19"/>
  <c r="Y27" i="19" s="1"/>
  <c r="BT27" i="2"/>
  <c r="J4" i="19"/>
  <c r="S4" i="19"/>
  <c r="V5" i="19" s="1"/>
  <c r="K4" i="19"/>
  <c r="T4" i="19"/>
  <c r="BT11" i="2"/>
  <c r="D11" i="19"/>
  <c r="Y11" i="19" s="1"/>
  <c r="U14" i="19"/>
  <c r="L14" i="19"/>
  <c r="U38" i="19"/>
  <c r="L38" i="19"/>
  <c r="BT35" i="2"/>
  <c r="D35" i="19"/>
  <c r="Y35" i="19" s="1"/>
  <c r="BS36" i="2"/>
  <c r="E36" i="19" s="1"/>
  <c r="BT47" i="2"/>
  <c r="D47" i="19"/>
  <c r="Y47" i="19" s="1"/>
  <c r="U40" i="19"/>
  <c r="L40" i="19"/>
  <c r="BT26" i="2"/>
  <c r="D26" i="19"/>
  <c r="BT30" i="2"/>
  <c r="D30" i="19"/>
  <c r="Y30" i="19" s="1"/>
  <c r="L29" i="19"/>
  <c r="U29" i="19"/>
  <c r="U45" i="19"/>
  <c r="L45" i="19"/>
  <c r="L5" i="19"/>
  <c r="U5" i="19"/>
  <c r="T17" i="19"/>
  <c r="K17" i="19"/>
  <c r="T8" i="19"/>
  <c r="K8" i="19"/>
  <c r="BS43" i="2"/>
  <c r="E43" i="19" s="1"/>
  <c r="K10" i="19"/>
  <c r="T10" i="19"/>
  <c r="M4" i="19"/>
  <c r="D40" i="20"/>
  <c r="D57" i="20"/>
  <c r="D67" i="20"/>
  <c r="V67" i="20" s="1"/>
  <c r="D64" i="20"/>
  <c r="L64" i="20" s="1"/>
  <c r="D68" i="20"/>
  <c r="D74" i="20"/>
  <c r="W4" i="20"/>
  <c r="N4" i="20"/>
  <c r="U83" i="20"/>
  <c r="V83" i="20"/>
  <c r="L83" i="20"/>
  <c r="V24" i="20"/>
  <c r="U24" i="20"/>
  <c r="L24" i="20"/>
  <c r="V50" i="20"/>
  <c r="U50" i="20"/>
  <c r="L50" i="20"/>
  <c r="U59" i="20"/>
  <c r="V59" i="20"/>
  <c r="L59" i="20"/>
  <c r="N5" i="20"/>
  <c r="BP77" i="3"/>
  <c r="D77" i="20"/>
  <c r="J77" i="20" s="1"/>
  <c r="Z77" i="20" s="1"/>
  <c r="L51" i="20"/>
  <c r="V51" i="20"/>
  <c r="U51" i="20"/>
  <c r="V23" i="20"/>
  <c r="U23" i="20"/>
  <c r="L23" i="20"/>
  <c r="BP31" i="3"/>
  <c r="D31" i="20"/>
  <c r="J31" i="20" s="1"/>
  <c r="Z31" i="20" s="1"/>
  <c r="L17" i="20"/>
  <c r="U17" i="20"/>
  <c r="V17" i="20"/>
  <c r="BP28" i="3"/>
  <c r="D28" i="20"/>
  <c r="J28" i="20" s="1"/>
  <c r="Z28" i="20" s="1"/>
  <c r="BP19" i="3"/>
  <c r="D19" i="20"/>
  <c r="J19" i="20" s="1"/>
  <c r="Z19" i="20" s="1"/>
  <c r="BP30" i="3"/>
  <c r="D30" i="20"/>
  <c r="J30" i="20" s="1"/>
  <c r="Z30" i="20" s="1"/>
  <c r="BP29" i="3"/>
  <c r="D29" i="20"/>
  <c r="J29" i="20" s="1"/>
  <c r="Z29" i="20" s="1"/>
  <c r="U33" i="20"/>
  <c r="L33" i="20"/>
  <c r="V33" i="20"/>
  <c r="V32" i="20"/>
  <c r="U32" i="20"/>
  <c r="L32" i="20"/>
  <c r="W5" i="20"/>
  <c r="V12" i="20"/>
  <c r="U12" i="20"/>
  <c r="L12" i="20"/>
  <c r="BP5" i="3"/>
  <c r="D5" i="20"/>
  <c r="J5" i="20" s="1"/>
  <c r="Z5" i="20" s="1"/>
  <c r="BP37" i="3"/>
  <c r="D37" i="20"/>
  <c r="J37" i="20" s="1"/>
  <c r="Z37" i="20" s="1"/>
  <c r="U6" i="20"/>
  <c r="V6" i="20"/>
  <c r="L6" i="20"/>
  <c r="BP20" i="3"/>
  <c r="D20" i="20"/>
  <c r="J20" i="20" s="1"/>
  <c r="Z20" i="20" s="1"/>
  <c r="BP56" i="3"/>
  <c r="D56" i="20"/>
  <c r="J56" i="20" s="1"/>
  <c r="Z56" i="20" s="1"/>
  <c r="U45" i="20"/>
  <c r="V45" i="20"/>
  <c r="L45" i="20"/>
  <c r="V73" i="20"/>
  <c r="BP78" i="3"/>
  <c r="D78" i="20"/>
  <c r="J78" i="20" s="1"/>
  <c r="Z78" i="20" s="1"/>
  <c r="BP38" i="3"/>
  <c r="D38" i="20"/>
  <c r="J38" i="20" s="1"/>
  <c r="Z38" i="20" s="1"/>
  <c r="BP44" i="3"/>
  <c r="D44" i="20"/>
  <c r="J44" i="20" s="1"/>
  <c r="Z44" i="20" s="1"/>
  <c r="V79" i="20"/>
  <c r="L79" i="20"/>
  <c r="U79" i="20"/>
  <c r="V60" i="20"/>
  <c r="U60" i="20"/>
  <c r="L60" i="20"/>
  <c r="U85" i="20"/>
  <c r="V85" i="20"/>
  <c r="L85" i="20"/>
  <c r="U82" i="20"/>
  <c r="V82" i="20"/>
  <c r="L82" i="20"/>
  <c r="BP13" i="3"/>
  <c r="D13" i="20"/>
  <c r="J13" i="20" s="1"/>
  <c r="Z13" i="20" s="1"/>
  <c r="L35" i="20"/>
  <c r="V35" i="20"/>
  <c r="U35" i="20"/>
  <c r="BP36" i="3"/>
  <c r="D36" i="20"/>
  <c r="J36" i="20" s="1"/>
  <c r="Z36" i="20" s="1"/>
  <c r="V55" i="20"/>
  <c r="U55" i="20"/>
  <c r="L55" i="20"/>
  <c r="BP48" i="3"/>
  <c r="D48" i="20"/>
  <c r="J48" i="20" s="1"/>
  <c r="Z48" i="20" s="1"/>
  <c r="BP15" i="3"/>
  <c r="D15" i="20"/>
  <c r="J15" i="20" s="1"/>
  <c r="Z15" i="20" s="1"/>
  <c r="U62" i="20"/>
  <c r="V62" i="20"/>
  <c r="L62" i="20"/>
  <c r="V72" i="20"/>
  <c r="U72" i="20"/>
  <c r="L72" i="20"/>
  <c r="U71" i="20"/>
  <c r="V71" i="20"/>
  <c r="L71" i="20"/>
  <c r="U41" i="20"/>
  <c r="V41" i="20"/>
  <c r="L41" i="20"/>
  <c r="U75" i="20"/>
  <c r="V75" i="20"/>
  <c r="L75" i="20"/>
  <c r="U22" i="20"/>
  <c r="V22" i="20"/>
  <c r="L22" i="20"/>
  <c r="L70" i="20"/>
  <c r="U70" i="20"/>
  <c r="V70" i="20"/>
  <c r="U65" i="20"/>
  <c r="V65" i="20"/>
  <c r="L65" i="20"/>
  <c r="V84" i="20"/>
  <c r="U84" i="20"/>
  <c r="L84" i="20"/>
  <c r="L25" i="20"/>
  <c r="U25" i="20"/>
  <c r="V25" i="20"/>
  <c r="BP14" i="3"/>
  <c r="D14" i="20"/>
  <c r="J14" i="20" s="1"/>
  <c r="Z14" i="20" s="1"/>
  <c r="U81" i="20"/>
  <c r="V81" i="20"/>
  <c r="L81" i="20"/>
  <c r="BP26" i="3"/>
  <c r="D26" i="20"/>
  <c r="J26" i="20" s="1"/>
  <c r="Z26" i="20" s="1"/>
  <c r="U7" i="20"/>
  <c r="V7" i="20"/>
  <c r="L7" i="20"/>
  <c r="BP39" i="3"/>
  <c r="D39" i="20"/>
  <c r="J39" i="20" s="1"/>
  <c r="Z39" i="20" s="1"/>
  <c r="U49" i="20"/>
  <c r="V49" i="20"/>
  <c r="L49" i="20"/>
  <c r="U87" i="20"/>
  <c r="L87" i="20"/>
  <c r="BP54" i="3"/>
  <c r="D54" i="20"/>
  <c r="J54" i="20" s="1"/>
  <c r="Z54" i="20" s="1"/>
  <c r="U69" i="20"/>
  <c r="V69" i="20"/>
  <c r="L69" i="20"/>
  <c r="V8" i="20"/>
  <c r="U8" i="20"/>
  <c r="L8" i="20"/>
  <c r="BP18" i="3"/>
  <c r="D18" i="20"/>
  <c r="J18" i="20" s="1"/>
  <c r="Z18" i="20" s="1"/>
  <c r="L42" i="20"/>
  <c r="V42" i="20"/>
  <c r="U42" i="20"/>
  <c r="BP43" i="3"/>
  <c r="D43" i="20"/>
  <c r="J43" i="20" s="1"/>
  <c r="Z43" i="20" s="1"/>
  <c r="L66" i="20"/>
  <c r="U61" i="20"/>
  <c r="V61" i="20"/>
  <c r="L61" i="20"/>
  <c r="V86" i="20"/>
  <c r="U86" i="20"/>
  <c r="L86" i="20"/>
  <c r="V52" i="20"/>
  <c r="U52" i="20"/>
  <c r="L52" i="20"/>
  <c r="BP16" i="3"/>
  <c r="D16" i="20"/>
  <c r="J16" i="20" s="1"/>
  <c r="Z16" i="20" s="1"/>
  <c r="V76" i="20"/>
  <c r="U76" i="20"/>
  <c r="L76" i="20"/>
  <c r="V4" i="20"/>
  <c r="U4" i="20"/>
  <c r="L4" i="20"/>
  <c r="V80" i="20"/>
  <c r="U80" i="20"/>
  <c r="L80" i="20"/>
  <c r="BP4" i="10"/>
  <c r="D3" i="21"/>
  <c r="L12" i="21"/>
  <c r="BP7" i="10"/>
  <c r="D6" i="21"/>
  <c r="U6" i="21" s="1"/>
  <c r="BP5" i="10"/>
  <c r="D4" i="21"/>
  <c r="U4" i="21" s="1"/>
  <c r="L13" i="21"/>
  <c r="BP16" i="10"/>
  <c r="D15" i="21"/>
  <c r="T15" i="21" s="1"/>
  <c r="BP10" i="10"/>
  <c r="D9" i="21"/>
  <c r="BP9" i="10"/>
  <c r="D8" i="21"/>
  <c r="BP19" i="10"/>
  <c r="D18" i="21"/>
  <c r="K18" i="21" s="1"/>
  <c r="BP11" i="10"/>
  <c r="D10" i="21"/>
  <c r="K10" i="21" s="1"/>
  <c r="BP18" i="10"/>
  <c r="D17" i="21"/>
  <c r="U17" i="21" s="1"/>
  <c r="BP15" i="10"/>
  <c r="D14" i="21"/>
  <c r="K14" i="21" s="1"/>
  <c r="BP6" i="10"/>
  <c r="D5" i="21"/>
  <c r="K5" i="21" s="1"/>
  <c r="L9" i="21"/>
  <c r="L8" i="21"/>
  <c r="BP12" i="10"/>
  <c r="D11" i="21"/>
  <c r="U11" i="21" s="1"/>
  <c r="BP17" i="10"/>
  <c r="D16" i="21"/>
  <c r="BP14" i="10"/>
  <c r="D13" i="21"/>
  <c r="AI13" i="9"/>
  <c r="AH13" i="9"/>
  <c r="H13" i="21"/>
  <c r="S17" i="21"/>
  <c r="T10" i="21"/>
  <c r="S10" i="21"/>
  <c r="AH16" i="9"/>
  <c r="AI16" i="9"/>
  <c r="H16" i="21"/>
  <c r="AH12" i="9"/>
  <c r="AI12" i="9"/>
  <c r="H12" i="21"/>
  <c r="S18" i="21"/>
  <c r="T7" i="21"/>
  <c r="S7" i="21"/>
  <c r="U7" i="21"/>
  <c r="K7" i="21"/>
  <c r="S6" i="21"/>
  <c r="K11" i="21"/>
  <c r="S11" i="21"/>
  <c r="S5" i="21"/>
  <c r="AI9" i="9"/>
  <c r="AH9" i="9"/>
  <c r="H9" i="21"/>
  <c r="AH8" i="9"/>
  <c r="AI8" i="9"/>
  <c r="H8" i="21"/>
  <c r="S14" i="21"/>
  <c r="S15" i="21"/>
  <c r="S4" i="21"/>
  <c r="AI3" i="9"/>
  <c r="AF19" i="9"/>
  <c r="AH3" i="9"/>
  <c r="H3" i="21"/>
  <c r="BN43" i="7"/>
  <c r="BP43" i="7"/>
  <c r="V5" i="18"/>
  <c r="J4" i="18"/>
  <c r="S4" i="18"/>
  <c r="T17" i="18"/>
  <c r="U4" i="18"/>
  <c r="T4" i="18"/>
  <c r="K4" i="18"/>
  <c r="E4" i="17"/>
  <c r="U4" i="17" s="1"/>
  <c r="BP99" i="8"/>
  <c r="BN99" i="8"/>
  <c r="D4" i="17"/>
  <c r="K4" i="17" s="1"/>
  <c r="V5" i="17"/>
  <c r="L90" i="17"/>
  <c r="L25" i="17"/>
  <c r="L50" i="17"/>
  <c r="L62" i="17"/>
  <c r="L27" i="17"/>
  <c r="L26" i="17"/>
  <c r="L95" i="17"/>
  <c r="L75" i="17"/>
  <c r="L63" i="17"/>
  <c r="L37" i="17"/>
  <c r="L88" i="17"/>
  <c r="L49" i="17"/>
  <c r="L87" i="17"/>
  <c r="L39" i="17"/>
  <c r="L38" i="17"/>
  <c r="L82" i="17"/>
  <c r="L51" i="17"/>
  <c r="L61" i="17"/>
  <c r="L80" i="17"/>
  <c r="K18" i="19" l="1"/>
  <c r="T18" i="19"/>
  <c r="T34" i="19"/>
  <c r="K42" i="19"/>
  <c r="K15" i="21"/>
  <c r="T5" i="21"/>
  <c r="T14" i="21"/>
  <c r="K4" i="21"/>
  <c r="T4" i="21"/>
  <c r="U14" i="21"/>
  <c r="U27" i="20"/>
  <c r="L21" i="20"/>
  <c r="L11" i="20"/>
  <c r="L47" i="20"/>
  <c r="L10" i="20"/>
  <c r="V47" i="20"/>
  <c r="U21" i="20"/>
  <c r="V11" i="20"/>
  <c r="U58" i="20"/>
  <c r="V10" i="20"/>
  <c r="U46" i="20"/>
  <c r="L63" i="20"/>
  <c r="V63" i="20"/>
  <c r="L53" i="20"/>
  <c r="V53" i="20"/>
  <c r="L27" i="20"/>
  <c r="L67" i="20"/>
  <c r="T37" i="18"/>
  <c r="T69" i="17"/>
  <c r="K57" i="17"/>
  <c r="M4" i="17"/>
  <c r="K74" i="17"/>
  <c r="T45" i="17"/>
  <c r="T85" i="17"/>
  <c r="T42" i="17"/>
  <c r="K92" i="17"/>
  <c r="T40" i="17"/>
  <c r="T59" i="17"/>
  <c r="T71" i="17"/>
  <c r="M5" i="19"/>
  <c r="Y31" i="19"/>
  <c r="C25" i="13"/>
  <c r="R24" i="24"/>
  <c r="C17" i="13"/>
  <c r="R16" i="24"/>
  <c r="T87" i="17"/>
  <c r="K87" i="17"/>
  <c r="T38" i="17"/>
  <c r="K38" i="17"/>
  <c r="U41" i="18"/>
  <c r="U18" i="21"/>
  <c r="V66" i="20"/>
  <c r="L74" i="20"/>
  <c r="J74" i="20"/>
  <c r="Z74" i="20" s="1"/>
  <c r="L57" i="20"/>
  <c r="J57" i="20"/>
  <c r="Z57" i="20" s="1"/>
  <c r="BT48" i="2"/>
  <c r="K37" i="19"/>
  <c r="T62" i="17"/>
  <c r="K62" i="17"/>
  <c r="C8" i="16"/>
  <c r="A7" i="24"/>
  <c r="K84" i="17"/>
  <c r="T84" i="17"/>
  <c r="T90" i="17"/>
  <c r="K90" i="17"/>
  <c r="J64" i="20"/>
  <c r="Z64" i="20" s="1"/>
  <c r="K95" i="17"/>
  <c r="T95" i="17"/>
  <c r="BS48" i="2"/>
  <c r="T50" i="17"/>
  <c r="K50" i="17"/>
  <c r="T88" i="17"/>
  <c r="K88" i="17"/>
  <c r="V58" i="20"/>
  <c r="U73" i="20"/>
  <c r="T4" i="17"/>
  <c r="T6" i="21"/>
  <c r="K17" i="21"/>
  <c r="L46" i="20"/>
  <c r="U68" i="20"/>
  <c r="J68" i="20"/>
  <c r="Z68" i="20" s="1"/>
  <c r="V40" i="20"/>
  <c r="J40" i="20"/>
  <c r="Z40" i="20" s="1"/>
  <c r="T37" i="19"/>
  <c r="Y26" i="19"/>
  <c r="K39" i="17"/>
  <c r="T39" i="17"/>
  <c r="T49" i="17"/>
  <c r="K49" i="17"/>
  <c r="T37" i="17"/>
  <c r="K37" i="17"/>
  <c r="T75" i="17"/>
  <c r="K75" i="17"/>
  <c r="K51" i="17"/>
  <c r="T51" i="17"/>
  <c r="T83" i="17"/>
  <c r="K76" i="17"/>
  <c r="K99" i="17"/>
  <c r="K78" i="17"/>
  <c r="B11" i="23"/>
  <c r="AF88" i="4"/>
  <c r="C9" i="13"/>
  <c r="R8" i="24"/>
  <c r="J67" i="20"/>
  <c r="Z67" i="20" s="1"/>
  <c r="K81" i="17"/>
  <c r="C9" i="15"/>
  <c r="G7" i="24"/>
  <c r="T80" i="17"/>
  <c r="K80" i="17"/>
  <c r="K63" i="17"/>
  <c r="T63" i="17"/>
  <c r="T11" i="21"/>
  <c r="T18" i="21"/>
  <c r="T17" i="21"/>
  <c r="AI100" i="1"/>
  <c r="T19" i="19"/>
  <c r="Y19" i="19"/>
  <c r="Y21" i="19"/>
  <c r="T73" i="17"/>
  <c r="K73" i="17"/>
  <c r="L34" i="20"/>
  <c r="U34" i="20"/>
  <c r="V34" i="20"/>
  <c r="T82" i="17"/>
  <c r="K82" i="17"/>
  <c r="T61" i="17"/>
  <c r="K61" i="17"/>
  <c r="AF48" i="5"/>
  <c r="K25" i="18"/>
  <c r="K32" i="18"/>
  <c r="K29" i="18"/>
  <c r="B9" i="23"/>
  <c r="AF44" i="6"/>
  <c r="U37" i="18"/>
  <c r="L40" i="20"/>
  <c r="L68" i="20"/>
  <c r="T32" i="18"/>
  <c r="U17" i="18"/>
  <c r="T29" i="18"/>
  <c r="K21" i="18"/>
  <c r="O4" i="18"/>
  <c r="U64" i="20"/>
  <c r="V64" i="20"/>
  <c r="U40" i="20"/>
  <c r="V57" i="20"/>
  <c r="U74" i="20"/>
  <c r="U57" i="20"/>
  <c r="O3" i="21"/>
  <c r="O4" i="21"/>
  <c r="O5" i="18"/>
  <c r="P5" i="20"/>
  <c r="L4" i="17"/>
  <c r="O5" i="17" s="1"/>
  <c r="P4" i="20"/>
  <c r="AG44" i="6"/>
  <c r="AH44" i="6"/>
  <c r="T15" i="17"/>
  <c r="K15" i="17"/>
  <c r="T33" i="17"/>
  <c r="K33" i="17"/>
  <c r="K34" i="17"/>
  <c r="T34" i="17"/>
  <c r="T6" i="17"/>
  <c r="K6" i="17"/>
  <c r="T16" i="17"/>
  <c r="K16" i="17"/>
  <c r="T20" i="17"/>
  <c r="K20" i="17"/>
  <c r="K22" i="17"/>
  <c r="T22" i="17"/>
  <c r="T25" i="17"/>
  <c r="K25" i="17"/>
  <c r="T35" i="17"/>
  <c r="K35" i="17"/>
  <c r="T12" i="17"/>
  <c r="K12" i="17"/>
  <c r="K7" i="17"/>
  <c r="T7" i="17"/>
  <c r="T13" i="17"/>
  <c r="K13" i="17"/>
  <c r="T27" i="17"/>
  <c r="K27" i="17"/>
  <c r="T21" i="17"/>
  <c r="K21" i="17"/>
  <c r="K30" i="17"/>
  <c r="T30" i="17"/>
  <c r="T17" i="17"/>
  <c r="K17" i="17"/>
  <c r="K9" i="17"/>
  <c r="T9" i="17"/>
  <c r="K26" i="17"/>
  <c r="T26" i="17"/>
  <c r="T28" i="17"/>
  <c r="K28" i="17"/>
  <c r="T8" i="17"/>
  <c r="K8" i="17"/>
  <c r="K14" i="17"/>
  <c r="T14" i="17"/>
  <c r="X5" i="17"/>
  <c r="X4" i="17"/>
  <c r="K13" i="18"/>
  <c r="T13" i="18"/>
  <c r="U13" i="18"/>
  <c r="T31" i="18"/>
  <c r="K31" i="18"/>
  <c r="U31" i="18"/>
  <c r="U21" i="18"/>
  <c r="U39" i="18"/>
  <c r="K39" i="18"/>
  <c r="T39" i="18"/>
  <c r="BO43" i="7"/>
  <c r="T14" i="18"/>
  <c r="K14" i="18"/>
  <c r="U14" i="18"/>
  <c r="T30" i="18"/>
  <c r="K30" i="18"/>
  <c r="U30" i="18"/>
  <c r="U7" i="18"/>
  <c r="T7" i="18"/>
  <c r="K7" i="18"/>
  <c r="U10" i="18"/>
  <c r="K10" i="18"/>
  <c r="T10" i="18"/>
  <c r="U8" i="18"/>
  <c r="T8" i="18"/>
  <c r="K8" i="18"/>
  <c r="U23" i="18"/>
  <c r="K23" i="18"/>
  <c r="T23" i="18"/>
  <c r="U11" i="18"/>
  <c r="T11" i="18"/>
  <c r="K11" i="18"/>
  <c r="U12" i="18"/>
  <c r="T12" i="18"/>
  <c r="K12" i="18"/>
  <c r="U42" i="18"/>
  <c r="T42" i="18"/>
  <c r="K42" i="18"/>
  <c r="K37" i="18"/>
  <c r="K41" i="18"/>
  <c r="T25" i="18"/>
  <c r="U35" i="18"/>
  <c r="K35" i="18"/>
  <c r="T35" i="18"/>
  <c r="U6" i="18"/>
  <c r="K6" i="18"/>
  <c r="T6" i="18"/>
  <c r="U27" i="18"/>
  <c r="T27" i="18"/>
  <c r="K27" i="18"/>
  <c r="U34" i="18"/>
  <c r="T34" i="18"/>
  <c r="K34" i="18"/>
  <c r="U24" i="18"/>
  <c r="T24" i="18"/>
  <c r="K24" i="18"/>
  <c r="U22" i="18"/>
  <c r="T22" i="18"/>
  <c r="K22" i="18"/>
  <c r="U28" i="18"/>
  <c r="K28" i="18"/>
  <c r="T28" i="18"/>
  <c r="U40" i="18"/>
  <c r="K40" i="18"/>
  <c r="T40" i="18"/>
  <c r="U26" i="18"/>
  <c r="T26" i="18"/>
  <c r="K26" i="18"/>
  <c r="U16" i="18"/>
  <c r="K16" i="18"/>
  <c r="T16" i="18"/>
  <c r="U15" i="18"/>
  <c r="K15" i="18"/>
  <c r="T15" i="18"/>
  <c r="U9" i="18"/>
  <c r="T9" i="18"/>
  <c r="K9" i="18"/>
  <c r="U5" i="18"/>
  <c r="T5" i="18"/>
  <c r="K5" i="18"/>
  <c r="U18" i="18"/>
  <c r="T18" i="18"/>
  <c r="K18" i="18"/>
  <c r="U43" i="18"/>
  <c r="K43" i="18"/>
  <c r="T43" i="18"/>
  <c r="T35" i="19"/>
  <c r="K35" i="19"/>
  <c r="K31" i="19"/>
  <c r="T31" i="19"/>
  <c r="T36" i="19"/>
  <c r="K36" i="19"/>
  <c r="T21" i="19"/>
  <c r="K21" i="19"/>
  <c r="T46" i="19"/>
  <c r="K46" i="19"/>
  <c r="T32" i="19"/>
  <c r="K32" i="19"/>
  <c r="T26" i="19"/>
  <c r="K26" i="19"/>
  <c r="U44" i="19"/>
  <c r="L44" i="19"/>
  <c r="K11" i="19"/>
  <c r="T11" i="19"/>
  <c r="T30" i="19"/>
  <c r="K30" i="19"/>
  <c r="U36" i="19"/>
  <c r="L36" i="19"/>
  <c r="T43" i="19"/>
  <c r="K43" i="19"/>
  <c r="T40" i="19"/>
  <c r="K40" i="19"/>
  <c r="T28" i="19"/>
  <c r="K28" i="19"/>
  <c r="U43" i="19"/>
  <c r="L43" i="19"/>
  <c r="T44" i="19"/>
  <c r="K44" i="19"/>
  <c r="K47" i="19"/>
  <c r="T47" i="19"/>
  <c r="T27" i="19"/>
  <c r="K27" i="19"/>
  <c r="T13" i="19"/>
  <c r="K13" i="19"/>
  <c r="T33" i="19"/>
  <c r="K33" i="19"/>
  <c r="T39" i="19"/>
  <c r="K39" i="19"/>
  <c r="U39" i="19"/>
  <c r="L39" i="19"/>
  <c r="K6" i="19"/>
  <c r="T6" i="19"/>
  <c r="K15" i="19"/>
  <c r="T15" i="19"/>
  <c r="U67" i="20"/>
  <c r="V74" i="20"/>
  <c r="V68" i="20"/>
  <c r="U26" i="20"/>
  <c r="V26" i="20"/>
  <c r="L26" i="20"/>
  <c r="V36" i="20"/>
  <c r="U36" i="20"/>
  <c r="L36" i="20"/>
  <c r="U13" i="20"/>
  <c r="V13" i="20"/>
  <c r="L13" i="20"/>
  <c r="V44" i="20"/>
  <c r="U44" i="20"/>
  <c r="L44" i="20"/>
  <c r="U78" i="20"/>
  <c r="V78" i="20"/>
  <c r="L78" i="20"/>
  <c r="U5" i="20"/>
  <c r="V5" i="20"/>
  <c r="L5" i="20"/>
  <c r="L29" i="20"/>
  <c r="V29" i="20"/>
  <c r="U29" i="20"/>
  <c r="U18" i="20"/>
  <c r="V18" i="20"/>
  <c r="L18" i="20"/>
  <c r="U54" i="20"/>
  <c r="V54" i="20"/>
  <c r="L54" i="20"/>
  <c r="U38" i="20"/>
  <c r="V38" i="20"/>
  <c r="L38" i="20"/>
  <c r="L37" i="20"/>
  <c r="V37" i="20"/>
  <c r="U37" i="20"/>
  <c r="L31" i="20"/>
  <c r="U31" i="20"/>
  <c r="V31" i="20"/>
  <c r="U77" i="20"/>
  <c r="V77" i="20"/>
  <c r="L77" i="20"/>
  <c r="V16" i="20"/>
  <c r="U16" i="20"/>
  <c r="L16" i="20"/>
  <c r="U39" i="20"/>
  <c r="V39" i="20"/>
  <c r="L39" i="20"/>
  <c r="V48" i="20"/>
  <c r="U48" i="20"/>
  <c r="L48" i="20"/>
  <c r="L56" i="20"/>
  <c r="V56" i="20"/>
  <c r="U56" i="20"/>
  <c r="L19" i="20"/>
  <c r="V19" i="20"/>
  <c r="U19" i="20"/>
  <c r="L43" i="20"/>
  <c r="V43" i="20"/>
  <c r="U43" i="20"/>
  <c r="U14" i="20"/>
  <c r="V14" i="20"/>
  <c r="L14" i="20"/>
  <c r="V15" i="20"/>
  <c r="U15" i="20"/>
  <c r="L15" i="20"/>
  <c r="V20" i="20"/>
  <c r="U20" i="20"/>
  <c r="L20" i="20"/>
  <c r="L30" i="20"/>
  <c r="U30" i="20"/>
  <c r="V30" i="20"/>
  <c r="V28" i="20"/>
  <c r="U28" i="20"/>
  <c r="L28" i="20"/>
  <c r="U15" i="21"/>
  <c r="U10" i="21"/>
  <c r="U5" i="21"/>
  <c r="K6" i="21"/>
  <c r="AI19" i="9"/>
  <c r="T9" i="21"/>
  <c r="U9" i="21"/>
  <c r="S9" i="21"/>
  <c r="K9" i="21"/>
  <c r="S8" i="21"/>
  <c r="U8" i="21"/>
  <c r="K8" i="21"/>
  <c r="T8" i="21"/>
  <c r="AH19" i="9"/>
  <c r="S16" i="21"/>
  <c r="T16" i="21"/>
  <c r="U16" i="21"/>
  <c r="K16" i="21"/>
  <c r="K13" i="21"/>
  <c r="S13" i="21"/>
  <c r="U13" i="21"/>
  <c r="T13" i="21"/>
  <c r="T12" i="21"/>
  <c r="S12" i="21"/>
  <c r="U12" i="21"/>
  <c r="K12" i="21"/>
  <c r="U3" i="21"/>
  <c r="T3" i="21"/>
  <c r="S3" i="21"/>
  <c r="K3" i="21"/>
  <c r="N3" i="21" l="1"/>
  <c r="N5" i="17"/>
  <c r="W4" i="19"/>
  <c r="Z4" i="19"/>
  <c r="C9" i="16"/>
  <c r="A8" i="24"/>
  <c r="W5" i="17"/>
  <c r="C10" i="15"/>
  <c r="G8" i="24"/>
  <c r="C10" i="13"/>
  <c r="R10" i="24" s="1"/>
  <c r="R9" i="24"/>
  <c r="C18" i="13"/>
  <c r="R18" i="24" s="1"/>
  <c r="R17" i="24"/>
  <c r="J88" i="20"/>
  <c r="N4" i="17"/>
  <c r="C26" i="13"/>
  <c r="R25" i="24"/>
  <c r="W4" i="18"/>
  <c r="X5" i="18"/>
  <c r="W4" i="17"/>
  <c r="O4" i="19"/>
  <c r="O4" i="17"/>
  <c r="N4" i="19"/>
  <c r="X5" i="19"/>
  <c r="N5" i="19"/>
  <c r="W5" i="19"/>
  <c r="O5" i="19"/>
  <c r="N4" i="18"/>
  <c r="N5" i="18"/>
  <c r="X4" i="18"/>
  <c r="W5" i="18"/>
  <c r="X4" i="19"/>
  <c r="Y5" i="20"/>
  <c r="O4" i="20"/>
  <c r="Y4" i="20"/>
  <c r="O5" i="20"/>
  <c r="X4" i="20"/>
  <c r="X5" i="20"/>
  <c r="V3" i="21"/>
  <c r="W3" i="21"/>
  <c r="N4" i="21"/>
  <c r="V4" i="21"/>
  <c r="W4" i="21"/>
  <c r="X4" i="21"/>
  <c r="X3" i="21"/>
  <c r="C5" i="10"/>
  <c r="C23" i="9"/>
  <c r="C3" i="9" s="1"/>
  <c r="C4" i="9" s="1"/>
  <c r="C5" i="9" s="1"/>
  <c r="C6" i="9" s="1"/>
  <c r="C7" i="9" s="1"/>
  <c r="C8" i="9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4" i="8"/>
  <c r="C21" i="7"/>
  <c r="C13" i="7"/>
  <c r="C5" i="7"/>
  <c r="C22" i="6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14" i="6"/>
  <c r="C15" i="6" s="1"/>
  <c r="C16" i="6" s="1"/>
  <c r="C17" i="6" s="1"/>
  <c r="C18" i="6" s="1"/>
  <c r="C19" i="6" s="1"/>
  <c r="C6" i="6"/>
  <c r="C7" i="6" s="1"/>
  <c r="C8" i="6" s="1"/>
  <c r="C9" i="6" s="1"/>
  <c r="C10" i="6" s="1"/>
  <c r="C11" i="6" s="1"/>
  <c r="C5" i="4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5" i="3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6" i="7" l="1"/>
  <c r="A6" i="18"/>
  <c r="C5" i="8"/>
  <c r="A5" i="17"/>
  <c r="C27" i="13"/>
  <c r="R26" i="24"/>
  <c r="C11" i="15"/>
  <c r="G9" i="24"/>
  <c r="C14" i="7"/>
  <c r="A14" i="18"/>
  <c r="C22" i="7"/>
  <c r="A22" i="18"/>
  <c r="C10" i="16"/>
  <c r="A9" i="24"/>
  <c r="C6" i="3"/>
  <c r="A5" i="20"/>
  <c r="C6" i="10"/>
  <c r="A4" i="21"/>
  <c r="C23" i="7" l="1"/>
  <c r="A23" i="18"/>
  <c r="C12" i="15"/>
  <c r="G10" i="24"/>
  <c r="C6" i="8"/>
  <c r="A6" i="17"/>
  <c r="C11" i="16"/>
  <c r="A10" i="24"/>
  <c r="C15" i="7"/>
  <c r="A15" i="18"/>
  <c r="C28" i="13"/>
  <c r="R27" i="24"/>
  <c r="C7" i="7"/>
  <c r="A7" i="18"/>
  <c r="C7" i="3"/>
  <c r="A6" i="20"/>
  <c r="C7" i="10"/>
  <c r="A5" i="21"/>
  <c r="C16" i="7" l="1"/>
  <c r="A16" i="18"/>
  <c r="C29" i="13"/>
  <c r="R28" i="24"/>
  <c r="C12" i="16"/>
  <c r="A11" i="24"/>
  <c r="C13" i="15"/>
  <c r="G11" i="24"/>
  <c r="C8" i="7"/>
  <c r="A8" i="18"/>
  <c r="C7" i="8"/>
  <c r="A7" i="17"/>
  <c r="C24" i="7"/>
  <c r="A24" i="18"/>
  <c r="C8" i="3"/>
  <c r="A7" i="20"/>
  <c r="C8" i="10"/>
  <c r="A6" i="21"/>
  <c r="C14" i="15" l="1"/>
  <c r="G12" i="24"/>
  <c r="C8" i="8"/>
  <c r="A8" i="17"/>
  <c r="C30" i="13"/>
  <c r="R29" i="24"/>
  <c r="C25" i="7"/>
  <c r="A25" i="18"/>
  <c r="C9" i="7"/>
  <c r="A9" i="18"/>
  <c r="C13" i="16"/>
  <c r="A12" i="24"/>
  <c r="C17" i="7"/>
  <c r="A17" i="18"/>
  <c r="C9" i="3"/>
  <c r="A8" i="20"/>
  <c r="C9" i="10"/>
  <c r="A7" i="21"/>
  <c r="C18" i="7" l="1"/>
  <c r="A19" i="18" s="1"/>
  <c r="A18" i="18"/>
  <c r="C10" i="7"/>
  <c r="A11" i="18" s="1"/>
  <c r="A10" i="18"/>
  <c r="C31" i="13"/>
  <c r="R30" i="24"/>
  <c r="C14" i="16"/>
  <c r="A13" i="24"/>
  <c r="C26" i="7"/>
  <c r="A26" i="18"/>
  <c r="C9" i="8"/>
  <c r="A9" i="17"/>
  <c r="C15" i="15"/>
  <c r="G13" i="24"/>
  <c r="C10" i="3"/>
  <c r="A9" i="20"/>
  <c r="C10" i="10"/>
  <c r="A8" i="21"/>
  <c r="C15" i="16" l="1"/>
  <c r="A14" i="24"/>
  <c r="C10" i="8"/>
  <c r="A10" i="17"/>
  <c r="C16" i="15"/>
  <c r="G14" i="24"/>
  <c r="C27" i="7"/>
  <c r="A27" i="18"/>
  <c r="C32" i="13"/>
  <c r="R31" i="24"/>
  <c r="C11" i="3"/>
  <c r="A10" i="20"/>
  <c r="C11" i="10"/>
  <c r="A9" i="21"/>
  <c r="C28" i="7" l="1"/>
  <c r="A28" i="18"/>
  <c r="C11" i="8"/>
  <c r="A11" i="17"/>
  <c r="C33" i="13"/>
  <c r="R32" i="24"/>
  <c r="C17" i="15"/>
  <c r="G15" i="24"/>
  <c r="C16" i="16"/>
  <c r="A15" i="24"/>
  <c r="C12" i="3"/>
  <c r="A11" i="20"/>
  <c r="C12" i="10"/>
  <c r="A10" i="21"/>
  <c r="C18" i="15" l="1"/>
  <c r="G16" i="24"/>
  <c r="C12" i="8"/>
  <c r="A12" i="17"/>
  <c r="C17" i="16"/>
  <c r="A16" i="24"/>
  <c r="C34" i="13"/>
  <c r="R33" i="24"/>
  <c r="C29" i="7"/>
  <c r="A29" i="18"/>
  <c r="C13" i="3"/>
  <c r="A12" i="20"/>
  <c r="C13" i="10"/>
  <c r="A11" i="21"/>
  <c r="C35" i="13" l="1"/>
  <c r="R34" i="24"/>
  <c r="C13" i="8"/>
  <c r="A13" i="17"/>
  <c r="C30" i="7"/>
  <c r="A30" i="18"/>
  <c r="C18" i="16"/>
  <c r="A18" i="24" s="1"/>
  <c r="A17" i="24"/>
  <c r="C19" i="15"/>
  <c r="G17" i="24"/>
  <c r="C14" i="3"/>
  <c r="A13" i="20"/>
  <c r="C14" i="10"/>
  <c r="A12" i="21"/>
  <c r="C14" i="8" l="1"/>
  <c r="A14" i="17"/>
  <c r="C20" i="15"/>
  <c r="G18" i="24"/>
  <c r="C31" i="7"/>
  <c r="A31" i="18"/>
  <c r="C36" i="13"/>
  <c r="R35" i="24"/>
  <c r="C15" i="3"/>
  <c r="A14" i="20"/>
  <c r="C15" i="10"/>
  <c r="A13" i="21"/>
  <c r="C37" i="13" l="1"/>
  <c r="R36" i="24"/>
  <c r="C21" i="15"/>
  <c r="G19" i="24"/>
  <c r="C32" i="7"/>
  <c r="A32" i="18"/>
  <c r="C15" i="8"/>
  <c r="A15" i="17"/>
  <c r="C16" i="3"/>
  <c r="A15" i="20"/>
  <c r="C16" i="10"/>
  <c r="A14" i="21"/>
  <c r="C16" i="8" l="1"/>
  <c r="A16" i="17"/>
  <c r="C22" i="15"/>
  <c r="G20" i="24"/>
  <c r="C33" i="7"/>
  <c r="A33" i="18"/>
  <c r="C38" i="13"/>
  <c r="R37" i="24"/>
  <c r="C17" i="3"/>
  <c r="A16" i="20"/>
  <c r="C17" i="10"/>
  <c r="A15" i="21"/>
  <c r="C39" i="13" l="1"/>
  <c r="R38" i="24"/>
  <c r="C23" i="15"/>
  <c r="G21" i="24"/>
  <c r="C34" i="7"/>
  <c r="A34" i="18"/>
  <c r="C17" i="8"/>
  <c r="A17" i="17"/>
  <c r="C18" i="3"/>
  <c r="A17" i="20"/>
  <c r="C18" i="10"/>
  <c r="A16" i="21"/>
  <c r="C18" i="8" l="1"/>
  <c r="A18" i="17"/>
  <c r="C24" i="15"/>
  <c r="G22" i="24"/>
  <c r="C35" i="7"/>
  <c r="A35" i="18"/>
  <c r="C40" i="13"/>
  <c r="R39" i="24"/>
  <c r="C19" i="3"/>
  <c r="A18" i="20"/>
  <c r="C19" i="10"/>
  <c r="A18" i="21" s="1"/>
  <c r="A17" i="21"/>
  <c r="C41" i="13" l="1"/>
  <c r="R40" i="24"/>
  <c r="C25" i="15"/>
  <c r="G23" i="24"/>
  <c r="C36" i="7"/>
  <c r="A36" i="18"/>
  <c r="C19" i="8"/>
  <c r="A19" i="17"/>
  <c r="C20" i="3"/>
  <c r="A19" i="20"/>
  <c r="C20" i="8" l="1"/>
  <c r="A20" i="17"/>
  <c r="C26" i="15"/>
  <c r="G24" i="24"/>
  <c r="C37" i="7"/>
  <c r="A37" i="18"/>
  <c r="C42" i="13"/>
  <c r="R42" i="24" s="1"/>
  <c r="R41" i="24"/>
  <c r="C21" i="3"/>
  <c r="A20" i="20"/>
  <c r="C27" i="15" l="1"/>
  <c r="G25" i="24"/>
  <c r="C38" i="7"/>
  <c r="A38" i="18"/>
  <c r="C21" i="8"/>
  <c r="A21" i="17"/>
  <c r="C22" i="3"/>
  <c r="A21" i="20"/>
  <c r="C39" i="7" l="1"/>
  <c r="A39" i="18"/>
  <c r="C22" i="8"/>
  <c r="A22" i="17"/>
  <c r="C28" i="15"/>
  <c r="G26" i="24"/>
  <c r="C23" i="3"/>
  <c r="A22" i="20"/>
  <c r="C29" i="15" l="1"/>
  <c r="G27" i="24"/>
  <c r="C23" i="8"/>
  <c r="A23" i="17"/>
  <c r="C40" i="7"/>
  <c r="A40" i="18"/>
  <c r="C24" i="3"/>
  <c r="A23" i="20"/>
  <c r="C24" i="8" l="1"/>
  <c r="A24" i="17"/>
  <c r="C41" i="7"/>
  <c r="A41" i="18"/>
  <c r="C30" i="15"/>
  <c r="G28" i="24"/>
  <c r="C25" i="3"/>
  <c r="A24" i="20"/>
  <c r="C42" i="7" l="1"/>
  <c r="A43" i="18" s="1"/>
  <c r="A42" i="18"/>
  <c r="C31" i="15"/>
  <c r="G29" i="24"/>
  <c r="C25" i="8"/>
  <c r="A25" i="17"/>
  <c r="C26" i="3"/>
  <c r="A25" i="20"/>
  <c r="C32" i="15" l="1"/>
  <c r="G30" i="24"/>
  <c r="C26" i="8"/>
  <c r="A26" i="17"/>
  <c r="C27" i="3"/>
  <c r="A26" i="20"/>
  <c r="C27" i="8" l="1"/>
  <c r="A27" i="17"/>
  <c r="C33" i="15"/>
  <c r="G31" i="24"/>
  <c r="C28" i="3"/>
  <c r="A27" i="20"/>
  <c r="C34" i="15" l="1"/>
  <c r="G32" i="24"/>
  <c r="C28" i="8"/>
  <c r="A28" i="17"/>
  <c r="C29" i="3"/>
  <c r="A28" i="20"/>
  <c r="C29" i="8" l="1"/>
  <c r="A29" i="17"/>
  <c r="C35" i="15"/>
  <c r="G33" i="24"/>
  <c r="C30" i="3"/>
  <c r="A29" i="20"/>
  <c r="C36" i="15" l="1"/>
  <c r="G34" i="24"/>
  <c r="C30" i="8"/>
  <c r="A30" i="17"/>
  <c r="C31" i="3"/>
  <c r="A30" i="20"/>
  <c r="C31" i="8" l="1"/>
  <c r="A31" i="17"/>
  <c r="C37" i="15"/>
  <c r="G35" i="24"/>
  <c r="C32" i="3"/>
  <c r="A31" i="20"/>
  <c r="C38" i="15" l="1"/>
  <c r="G36" i="24"/>
  <c r="C32" i="8"/>
  <c r="A32" i="17"/>
  <c r="C33" i="3"/>
  <c r="A32" i="20"/>
  <c r="C33" i="8" l="1"/>
  <c r="A33" i="17"/>
  <c r="C39" i="15"/>
  <c r="G37" i="24"/>
  <c r="C34" i="3"/>
  <c r="A33" i="20"/>
  <c r="C40" i="15" l="1"/>
  <c r="G38" i="24"/>
  <c r="C34" i="8"/>
  <c r="A34" i="17"/>
  <c r="C35" i="3"/>
  <c r="A34" i="20"/>
  <c r="C35" i="8" l="1"/>
  <c r="A35" i="17"/>
  <c r="C41" i="15"/>
  <c r="G39" i="24"/>
  <c r="C36" i="3"/>
  <c r="A35" i="20"/>
  <c r="C42" i="15" l="1"/>
  <c r="G40" i="24"/>
  <c r="C36" i="8"/>
  <c r="A36" i="17"/>
  <c r="C37" i="3"/>
  <c r="A36" i="20"/>
  <c r="C37" i="8" l="1"/>
  <c r="A37" i="17"/>
  <c r="C43" i="15"/>
  <c r="G41" i="24"/>
  <c r="C38" i="3"/>
  <c r="A37" i="20"/>
  <c r="C44" i="15" l="1"/>
  <c r="G42" i="24"/>
  <c r="C38" i="8"/>
  <c r="A38" i="17"/>
  <c r="C39" i="3"/>
  <c r="A38" i="20"/>
  <c r="C39" i="8" l="1"/>
  <c r="A39" i="17"/>
  <c r="C45" i="15"/>
  <c r="G43" i="24"/>
  <c r="C40" i="3"/>
  <c r="A39" i="20"/>
  <c r="C46" i="15" l="1"/>
  <c r="G44" i="24"/>
  <c r="C40" i="8"/>
  <c r="A40" i="17"/>
  <c r="C41" i="3"/>
  <c r="A40" i="20"/>
  <c r="C41" i="8" l="1"/>
  <c r="A41" i="17"/>
  <c r="C47" i="15"/>
  <c r="G45" i="24"/>
  <c r="C42" i="3"/>
  <c r="A41" i="20"/>
  <c r="C48" i="15" l="1"/>
  <c r="G46" i="24"/>
  <c r="C42" i="8"/>
  <c r="A42" i="17"/>
  <c r="C43" i="3"/>
  <c r="A42" i="20"/>
  <c r="C43" i="8" l="1"/>
  <c r="A43" i="17"/>
  <c r="C49" i="15"/>
  <c r="G47" i="24"/>
  <c r="C44" i="3"/>
  <c r="A43" i="20"/>
  <c r="C50" i="15" l="1"/>
  <c r="G48" i="24"/>
  <c r="C44" i="8"/>
  <c r="A44" i="17"/>
  <c r="C45" i="3"/>
  <c r="A44" i="20"/>
  <c r="C51" i="15" l="1"/>
  <c r="G49" i="24"/>
  <c r="C45" i="8"/>
  <c r="A45" i="17"/>
  <c r="C46" i="3"/>
  <c r="A45" i="20"/>
  <c r="C46" i="8" l="1"/>
  <c r="A46" i="17"/>
  <c r="C52" i="15"/>
  <c r="G50" i="24"/>
  <c r="C47" i="3"/>
  <c r="A46" i="20"/>
  <c r="C53" i="15" l="1"/>
  <c r="G51" i="24"/>
  <c r="C47" i="8"/>
  <c r="A47" i="17"/>
  <c r="C48" i="3"/>
  <c r="A47" i="20"/>
  <c r="C48" i="8" l="1"/>
  <c r="A48" i="17"/>
  <c r="C54" i="15"/>
  <c r="G52" i="24"/>
  <c r="C49" i="3"/>
  <c r="A48" i="20"/>
  <c r="C55" i="15" l="1"/>
  <c r="G53" i="24"/>
  <c r="C49" i="8"/>
  <c r="A49" i="17"/>
  <c r="C50" i="3"/>
  <c r="A49" i="20"/>
  <c r="C50" i="8" l="1"/>
  <c r="A50" i="17"/>
  <c r="C56" i="15"/>
  <c r="G54" i="24"/>
  <c r="C51" i="3"/>
  <c r="A50" i="20"/>
  <c r="C57" i="15" l="1"/>
  <c r="G55" i="24"/>
  <c r="C51" i="8"/>
  <c r="A51" i="17"/>
  <c r="C52" i="3"/>
  <c r="A51" i="20"/>
  <c r="C52" i="8" l="1"/>
  <c r="A52" i="17"/>
  <c r="C58" i="15"/>
  <c r="G56" i="24"/>
  <c r="C53" i="3"/>
  <c r="A52" i="20"/>
  <c r="C59" i="15" l="1"/>
  <c r="G57" i="24"/>
  <c r="C53" i="8"/>
  <c r="A53" i="17"/>
  <c r="C54" i="3"/>
  <c r="A53" i="20"/>
  <c r="C54" i="8" l="1"/>
  <c r="A54" i="17"/>
  <c r="C60" i="15"/>
  <c r="G58" i="24"/>
  <c r="C55" i="3"/>
  <c r="A54" i="20"/>
  <c r="C61" i="15" l="1"/>
  <c r="G59" i="24"/>
  <c r="C55" i="8"/>
  <c r="A55" i="17"/>
  <c r="C56" i="3"/>
  <c r="A55" i="20"/>
  <c r="C56" i="8" l="1"/>
  <c r="A56" i="17"/>
  <c r="C62" i="15"/>
  <c r="G60" i="24"/>
  <c r="C57" i="3"/>
  <c r="A56" i="20"/>
  <c r="C63" i="15" l="1"/>
  <c r="G61" i="24"/>
  <c r="C57" i="8"/>
  <c r="A57" i="17"/>
  <c r="C58" i="3"/>
  <c r="A57" i="20"/>
  <c r="C58" i="8" l="1"/>
  <c r="A58" i="17"/>
  <c r="C64" i="15"/>
  <c r="G62" i="24"/>
  <c r="C59" i="3"/>
  <c r="A58" i="20"/>
  <c r="C65" i="15" l="1"/>
  <c r="G63" i="24"/>
  <c r="C59" i="8"/>
  <c r="A59" i="17"/>
  <c r="C60" i="3"/>
  <c r="A59" i="20"/>
  <c r="C60" i="8" l="1"/>
  <c r="A60" i="17"/>
  <c r="C66" i="15"/>
  <c r="G64" i="24"/>
  <c r="C61" i="3"/>
  <c r="A60" i="20"/>
  <c r="C67" i="15" l="1"/>
  <c r="G65" i="24"/>
  <c r="C61" i="8"/>
  <c r="A61" i="17"/>
  <c r="C62" i="3"/>
  <c r="A61" i="20"/>
  <c r="C62" i="8" l="1"/>
  <c r="A62" i="17"/>
  <c r="C68" i="15"/>
  <c r="G66" i="24"/>
  <c r="C63" i="3"/>
  <c r="A62" i="20"/>
  <c r="C69" i="15" l="1"/>
  <c r="G67" i="24"/>
  <c r="C63" i="8"/>
  <c r="A63" i="17"/>
  <c r="C64" i="3"/>
  <c r="A63" i="20"/>
  <c r="C64" i="8" l="1"/>
  <c r="A64" i="17"/>
  <c r="C70" i="15"/>
  <c r="G68" i="24"/>
  <c r="C65" i="3"/>
  <c r="A64" i="20"/>
  <c r="C71" i="15" l="1"/>
  <c r="G69" i="24"/>
  <c r="C65" i="8"/>
  <c r="A65" i="17"/>
  <c r="C66" i="3"/>
  <c r="A65" i="20"/>
  <c r="C66" i="8" l="1"/>
  <c r="A66" i="17"/>
  <c r="C72" i="15"/>
  <c r="G70" i="24"/>
  <c r="C67" i="3"/>
  <c r="A66" i="20"/>
  <c r="C73" i="15" l="1"/>
  <c r="G71" i="24"/>
  <c r="C67" i="8"/>
  <c r="A67" i="17"/>
  <c r="C68" i="3"/>
  <c r="A67" i="20"/>
  <c r="C68" i="8" l="1"/>
  <c r="A68" i="17"/>
  <c r="C74" i="15"/>
  <c r="G72" i="24"/>
  <c r="C69" i="3"/>
  <c r="A68" i="20"/>
  <c r="C75" i="15" l="1"/>
  <c r="G73" i="24"/>
  <c r="A69" i="17"/>
  <c r="C69" i="8"/>
  <c r="C70" i="3"/>
  <c r="A69" i="20"/>
  <c r="C76" i="15" l="1"/>
  <c r="G74" i="24"/>
  <c r="C70" i="8"/>
  <c r="A70" i="17"/>
  <c r="C71" i="3"/>
  <c r="A70" i="20"/>
  <c r="C77" i="15" l="1"/>
  <c r="G75" i="24"/>
  <c r="C71" i="8"/>
  <c r="A71" i="17"/>
  <c r="C72" i="3"/>
  <c r="A71" i="20"/>
  <c r="C72" i="8" l="1"/>
  <c r="A72" i="17"/>
  <c r="C78" i="15"/>
  <c r="G76" i="24"/>
  <c r="C73" i="3"/>
  <c r="A72" i="20"/>
  <c r="C79" i="15" l="1"/>
  <c r="G77" i="24"/>
  <c r="C73" i="8"/>
  <c r="A73" i="17"/>
  <c r="C74" i="3"/>
  <c r="A73" i="20"/>
  <c r="C74" i="8" l="1"/>
  <c r="A74" i="17"/>
  <c r="C80" i="15"/>
  <c r="G78" i="24"/>
  <c r="C75" i="3"/>
  <c r="A74" i="20"/>
  <c r="C81" i="15" l="1"/>
  <c r="G79" i="24"/>
  <c r="C75" i="8"/>
  <c r="A75" i="17"/>
  <c r="C76" i="3"/>
  <c r="A75" i="20"/>
  <c r="C76" i="8" l="1"/>
  <c r="A76" i="17"/>
  <c r="C82" i="15"/>
  <c r="G80" i="24"/>
  <c r="C77" i="3"/>
  <c r="A76" i="20"/>
  <c r="C83" i="15" l="1"/>
  <c r="G81" i="24"/>
  <c r="C77" i="8"/>
  <c r="A77" i="17"/>
  <c r="C78" i="3"/>
  <c r="A77" i="20"/>
  <c r="C78" i="8" l="1"/>
  <c r="A78" i="17"/>
  <c r="C84" i="15"/>
  <c r="G82" i="24"/>
  <c r="C79" i="3"/>
  <c r="A78" i="20"/>
  <c r="C85" i="15" l="1"/>
  <c r="G83" i="24"/>
  <c r="C79" i="8"/>
  <c r="A79" i="17"/>
  <c r="C80" i="3"/>
  <c r="A79" i="20"/>
  <c r="C80" i="8" l="1"/>
  <c r="A80" i="17"/>
  <c r="C86" i="15"/>
  <c r="G84" i="24"/>
  <c r="C81" i="3"/>
  <c r="A80" i="20"/>
  <c r="C87" i="15" l="1"/>
  <c r="G86" i="24" s="1"/>
  <c r="G85" i="24"/>
  <c r="C81" i="8"/>
  <c r="A81" i="17"/>
  <c r="C82" i="3"/>
  <c r="A81" i="20"/>
  <c r="C82" i="8" l="1"/>
  <c r="A82" i="17"/>
  <c r="C83" i="3"/>
  <c r="A82" i="20"/>
  <c r="C83" i="8" l="1"/>
  <c r="A83" i="17"/>
  <c r="C84" i="3"/>
  <c r="A83" i="20"/>
  <c r="C84" i="8" l="1"/>
  <c r="A84" i="17"/>
  <c r="C85" i="3"/>
  <c r="A84" i="20"/>
  <c r="C85" i="8" l="1"/>
  <c r="A85" i="17"/>
  <c r="C86" i="3"/>
  <c r="A85" i="20"/>
  <c r="C86" i="8" l="1"/>
  <c r="A86" i="17"/>
  <c r="C87" i="3"/>
  <c r="A87" i="20" s="1"/>
  <c r="A86" i="20"/>
  <c r="C87" i="8" l="1"/>
  <c r="A87" i="17"/>
  <c r="C88" i="8" l="1"/>
  <c r="A88" i="17"/>
  <c r="C89" i="8" l="1"/>
  <c r="A89" i="17"/>
  <c r="C90" i="8" l="1"/>
  <c r="A90" i="17"/>
  <c r="C91" i="8" l="1"/>
  <c r="A91" i="17"/>
  <c r="C92" i="8" l="1"/>
  <c r="A92" i="17"/>
  <c r="C93" i="8" l="1"/>
  <c r="A93" i="17"/>
  <c r="C94" i="8" l="1"/>
  <c r="A94" i="17"/>
  <c r="C95" i="8" l="1"/>
  <c r="A95" i="17"/>
  <c r="C96" i="8" l="1"/>
  <c r="A96" i="17"/>
  <c r="C97" i="8" l="1"/>
  <c r="A97" i="17"/>
  <c r="C98" i="8" l="1"/>
  <c r="A99" i="17" s="1"/>
  <c r="A98" i="17"/>
</calcChain>
</file>

<file path=xl/sharedStrings.xml><?xml version="1.0" encoding="utf-8"?>
<sst xmlns="http://schemas.openxmlformats.org/spreadsheetml/2006/main" count="1949" uniqueCount="591">
  <si>
    <t>Sample label</t>
  </si>
  <si>
    <t>Time (hrs)</t>
  </si>
  <si>
    <t>Fluoride</t>
  </si>
  <si>
    <t>Chloride</t>
  </si>
  <si>
    <t>Sulfate</t>
  </si>
  <si>
    <t>Nitrate</t>
  </si>
  <si>
    <t>Phosphate</t>
  </si>
  <si>
    <t>A1_DF10</t>
  </si>
  <si>
    <t>A2_DF10</t>
  </si>
  <si>
    <t>A3_DF10</t>
  </si>
  <si>
    <t>A5_DF10</t>
  </si>
  <si>
    <t>A6_DF10</t>
  </si>
  <si>
    <t>A7_DF10</t>
  </si>
  <si>
    <t>A9_DF10</t>
  </si>
  <si>
    <t>A10_DF10</t>
  </si>
  <si>
    <t>A11_DF10</t>
  </si>
  <si>
    <t>A13_DF10</t>
  </si>
  <si>
    <t>A14_DF10</t>
  </si>
  <si>
    <t>A15_DF10</t>
  </si>
  <si>
    <t>A17_DF10</t>
  </si>
  <si>
    <t>B1_DF10</t>
  </si>
  <si>
    <t>B2_DF10</t>
  </si>
  <si>
    <t>B5_DF10</t>
  </si>
  <si>
    <t>B6_DF10</t>
  </si>
  <si>
    <t>B7_DF10</t>
  </si>
  <si>
    <t>B9_DF10</t>
  </si>
  <si>
    <t>B10_DF10</t>
  </si>
  <si>
    <t>B11_DF10</t>
  </si>
  <si>
    <t>B13_DF10</t>
  </si>
  <si>
    <t>B14_DF10</t>
  </si>
  <si>
    <t>B15_DF10</t>
  </si>
  <si>
    <t>B17_DF10</t>
  </si>
  <si>
    <t>B18_DF10</t>
  </si>
  <si>
    <t>B19_DF10</t>
  </si>
  <si>
    <t>B21_DF10</t>
  </si>
  <si>
    <t>B22_DF10</t>
  </si>
  <si>
    <t>B23_DF10</t>
  </si>
  <si>
    <t>B25_DF10</t>
  </si>
  <si>
    <t>B26_DF10</t>
  </si>
  <si>
    <t>B27_DF10</t>
  </si>
  <si>
    <t>B29_DF10</t>
  </si>
  <si>
    <t>B30_DF10</t>
  </si>
  <si>
    <t>B31_DF10</t>
  </si>
  <si>
    <t>B33_DF10</t>
  </si>
  <si>
    <t>B34_DF10</t>
  </si>
  <si>
    <t>B35_DF10</t>
  </si>
  <si>
    <t>B37_DF10</t>
  </si>
  <si>
    <t>B38_DF10</t>
  </si>
  <si>
    <t>B39_DF10</t>
  </si>
  <si>
    <t>B41_DF10</t>
  </si>
  <si>
    <t>B42_DF10</t>
  </si>
  <si>
    <t>B43_DF10</t>
  </si>
  <si>
    <t>B45_DF10</t>
  </si>
  <si>
    <t>B46_DF10</t>
  </si>
  <si>
    <t>B47_DF10</t>
  </si>
  <si>
    <t>B49_DF10</t>
  </si>
  <si>
    <t>B50_DF10</t>
  </si>
  <si>
    <t>B51_DF10</t>
  </si>
  <si>
    <t>B53_DF10</t>
  </si>
  <si>
    <t>B54_DF10</t>
  </si>
  <si>
    <t>B55_DF10</t>
  </si>
  <si>
    <t>B57_DF10</t>
  </si>
  <si>
    <t>B58_DF10</t>
  </si>
  <si>
    <t>B59_DF10</t>
  </si>
  <si>
    <t>B61_DF10</t>
  </si>
  <si>
    <t>B62_DF10</t>
  </si>
  <si>
    <t>B63_DF10</t>
  </si>
  <si>
    <t>B65_DF10</t>
  </si>
  <si>
    <t>B66_DF10</t>
  </si>
  <si>
    <t>B67_DF10</t>
  </si>
  <si>
    <t>B69_DF10</t>
  </si>
  <si>
    <t>B70_DF10</t>
  </si>
  <si>
    <t>B71_DF10</t>
  </si>
  <si>
    <t>B72_DF10</t>
  </si>
  <si>
    <t>B73_DF10</t>
  </si>
  <si>
    <t>B74_DF10</t>
  </si>
  <si>
    <t>B75_DF10</t>
  </si>
  <si>
    <t>B77_DF10</t>
  </si>
  <si>
    <t>B78_DF10</t>
  </si>
  <si>
    <t>B79_DF10</t>
  </si>
  <si>
    <t>B81_DF10</t>
  </si>
  <si>
    <t>B82_DF10</t>
  </si>
  <si>
    <t>B83_DF10</t>
  </si>
  <si>
    <t>B85_DF10</t>
  </si>
  <si>
    <t>B86_DF10</t>
  </si>
  <si>
    <t>B87_DF10</t>
  </si>
  <si>
    <t>B89_DF10</t>
  </si>
  <si>
    <t>B90_DF10</t>
  </si>
  <si>
    <t>B91_DF10</t>
  </si>
  <si>
    <t>B93_DF10</t>
  </si>
  <si>
    <t>B94_DF10</t>
  </si>
  <si>
    <t>B95_DF10</t>
  </si>
  <si>
    <t>C1_DF10</t>
  </si>
  <si>
    <t>C2_DF10</t>
  </si>
  <si>
    <t>C3_DF10</t>
  </si>
  <si>
    <t>C5_DF10</t>
  </si>
  <si>
    <t>C6_DF10</t>
  </si>
  <si>
    <t>C7_DF10</t>
  </si>
  <si>
    <t>C9_DF10</t>
  </si>
  <si>
    <t>C10_DF10</t>
  </si>
  <si>
    <t>C11_DF10</t>
  </si>
  <si>
    <t>C13_DF10</t>
  </si>
  <si>
    <t>C14_DF10</t>
  </si>
  <si>
    <t>C15_DF10</t>
  </si>
  <si>
    <t>Note: 1) n.d converted to 0</t>
  </si>
  <si>
    <t>Li</t>
  </si>
  <si>
    <t>B</t>
  </si>
  <si>
    <t>Na</t>
  </si>
  <si>
    <t>Mg</t>
  </si>
  <si>
    <t>Al</t>
  </si>
  <si>
    <t>Si</t>
  </si>
  <si>
    <t>K</t>
  </si>
  <si>
    <t>Mn</t>
  </si>
  <si>
    <t>Ca</t>
  </si>
  <si>
    <t>Fe</t>
  </si>
  <si>
    <t>Rb</t>
  </si>
  <si>
    <t>Sr</t>
  </si>
  <si>
    <t>Ba</t>
  </si>
  <si>
    <t>SAMPLE LABEL</t>
  </si>
  <si>
    <t>Time (hours)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</si>
  <si>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</si>
  <si>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</si>
  <si>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</si>
  <si>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</si>
  <si>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</si>
  <si>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</si>
  <si>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</si>
  <si>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</si>
  <si>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</si>
  <si>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w13</t>
  </si>
  <si>
    <t>w17</t>
  </si>
  <si>
    <t>w21</t>
  </si>
  <si>
    <t>w25</t>
  </si>
  <si>
    <t>w26</t>
  </si>
  <si>
    <t>w33</t>
  </si>
  <si>
    <t>w37</t>
  </si>
  <si>
    <t>w38</t>
  </si>
  <si>
    <t>w53</t>
  </si>
  <si>
    <t>w65</t>
  </si>
  <si>
    <t>w77</t>
  </si>
  <si>
    <t>w105</t>
  </si>
  <si>
    <t>w133</t>
  </si>
  <si>
    <t>w161</t>
  </si>
  <si>
    <t>time (hrs)</t>
  </si>
  <si>
    <t>Grey-core_1</t>
  </si>
  <si>
    <t>Grey-core_2</t>
  </si>
  <si>
    <t>Grey-core_3</t>
  </si>
  <si>
    <t>Grey-core_4</t>
  </si>
  <si>
    <t>Grey-core_5</t>
  </si>
  <si>
    <t>Grey-core_6</t>
  </si>
  <si>
    <t>Grey-core_7</t>
  </si>
  <si>
    <t>Grey-core_8</t>
  </si>
  <si>
    <t>Grey-core_9</t>
  </si>
  <si>
    <t>Grey-core_10</t>
  </si>
  <si>
    <t>Grey-core_11</t>
  </si>
  <si>
    <t>Grey-core_12</t>
  </si>
  <si>
    <t>Grey-core_13</t>
  </si>
  <si>
    <t>Grey-core_14</t>
  </si>
  <si>
    <t>Grey-core_15</t>
  </si>
  <si>
    <t>Grey-core_16</t>
  </si>
  <si>
    <t>Grey-core_17</t>
  </si>
  <si>
    <t>Grey-core_18</t>
  </si>
  <si>
    <t>Grey-core_19</t>
  </si>
  <si>
    <t>Grey-core_20</t>
  </si>
  <si>
    <t>Grey-core_21</t>
  </si>
  <si>
    <t>Grey-core_22</t>
  </si>
  <si>
    <t>Grey-core_23</t>
  </si>
  <si>
    <t>Grey-core_24</t>
  </si>
  <si>
    <t>Grey-core_25</t>
  </si>
  <si>
    <t>Grey-core_26</t>
  </si>
  <si>
    <t>Grey-core_27</t>
  </si>
  <si>
    <t>Grey-core_28</t>
  </si>
  <si>
    <t>Grey-core_29</t>
  </si>
  <si>
    <t>Grey-core_30</t>
  </si>
  <si>
    <t>Grey-core_31</t>
  </si>
  <si>
    <t>Grey-core_32</t>
  </si>
  <si>
    <t>Grey-core_33</t>
  </si>
  <si>
    <t>Grey-core_34</t>
  </si>
  <si>
    <t>Grey-core_35</t>
  </si>
  <si>
    <t>Grey-core_36</t>
  </si>
  <si>
    <t>Grey-core_37</t>
  </si>
  <si>
    <t>Grey-core_38</t>
  </si>
  <si>
    <t>Grey-core_39</t>
  </si>
  <si>
    <t>Grey-core_40</t>
  </si>
  <si>
    <t>Grey-core_41</t>
  </si>
  <si>
    <t>Grey-core_42</t>
  </si>
  <si>
    <t>Grey-core_43</t>
  </si>
  <si>
    <t>Grey-core_44</t>
  </si>
  <si>
    <t>Grey-core_45</t>
  </si>
  <si>
    <t>Grey-core_46</t>
  </si>
  <si>
    <t>Grey-core_47</t>
  </si>
  <si>
    <t>Grey-core_48</t>
  </si>
  <si>
    <t>Grey-core_49</t>
  </si>
  <si>
    <t>Grey-core_50</t>
  </si>
  <si>
    <t>Grey-core_51</t>
  </si>
  <si>
    <t>Grey-core_52</t>
  </si>
  <si>
    <t>Grey-core_53</t>
  </si>
  <si>
    <t>Grey-core_54</t>
  </si>
  <si>
    <t>Grey-core_55</t>
  </si>
  <si>
    <t>Grey-core_56</t>
  </si>
  <si>
    <t>Grey-core_57</t>
  </si>
  <si>
    <t>Grey-core_58</t>
  </si>
  <si>
    <t>Grey-core_59</t>
  </si>
  <si>
    <t>Grey-core_60</t>
  </si>
  <si>
    <t>Grey-core_61</t>
  </si>
  <si>
    <t>Grey-core_62</t>
  </si>
  <si>
    <t>Grey-core_63</t>
  </si>
  <si>
    <t>Grey-core_64</t>
  </si>
  <si>
    <t>Grey-core_65</t>
  </si>
  <si>
    <t>Grey-core_66</t>
  </si>
  <si>
    <t>Grey-core_67</t>
  </si>
  <si>
    <t>Grey-core_68</t>
  </si>
  <si>
    <t>Grey-core_69</t>
  </si>
  <si>
    <t>Grey-core_70</t>
  </si>
  <si>
    <t>Grey-core_71</t>
  </si>
  <si>
    <t>Grey-core_72</t>
  </si>
  <si>
    <t>Grey-core_73</t>
  </si>
  <si>
    <t>Grey-core_74</t>
  </si>
  <si>
    <t>Grey-core_75</t>
  </si>
  <si>
    <t>Grey-core_76</t>
  </si>
  <si>
    <t>Grey-core_77</t>
  </si>
  <si>
    <t>Grey-core_78</t>
  </si>
  <si>
    <t>Grey-core_79</t>
  </si>
  <si>
    <t>Grey-core_80</t>
  </si>
  <si>
    <t>Grey-core_81</t>
  </si>
  <si>
    <t>Grey-core_82</t>
  </si>
  <si>
    <t>Grey-core_83</t>
  </si>
  <si>
    <t>Grey-core_84</t>
  </si>
  <si>
    <t>Note: 0 represents non-detectable!</t>
  </si>
  <si>
    <t>GreyCore_No.1</t>
  </si>
  <si>
    <t>GreyCore_No.2</t>
  </si>
  <si>
    <t>GreyCore_No.3</t>
  </si>
  <si>
    <t>GreyCore_No.4</t>
  </si>
  <si>
    <t>GreyCore_No.5</t>
  </si>
  <si>
    <t>GreyCore_No.6</t>
  </si>
  <si>
    <t>GreyCore_No.7</t>
  </si>
  <si>
    <t>GreyCore_No.8</t>
  </si>
  <si>
    <t>GreyCore_No.9</t>
  </si>
  <si>
    <t>GreyCore_No.10</t>
  </si>
  <si>
    <t>GreyCore_No.11</t>
  </si>
  <si>
    <t>GreyCore_No.12</t>
  </si>
  <si>
    <t>GreyCore_No.13</t>
  </si>
  <si>
    <t>GreyCore_No.14</t>
  </si>
  <si>
    <t>GreyCore_No.15</t>
  </si>
  <si>
    <t>GreyCore_No.16</t>
  </si>
  <si>
    <t>GreyCore_No.17</t>
  </si>
  <si>
    <t>GreyCore_No.18</t>
  </si>
  <si>
    <t>GreyCore_No.19</t>
  </si>
  <si>
    <t>GreyCore_No.20</t>
  </si>
  <si>
    <t>GreyCore_No.21</t>
  </si>
  <si>
    <t>GreyCore_No.22</t>
  </si>
  <si>
    <t>GreyCore_No.23</t>
  </si>
  <si>
    <t>GreyCore_No.24</t>
  </si>
  <si>
    <t>GreyCore_No.25</t>
  </si>
  <si>
    <t>GreyCore_No.26</t>
  </si>
  <si>
    <t>GreyCore_No.27</t>
  </si>
  <si>
    <t>GreyCore_No.28</t>
  </si>
  <si>
    <t>GreyCore_No.29</t>
  </si>
  <si>
    <t>GreyCore_No.30</t>
  </si>
  <si>
    <t>GreyCore_No.31</t>
  </si>
  <si>
    <t>GreyCore_No.32</t>
  </si>
  <si>
    <t>GreyCore_No.33</t>
  </si>
  <si>
    <t>GreyCore_No.34</t>
  </si>
  <si>
    <t>GreyCore_No.35</t>
  </si>
  <si>
    <t>GreyCore_No.36</t>
  </si>
  <si>
    <t>GreyCore_No.37</t>
  </si>
  <si>
    <t>GreyCore_No.38</t>
  </si>
  <si>
    <t>GreyCore_No.39</t>
  </si>
  <si>
    <t>GreyCore_No.40</t>
  </si>
  <si>
    <t>GreyCore_No.41</t>
  </si>
  <si>
    <t>GreyCore_No.42</t>
  </si>
  <si>
    <t>GreyCore_No.43</t>
  </si>
  <si>
    <t>GreyCore_No.44</t>
  </si>
  <si>
    <t>GreyCore_No.45</t>
  </si>
  <si>
    <t>GreyCore_No.46</t>
  </si>
  <si>
    <t>GreyCore_No.47</t>
  </si>
  <si>
    <t>GreyCore_No.48</t>
  </si>
  <si>
    <t>GreyCore_No.49</t>
  </si>
  <si>
    <t>GreyCore_No.50</t>
  </si>
  <si>
    <t>GreyCore_No.51</t>
  </si>
  <si>
    <t>GreyCore_No.52</t>
  </si>
  <si>
    <t>GreyCore_No.53</t>
  </si>
  <si>
    <t>GreyCore_No.54</t>
  </si>
  <si>
    <t>GreyCore_No.55</t>
  </si>
  <si>
    <t>GreyCore_No.56</t>
  </si>
  <si>
    <t>GreyCore_No.57</t>
  </si>
  <si>
    <t>GreyCore_No.58</t>
  </si>
  <si>
    <t>GreyCore_No.59</t>
  </si>
  <si>
    <t>GreyCore_No.60</t>
  </si>
  <si>
    <t>GreyCore_No.61</t>
  </si>
  <si>
    <t>GreyCore_No.62</t>
  </si>
  <si>
    <t>GreyCore_No.63</t>
  </si>
  <si>
    <t>GreyCore_No.64</t>
  </si>
  <si>
    <t>GreyCore_No.65</t>
  </si>
  <si>
    <t>GreyCore_No.66</t>
  </si>
  <si>
    <t>GreyCore_No.67</t>
  </si>
  <si>
    <t>GreyCore_No.68</t>
  </si>
  <si>
    <t>GreyCore_No.69</t>
  </si>
  <si>
    <t>GreyCore_No.70</t>
  </si>
  <si>
    <t>GreyCore_No.71</t>
  </si>
  <si>
    <t>GreyCore_No.72</t>
  </si>
  <si>
    <t>GreyCore_No.73</t>
  </si>
  <si>
    <t>GreyCore_No.74</t>
  </si>
  <si>
    <t>GreyCore_No.75</t>
  </si>
  <si>
    <t>GreyCore_No.76</t>
  </si>
  <si>
    <t>GreyCore_No.77</t>
  </si>
  <si>
    <t>GreyCore_No.78</t>
  </si>
  <si>
    <t>GreyCore_No.79</t>
  </si>
  <si>
    <t>GreyCore_No.80</t>
  </si>
  <si>
    <t>GreyCore_No.81</t>
  </si>
  <si>
    <t>GreyCore_No.82</t>
  </si>
  <si>
    <t>GreyCore_No.83</t>
  </si>
  <si>
    <t>GreyCore_No.84</t>
  </si>
  <si>
    <t>W1_DF10</t>
  </si>
  <si>
    <t>W2_DF10</t>
  </si>
  <si>
    <t>W3_DF10</t>
  </si>
  <si>
    <t>W4_DF10</t>
  </si>
  <si>
    <t>W5_DF10</t>
  </si>
  <si>
    <t>W6_DF10</t>
  </si>
  <si>
    <t>W7_DF10</t>
  </si>
  <si>
    <t>W8_DF10</t>
  </si>
  <si>
    <t>W9_DF10</t>
  </si>
  <si>
    <t>W13_DF10</t>
  </si>
  <si>
    <t>W17_DF10</t>
  </si>
  <si>
    <t>W21_DF10</t>
  </si>
  <si>
    <t>W25_DF10</t>
  </si>
  <si>
    <t>W26_DF10</t>
  </si>
  <si>
    <t>W33_DF10</t>
  </si>
  <si>
    <t>W37_DF10</t>
  </si>
  <si>
    <t>W38_DF10</t>
  </si>
  <si>
    <t>W53_DF10</t>
  </si>
  <si>
    <t>W65_DF10</t>
  </si>
  <si>
    <t>W77_DF10</t>
  </si>
  <si>
    <t>W105_DF10</t>
  </si>
  <si>
    <t>W133_DF10</t>
  </si>
  <si>
    <t>W161_DF10</t>
  </si>
  <si>
    <t>W165_DF10</t>
  </si>
  <si>
    <t>W166_DF10</t>
  </si>
  <si>
    <t>W167_DF10</t>
  </si>
  <si>
    <t>168_DF10</t>
  </si>
  <si>
    <t>169_DF10</t>
  </si>
  <si>
    <t>170_DF10</t>
  </si>
  <si>
    <t>171_DF10</t>
  </si>
  <si>
    <t>172_DF10</t>
  </si>
  <si>
    <t>176_DF10</t>
  </si>
  <si>
    <t>180_DF10</t>
  </si>
  <si>
    <t>184_DF10</t>
  </si>
  <si>
    <t>188_DF10</t>
  </si>
  <si>
    <t>192_DF10</t>
  </si>
  <si>
    <t>196_DF10</t>
  </si>
  <si>
    <t>200_DF10</t>
  </si>
  <si>
    <t>212_DF10</t>
  </si>
  <si>
    <t>224_DF10</t>
  </si>
  <si>
    <t>236_DF10</t>
  </si>
  <si>
    <t>252_DF10</t>
  </si>
  <si>
    <t>265_DF10</t>
  </si>
  <si>
    <t>279_DF10</t>
  </si>
  <si>
    <t>B1_DF12.5</t>
  </si>
  <si>
    <t>B4_DF12.5</t>
  </si>
  <si>
    <t>B7_DF12.5</t>
  </si>
  <si>
    <t>B10_DF12.5</t>
  </si>
  <si>
    <t>B13_DF12.5</t>
  </si>
  <si>
    <t>B16_DF12.5</t>
  </si>
  <si>
    <t>B19_DF12.5</t>
  </si>
  <si>
    <t>B22_DF12.5</t>
  </si>
  <si>
    <t>B27_DF12.5</t>
  </si>
  <si>
    <t>B28_DF12.5</t>
  </si>
  <si>
    <t>B31_DF12.5</t>
  </si>
  <si>
    <t>B34_DF12.5</t>
  </si>
  <si>
    <t>B37_DF12.5</t>
  </si>
  <si>
    <t>B40_DF12.5</t>
  </si>
  <si>
    <t>B43_DF12.5</t>
  </si>
  <si>
    <t>B46_DF12.5</t>
  </si>
  <si>
    <t>B50_DF12.5</t>
  </si>
  <si>
    <t>B52_DF12.5</t>
  </si>
  <si>
    <t>B55_DF12.5</t>
  </si>
  <si>
    <t>B58_DF12.5</t>
  </si>
  <si>
    <t>B61_DF12.5</t>
  </si>
  <si>
    <t>B64_DF12.5</t>
  </si>
  <si>
    <t>B67_DF12.5</t>
  </si>
  <si>
    <t>B70_DF12.5</t>
  </si>
  <si>
    <t>B73_DF12.5</t>
  </si>
  <si>
    <t>B76_DF12.5</t>
  </si>
  <si>
    <t>B79_DF12.5</t>
  </si>
  <si>
    <t>B82_DF12.5</t>
  </si>
  <si>
    <t>B85_DF12.5</t>
  </si>
  <si>
    <t>B88_DF12.5</t>
  </si>
  <si>
    <t>B91_DF12.5</t>
  </si>
  <si>
    <t>B94_DF12.5</t>
  </si>
  <si>
    <t>B97_DF12.5</t>
  </si>
  <si>
    <t>B100_DF12.5</t>
  </si>
  <si>
    <t>B103_DF12.5</t>
  </si>
  <si>
    <t>B106_DF12.5</t>
  </si>
  <si>
    <t>B109_DF12.5</t>
  </si>
  <si>
    <t>B112_DF12.5</t>
  </si>
  <si>
    <t>B115_DF12.5</t>
  </si>
  <si>
    <t>B118_DF12.5</t>
  </si>
  <si>
    <t>sample ID</t>
  </si>
  <si>
    <t>time</t>
  </si>
  <si>
    <t>Ti-ref1_DF5</t>
  </si>
  <si>
    <t>Ti-ref2_DF5</t>
  </si>
  <si>
    <t>Ti-1_DF5</t>
  </si>
  <si>
    <t>Ti-2_DF5</t>
  </si>
  <si>
    <t>Ti-3_DF5</t>
  </si>
  <si>
    <t>Ti-4_DF5</t>
  </si>
  <si>
    <t>Ti-5_DF5</t>
  </si>
  <si>
    <t>Ti-6_DF5</t>
  </si>
  <si>
    <t>Ti-7_DF5</t>
  </si>
  <si>
    <t>Ti-8_DF5</t>
  </si>
  <si>
    <t>Ti-9_DF5</t>
  </si>
  <si>
    <t>Ti-10_DF5</t>
  </si>
  <si>
    <t>Ti-11_DF5</t>
  </si>
  <si>
    <t>Ti-12_DF5</t>
  </si>
  <si>
    <t>Ti-13_DF5</t>
  </si>
  <si>
    <t>Ti-14_DF5</t>
  </si>
  <si>
    <t>Ti-15_DF5</t>
  </si>
  <si>
    <t>Ti-16_DF5</t>
  </si>
  <si>
    <t>Ti-1</t>
  </si>
  <si>
    <t>Ti-2</t>
  </si>
  <si>
    <t>Ti-3</t>
  </si>
  <si>
    <t>Ti-4</t>
  </si>
  <si>
    <t>Ti-5</t>
  </si>
  <si>
    <t>Ti-6</t>
  </si>
  <si>
    <t>Ti-7</t>
  </si>
  <si>
    <t>Ti-8</t>
  </si>
  <si>
    <t>Ti-9</t>
  </si>
  <si>
    <t>Ti-10</t>
  </si>
  <si>
    <t>Ti-11</t>
  </si>
  <si>
    <t>Ti-12</t>
  </si>
  <si>
    <t>Ti-13</t>
  </si>
  <si>
    <t>Ti-14</t>
  </si>
  <si>
    <t>Ti-15</t>
  </si>
  <si>
    <t>Ti-16</t>
  </si>
  <si>
    <t>Sample weight (g)</t>
  </si>
  <si>
    <t>anions concentrations in ppm</t>
  </si>
  <si>
    <t>cation concentration in ppb</t>
  </si>
  <si>
    <t>Sustainability of Shear-Induced Permeability for EGS Reservoirs</t>
  </si>
  <si>
    <t>Test</t>
  </si>
  <si>
    <t>Stripa</t>
  </si>
  <si>
    <t>Dates</t>
  </si>
  <si>
    <t>5/9/14-6/?/14</t>
  </si>
  <si>
    <t>11/14/14-12/16/14</t>
  </si>
  <si>
    <t>12/14/14-3/12/15</t>
  </si>
  <si>
    <t>8/3/15-9/1/15</t>
  </si>
  <si>
    <t>12/15/15?</t>
  </si>
  <si>
    <t>Color</t>
  </si>
  <si>
    <t>Black</t>
  </si>
  <si>
    <t>White</t>
  </si>
  <si>
    <t>Grey</t>
  </si>
  <si>
    <t>Titanium</t>
  </si>
  <si>
    <t>#Water samples</t>
  </si>
  <si>
    <t>Anions</t>
  </si>
  <si>
    <t>Li filename/new filename</t>
  </si>
  <si>
    <r>
      <t>1</t>
    </r>
    <r>
      <rPr>
        <vertAlign val="superscript"/>
        <sz val="8"/>
        <color theme="1"/>
        <rFont val="Cambria"/>
        <family val="1"/>
      </rPr>
      <t>st</t>
    </r>
    <r>
      <rPr>
        <sz val="8"/>
        <color theme="1"/>
        <rFont val="Cambria"/>
        <family val="1"/>
      </rPr>
      <t>_batch_run_IC_results_Feb01-16/</t>
    </r>
    <r>
      <rPr>
        <b/>
        <sz val="8"/>
        <color theme="1"/>
        <rFont val="Cambria"/>
        <family val="1"/>
      </rPr>
      <t>Stripa_Anions</t>
    </r>
  </si>
  <si>
    <r>
      <t>BlackCore_IC_results_Feb01-16/</t>
    </r>
    <r>
      <rPr>
        <b/>
        <sz val="8"/>
        <color theme="1"/>
        <rFont val="Cambria"/>
        <family val="1"/>
      </rPr>
      <t xml:space="preserve"> MM_Black_Anions</t>
    </r>
  </si>
  <si>
    <r>
      <t>2</t>
    </r>
    <r>
      <rPr>
        <vertAlign val="superscript"/>
        <sz val="8"/>
        <color theme="1"/>
        <rFont val="Cambria"/>
        <family val="1"/>
      </rPr>
      <t>nd</t>
    </r>
    <r>
      <rPr>
        <sz val="8"/>
        <color theme="1"/>
        <rFont val="Cambria"/>
        <family val="1"/>
      </rPr>
      <t>_batch&amp;Ti-ref_run_IC_results_Feb01-16/</t>
    </r>
    <r>
      <rPr>
        <b/>
        <sz val="8"/>
        <color theme="1"/>
        <rFont val="Cambria"/>
        <family val="1"/>
      </rPr>
      <t>MD_White_Anions</t>
    </r>
  </si>
  <si>
    <r>
      <t>Anions_analysis_results_GreycoreSamples_Dec09-15/</t>
    </r>
    <r>
      <rPr>
        <b/>
        <sz val="8"/>
        <color theme="1"/>
        <rFont val="Cambria"/>
        <family val="1"/>
      </rPr>
      <t>AT_Grey_Anions</t>
    </r>
  </si>
  <si>
    <r>
      <t>2</t>
    </r>
    <r>
      <rPr>
        <vertAlign val="superscript"/>
        <sz val="8"/>
        <color theme="1"/>
        <rFont val="Cambria"/>
        <family val="1"/>
      </rPr>
      <t>nd</t>
    </r>
    <r>
      <rPr>
        <sz val="8"/>
        <color theme="1"/>
        <rFont val="Cambria"/>
        <family val="1"/>
      </rPr>
      <t>_batch&amp;Ti-ref_run_IC_results_Feb01-16/</t>
    </r>
    <r>
      <rPr>
        <b/>
        <sz val="8"/>
        <color theme="1"/>
        <rFont val="Cambria"/>
        <family val="1"/>
      </rPr>
      <t xml:space="preserve"> Ti_Blank_Anions</t>
    </r>
  </si>
  <si>
    <t>Cations</t>
  </si>
  <si>
    <r>
      <t>GeothermalSamples_Seiji_ICP-MS_results_Jan15-14/</t>
    </r>
    <r>
      <rPr>
        <b/>
        <sz val="8"/>
        <color theme="1"/>
        <rFont val="Cambria"/>
        <family val="1"/>
      </rPr>
      <t>Stripa_Cations</t>
    </r>
  </si>
  <si>
    <r>
      <t>Blackcore&amp;Ti-ref_runs_ICPMS_results_Feb01-16.xls/</t>
    </r>
    <r>
      <rPr>
        <b/>
        <sz val="8"/>
        <color theme="1"/>
        <rFont val="Cambria"/>
        <family val="1"/>
      </rPr>
      <t>MM_Black_Cations</t>
    </r>
  </si>
  <si>
    <r>
      <t>Seiji_Geothermaml_cations_2ndBatch_results_March30-15tjk/</t>
    </r>
    <r>
      <rPr>
        <b/>
        <sz val="8"/>
        <color theme="1"/>
        <rFont val="Cambria"/>
        <family val="1"/>
      </rPr>
      <t xml:space="preserve"> MD_White_Cations</t>
    </r>
  </si>
  <si>
    <r>
      <t>Cations_analysis_results_GreycoreSamples_Dec09-15/</t>
    </r>
    <r>
      <rPr>
        <b/>
        <sz val="8"/>
        <color theme="1"/>
        <rFont val="Cambria"/>
        <family val="1"/>
      </rPr>
      <t>AT_Grey_Cations</t>
    </r>
  </si>
  <si>
    <r>
      <t>Blackcore&amp;Ti-ref_runs_ICPMS_results_Feb01-16.xls/</t>
    </r>
    <r>
      <rPr>
        <b/>
        <sz val="8"/>
        <color theme="1"/>
        <rFont val="Cambria"/>
        <family val="1"/>
      </rPr>
      <t>Ti_Blank_Cations</t>
    </r>
  </si>
  <si>
    <t>total</t>
  </si>
  <si>
    <t>ppb</t>
  </si>
  <si>
    <t>ug</t>
  </si>
  <si>
    <t>umol</t>
  </si>
  <si>
    <t>umol/charge</t>
  </si>
  <si>
    <t>Total Cations ug</t>
  </si>
  <si>
    <t>Total Cation umol</t>
  </si>
  <si>
    <t>Total Cations umol/charge</t>
  </si>
  <si>
    <t>sample volume</t>
  </si>
  <si>
    <t>sample volume (mL)</t>
  </si>
  <si>
    <t>SAMPLE weight</t>
  </si>
  <si>
    <t xml:space="preserve">Nitrate </t>
  </si>
  <si>
    <t>ppm</t>
  </si>
  <si>
    <t>Total anions ug</t>
  </si>
  <si>
    <t>Total anions umol/charge</t>
  </si>
  <si>
    <t>Total anions ug/mL</t>
  </si>
  <si>
    <t>Sample Weight</t>
  </si>
  <si>
    <t>sample weight</t>
  </si>
  <si>
    <t>Total anions umol</t>
  </si>
  <si>
    <t>Total Cations mg/L</t>
  </si>
  <si>
    <t>cations/anions ug</t>
  </si>
  <si>
    <t>cations/anions umol</t>
  </si>
  <si>
    <t>cations/anions umol/charge</t>
  </si>
  <si>
    <t>cations/(anions + Si)</t>
  </si>
  <si>
    <t>umol/charge (assume -2 for silica)</t>
  </si>
  <si>
    <t>averages/st deviation</t>
  </si>
  <si>
    <t>Total anion umol</t>
  </si>
  <si>
    <t>rock</t>
  </si>
  <si>
    <t>stripa</t>
  </si>
  <si>
    <t>black</t>
  </si>
  <si>
    <t>white</t>
  </si>
  <si>
    <t>grey</t>
  </si>
  <si>
    <t>blank</t>
  </si>
  <si>
    <t>total time (hr)</t>
  </si>
  <si>
    <t>Cations/hr (ug/hr)</t>
  </si>
  <si>
    <t>Si (ug/hr)</t>
  </si>
  <si>
    <t>Anions (ug/hr)</t>
  </si>
  <si>
    <t>without Si</t>
  </si>
  <si>
    <t>with Si</t>
  </si>
  <si>
    <t>Cation/anion Ratio</t>
  </si>
  <si>
    <t>Difference</t>
  </si>
  <si>
    <t>average total Cations (ug/mL)</t>
  </si>
  <si>
    <t>Average total Si (ug/mL)</t>
  </si>
  <si>
    <t>Average Anions Anions (ug/mL)</t>
  </si>
  <si>
    <t>total mL (0.01 mL/min)</t>
  </si>
  <si>
    <t>Average Anions (umol/mL)</t>
  </si>
  <si>
    <t>Cations/hr (umol/hr)</t>
  </si>
  <si>
    <t>Si (umol/hr)</t>
  </si>
  <si>
    <t>Anions (umol/hr)</t>
  </si>
  <si>
    <t>total mL (flow rate 0.01 mL/min)</t>
  </si>
  <si>
    <t>Average total Si (umol)</t>
  </si>
  <si>
    <t>Average Anions (umol)</t>
  </si>
  <si>
    <t>Total Cation umol/mL</t>
  </si>
  <si>
    <t>umol/ml</t>
  </si>
  <si>
    <t>total anions umol - F</t>
  </si>
  <si>
    <t>umol/mL</t>
  </si>
  <si>
    <t>umol/mL -F</t>
  </si>
  <si>
    <t>umol/mL-F</t>
  </si>
  <si>
    <t>umol/ml - F</t>
  </si>
  <si>
    <t>Average Si (umol/mL)</t>
  </si>
  <si>
    <t>Average Anions (umol/mL) (ex. F)</t>
  </si>
  <si>
    <t>Anions (ex. F) (umol/hr)</t>
  </si>
  <si>
    <t>umol/mL - F</t>
  </si>
  <si>
    <t>Blank</t>
  </si>
  <si>
    <t>umol/mL cations</t>
  </si>
  <si>
    <t>umol SiO2/mL</t>
  </si>
  <si>
    <t>SiO2</t>
  </si>
  <si>
    <r>
      <t>SiO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</si>
  <si>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Rhyolite tuff</t>
  </si>
  <si>
    <t>Lithic Tuff</t>
  </si>
  <si>
    <t>Meta sedimentary</t>
  </si>
  <si>
    <t>Stripa granite</t>
  </si>
  <si>
    <t>from Brady nevada</t>
  </si>
  <si>
    <t>average ug/mL</t>
  </si>
  <si>
    <t>stdev ug/mL</t>
  </si>
  <si>
    <t>Meta Sedimentary</t>
  </si>
  <si>
    <t>mg/L</t>
  </si>
  <si>
    <t>F</t>
  </si>
  <si>
    <t>Cl</t>
  </si>
  <si>
    <r>
      <t>PO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vertAlign val="superscript"/>
        <sz val="11"/>
        <color theme="1"/>
        <rFont val="Calibri"/>
        <family val="2"/>
        <scheme val="minor"/>
      </rPr>
      <t>3-</t>
    </r>
  </si>
  <si>
    <r>
      <t>SO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vertAlign val="superscript"/>
        <sz val="11"/>
        <color theme="1"/>
        <rFont val="Calibri"/>
        <family val="2"/>
        <scheme val="minor"/>
      </rPr>
      <t>2-</t>
    </r>
  </si>
  <si>
    <r>
      <t>NO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vertAlign val="superscript"/>
        <sz val="11"/>
        <color theme="1"/>
        <rFont val="Calibri"/>
        <family val="2"/>
        <scheme val="minor"/>
      </rPr>
      <t>-</t>
    </r>
  </si>
  <si>
    <t>avg SiO2</t>
  </si>
  <si>
    <t>SIO2</t>
  </si>
  <si>
    <t>Stripa Cations</t>
  </si>
  <si>
    <t>Stripa Si</t>
  </si>
  <si>
    <t>Stripa Anions</t>
  </si>
  <si>
    <t>Stripa mass balance</t>
  </si>
  <si>
    <t>metamudstone Cations</t>
  </si>
  <si>
    <t>metamudstone silica</t>
  </si>
  <si>
    <t>MetaMudstone Anions</t>
  </si>
  <si>
    <t>Metamudstone mass balance</t>
  </si>
  <si>
    <t>Titanium Blank</t>
  </si>
  <si>
    <t>Rhyolitic Ashflow Tuff cations</t>
  </si>
  <si>
    <t>Rhyolitic Ashflow Tuff silica</t>
  </si>
  <si>
    <t>Rhyolitic Ashflow Tuff anions</t>
  </si>
  <si>
    <t>Rhyolitic Ashflow Tuff Mass Balance</t>
  </si>
  <si>
    <t>Silicified Rhyolitic Tuff Cations</t>
  </si>
  <si>
    <t>Silicified Rhyolitic Tuff Silica</t>
  </si>
  <si>
    <t>Silicified Rhyolitic Tuff Anions</t>
  </si>
  <si>
    <t>Silicified Rhyolitic Tuff Mass Balance</t>
  </si>
  <si>
    <t>Measured cation concentrations</t>
  </si>
  <si>
    <t>Computed mass</t>
  </si>
  <si>
    <t>Computed Moles</t>
  </si>
  <si>
    <t>Computed molar concentration</t>
  </si>
  <si>
    <t>Computed Equivalents</t>
  </si>
  <si>
    <t>Summations</t>
  </si>
  <si>
    <t>Measured Si</t>
  </si>
  <si>
    <t>Computed</t>
  </si>
  <si>
    <t>Measured Anion concentrations</t>
  </si>
  <si>
    <t>Computed Mass Balance</t>
  </si>
  <si>
    <t>4 worksheets are provided for each. An example of the worksheet headers for the 4 sheets are provided below.</t>
  </si>
  <si>
    <t xml:space="preserve">Please note that the spreadsheet contains formulas that calculate values. </t>
  </si>
  <si>
    <t>Data are provided for Fracture Sustainability Tests for:</t>
  </si>
  <si>
    <t>The worksheets include</t>
  </si>
  <si>
    <t>Cations (measured and calculations)</t>
  </si>
  <si>
    <t>Silica (measured and calculations)</t>
  </si>
  <si>
    <t>Anions (measured and calculations</t>
  </si>
  <si>
    <t>Mass balance (calculations)</t>
  </si>
  <si>
    <t>1. Stripa Granite</t>
  </si>
  <si>
    <t>2. MetaMudstone</t>
  </si>
  <si>
    <t>3. Rhyolitic Ashflow Tuff cations</t>
  </si>
  <si>
    <t>4. Silicified Rhyolitic Tuff Cations</t>
  </si>
  <si>
    <t>a. Cations (measured and calculations)</t>
  </si>
  <si>
    <t>b. Silica (measured and calculations)</t>
  </si>
  <si>
    <t>c. Anions (measured and calculations</t>
  </si>
  <si>
    <t>d. Mass balance (calculations)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</si>
</sst>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0"/>
    <numFmt numFmtId="167" formatCode="0.00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sz val="8"/>
      <color theme="1"/>
      <name val="Cambria"/>
      <family val="1"/>
    </font>
    <font>
      <vertAlign val="superscript"/>
      <sz val="8"/>
      <color theme="1"/>
      <name val="Cambria"/>
      <family val="1"/>
    </font>
    <font>
      <b/>
      <sz val="8"/>
      <color theme="1"/>
      <name val="Cambria"/>
      <family val="1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0" fillId="0" borderId="2" xfId="0" applyBorder="1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" fontId="0" fillId="0" borderId="0" xfId="0" applyNumberFormat="1" applyFill="1" applyBorder="1"/>
    <xf numFmtId="2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2" borderId="1" xfId="0" applyFont="1" applyFill="1" applyBorder="1"/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1" fillId="0" borderId="0" xfId="0" applyFont="1"/>
    <xf numFmtId="0" fontId="1" fillId="2" borderId="0" xfId="0" applyFont="1" applyFill="1" applyBorder="1" applyAlignment="1">
      <alignment horizontal="center"/>
    </xf>
    <xf numFmtId="0" fontId="0" fillId="3" borderId="9" xfId="0" applyFill="1" applyBorder="1"/>
    <xf numFmtId="0" fontId="1" fillId="3" borderId="9" xfId="0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3" borderId="9" xfId="0" applyFont="1" applyFill="1" applyBorder="1"/>
    <xf numFmtId="0" fontId="1" fillId="0" borderId="10" xfId="0" applyFont="1" applyFill="1" applyBorder="1" applyAlignment="1">
      <alignment horizontal="center"/>
    </xf>
    <xf numFmtId="0" fontId="0" fillId="5" borderId="9" xfId="0" applyFill="1" applyBorder="1"/>
    <xf numFmtId="164" fontId="0" fillId="0" borderId="0" xfId="0" applyNumberFormat="1"/>
    <xf numFmtId="0" fontId="0" fillId="0" borderId="2" xfId="0" applyBorder="1" applyAlignment="1">
      <alignment wrapText="1"/>
    </xf>
    <xf numFmtId="1" fontId="1" fillId="2" borderId="1" xfId="0" applyNumberFormat="1" applyFont="1" applyFill="1" applyBorder="1"/>
    <xf numFmtId="1" fontId="0" fillId="0" borderId="0" xfId="0" applyNumberFormat="1" applyAlignment="1">
      <alignment horizontal="left"/>
    </xf>
    <xf numFmtId="1" fontId="0" fillId="0" borderId="0" xfId="0" applyNumberFormat="1"/>
    <xf numFmtId="1" fontId="1" fillId="0" borderId="0" xfId="0" applyNumberFormat="1" applyFont="1"/>
    <xf numFmtId="0" fontId="0" fillId="5" borderId="11" xfId="0" applyFill="1" applyBorder="1"/>
    <xf numFmtId="0" fontId="0" fillId="5" borderId="12" xfId="0" applyFill="1" applyBorder="1"/>
    <xf numFmtId="0" fontId="0" fillId="5" borderId="0" xfId="0" applyFill="1" applyBorder="1"/>
    <xf numFmtId="164" fontId="0" fillId="0" borderId="0" xfId="0" applyNumberFormat="1" applyBorder="1"/>
    <xf numFmtId="164" fontId="0" fillId="3" borderId="11" xfId="0" applyNumberFormat="1" applyFill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 applyAlignment="1"/>
    <xf numFmtId="1" fontId="0" fillId="0" borderId="0" xfId="0" applyNumberFormat="1" applyFill="1" applyAlignment="1"/>
    <xf numFmtId="0" fontId="1" fillId="0" borderId="1" xfId="0" applyFont="1" applyFill="1" applyBorder="1" applyAlignment="1"/>
    <xf numFmtId="1" fontId="1" fillId="0" borderId="1" xfId="0" applyNumberFormat="1" applyFont="1" applyFill="1" applyBorder="1" applyAlignment="1"/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left"/>
    </xf>
    <xf numFmtId="2" fontId="0" fillId="0" borderId="0" xfId="0" applyNumberFormat="1" applyFill="1" applyAlignment="1"/>
    <xf numFmtId="0" fontId="0" fillId="0" borderId="1" xfId="0" applyFill="1" applyBorder="1" applyAlignment="1">
      <alignment horizontal="left"/>
    </xf>
    <xf numFmtId="0" fontId="1" fillId="0" borderId="0" xfId="0" applyFont="1" applyFill="1" applyAlignment="1"/>
    <xf numFmtId="1" fontId="1" fillId="0" borderId="0" xfId="0" applyNumberFormat="1" applyFont="1" applyFill="1" applyAlignment="1"/>
    <xf numFmtId="1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7" fillId="4" borderId="2" xfId="0" applyFont="1" applyFill="1" applyBorder="1" applyAlignment="1">
      <alignment wrapText="1"/>
    </xf>
    <xf numFmtId="0" fontId="7" fillId="4" borderId="2" xfId="0" applyFont="1" applyFill="1" applyBorder="1" applyAlignment="1">
      <alignment horizontal="center" wrapText="1"/>
    </xf>
    <xf numFmtId="0" fontId="7" fillId="4" borderId="0" xfId="0" applyFont="1" applyFill="1"/>
    <xf numFmtId="0" fontId="8" fillId="4" borderId="0" xfId="0" applyFont="1" applyFill="1" applyAlignment="1">
      <alignment horizontal="center"/>
    </xf>
    <xf numFmtId="1" fontId="8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7" fillId="4" borderId="2" xfId="0" applyFont="1" applyFill="1" applyBorder="1"/>
    <xf numFmtId="0" fontId="8" fillId="4" borderId="2" xfId="0" applyFont="1" applyFill="1" applyBorder="1" applyAlignment="1">
      <alignment horizontal="center"/>
    </xf>
    <xf numFmtId="1" fontId="8" fillId="4" borderId="2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wrapText="1"/>
    </xf>
    <xf numFmtId="0" fontId="7" fillId="4" borderId="0" xfId="0" applyFont="1" applyFill="1" applyBorder="1" applyAlignment="1">
      <alignment horizontal="center" wrapText="1"/>
    </xf>
    <xf numFmtId="0" fontId="8" fillId="6" borderId="0" xfId="0" applyFont="1" applyFill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wrapText="1"/>
    </xf>
    <xf numFmtId="166" fontId="0" fillId="0" borderId="0" xfId="0" applyNumberFormat="1" applyFill="1" applyBorder="1" applyAlignment="1">
      <alignment horizontal="center"/>
    </xf>
    <xf numFmtId="11" fontId="8" fillId="4" borderId="2" xfId="0" applyNumberFormat="1" applyFont="1" applyFill="1" applyBorder="1" applyAlignment="1">
      <alignment horizontal="center"/>
    </xf>
    <xf numFmtId="11" fontId="8" fillId="4" borderId="0" xfId="0" applyNumberFormat="1" applyFont="1" applyFill="1" applyAlignment="1">
      <alignment horizontal="center"/>
    </xf>
    <xf numFmtId="2" fontId="8" fillId="4" borderId="0" xfId="0" applyNumberFormat="1" applyFont="1" applyFill="1" applyAlignment="1">
      <alignment horizontal="center"/>
    </xf>
    <xf numFmtId="2" fontId="8" fillId="4" borderId="2" xfId="0" applyNumberFormat="1" applyFont="1" applyFill="1" applyBorder="1" applyAlignment="1">
      <alignment horizontal="center"/>
    </xf>
    <xf numFmtId="2" fontId="0" fillId="0" borderId="0" xfId="0" applyNumberFormat="1"/>
    <xf numFmtId="0" fontId="0" fillId="7" borderId="0" xfId="0" applyFill="1" applyBorder="1"/>
    <xf numFmtId="0" fontId="0" fillId="7" borderId="14" xfId="0" applyFill="1" applyBorder="1"/>
    <xf numFmtId="164" fontId="0" fillId="7" borderId="0" xfId="0" applyNumberFormat="1" applyFill="1" applyBorder="1"/>
    <xf numFmtId="0" fontId="0" fillId="7" borderId="0" xfId="0" applyFill="1"/>
    <xf numFmtId="0" fontId="0" fillId="7" borderId="0" xfId="0" applyFill="1" applyAlignment="1">
      <alignment horizontal="center"/>
    </xf>
    <xf numFmtId="1" fontId="0" fillId="7" borderId="0" xfId="0" applyNumberFormat="1" applyFill="1" applyBorder="1"/>
    <xf numFmtId="165" fontId="0" fillId="0" borderId="0" xfId="0" applyNumberFormat="1"/>
    <xf numFmtId="0" fontId="0" fillId="0" borderId="0" xfId="0" applyAlignment="1">
      <alignment horizontal="left" vertical="center"/>
    </xf>
    <xf numFmtId="0" fontId="0" fillId="7" borderId="0" xfId="0" applyFill="1" applyBorder="1" applyAlignment="1">
      <alignment horizontal="center"/>
    </xf>
    <xf numFmtId="2" fontId="0" fillId="7" borderId="0" xfId="0" applyNumberFormat="1" applyFill="1" applyBorder="1" applyAlignment="1">
      <alignment horizontal="center"/>
    </xf>
    <xf numFmtId="0" fontId="0" fillId="7" borderId="9" xfId="0" applyFill="1" applyBorder="1"/>
    <xf numFmtId="164" fontId="0" fillId="7" borderId="0" xfId="0" applyNumberFormat="1" applyFill="1"/>
    <xf numFmtId="2" fontId="0" fillId="7" borderId="0" xfId="0" applyNumberFormat="1" applyFill="1" applyBorder="1"/>
    <xf numFmtId="1" fontId="0" fillId="7" borderId="0" xfId="0" applyNumberFormat="1" applyFill="1"/>
    <xf numFmtId="167" fontId="0" fillId="7" borderId="0" xfId="0" applyNumberFormat="1" applyFill="1"/>
    <xf numFmtId="164" fontId="0" fillId="7" borderId="0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1" fillId="4" borderId="0" xfId="0" applyFont="1" applyFill="1"/>
    <xf numFmtId="2" fontId="0" fillId="4" borderId="0" xfId="0" applyNumberFormat="1" applyFill="1" applyAlignment="1">
      <alignment horizontal="center"/>
    </xf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0" fontId="1" fillId="0" borderId="2" xfId="0" applyFont="1" applyBorder="1"/>
    <xf numFmtId="2" fontId="0" fillId="4" borderId="2" xfId="0" applyNumberForma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wrapText="1"/>
    </xf>
    <xf numFmtId="165" fontId="8" fillId="4" borderId="13" xfId="0" applyNumberFormat="1" applyFont="1" applyFill="1" applyBorder="1" applyAlignment="1">
      <alignment horizontal="center"/>
    </xf>
    <xf numFmtId="165" fontId="8" fillId="4" borderId="0" xfId="0" applyNumberFormat="1" applyFont="1" applyFill="1" applyBorder="1" applyAlignment="1">
      <alignment horizontal="center"/>
    </xf>
    <xf numFmtId="165" fontId="8" fillId="4" borderId="2" xfId="0" applyNumberFormat="1" applyFont="1" applyFill="1" applyBorder="1" applyAlignment="1">
      <alignment horizontal="center"/>
    </xf>
    <xf numFmtId="165" fontId="1" fillId="4" borderId="2" xfId="0" applyNumberFormat="1" applyFont="1" applyFill="1" applyBorder="1" applyAlignment="1">
      <alignment horizontal="center"/>
    </xf>
    <xf numFmtId="165" fontId="0" fillId="4" borderId="0" xfId="0" applyNumberFormat="1" applyFill="1" applyAlignment="1">
      <alignment horizontal="center"/>
    </xf>
    <xf numFmtId="165" fontId="0" fillId="4" borderId="2" xfId="0" applyNumberFormat="1" applyFill="1" applyBorder="1" applyAlignment="1">
      <alignment horizontal="center"/>
    </xf>
    <xf numFmtId="165" fontId="7" fillId="4" borderId="2" xfId="0" applyNumberFormat="1" applyFont="1" applyFill="1" applyBorder="1" applyAlignment="1">
      <alignment horizontal="center" wrapText="1"/>
    </xf>
    <xf numFmtId="0" fontId="11" fillId="4" borderId="0" xfId="0" applyFont="1" applyFill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0" fontId="7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1" fillId="4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3" fillId="0" borderId="0" xfId="0" applyFont="1"/>
    <xf numFmtId="0" fontId="13" fillId="0" borderId="15" xfId="0" applyFont="1" applyBorder="1"/>
    <xf numFmtId="0" fontId="13" fillId="0" borderId="16" xfId="0" applyFont="1" applyBorder="1"/>
    <xf numFmtId="0" fontId="13" fillId="0" borderId="17" xfId="0" applyFont="1" applyBorder="1"/>
    <xf numFmtId="0" fontId="0" fillId="0" borderId="18" xfId="0" applyBorder="1"/>
    <xf numFmtId="0" fontId="0" fillId="0" borderId="19" xfId="0" applyBorder="1"/>
    <xf numFmtId="0" fontId="13" fillId="0" borderId="18" xfId="0" applyFont="1" applyBorder="1"/>
    <xf numFmtId="0" fontId="1" fillId="0" borderId="0" xfId="0" applyFont="1" applyBorder="1"/>
    <xf numFmtId="0" fontId="0" fillId="0" borderId="20" xfId="0" applyBorder="1"/>
    <xf numFmtId="0" fontId="0" fillId="0" borderId="21" xfId="0" applyBorder="1" applyAlignment="1">
      <alignment wrapText="1"/>
    </xf>
    <xf numFmtId="0" fontId="0" fillId="0" borderId="22" xfId="0" applyBorder="1"/>
    <xf numFmtId="0" fontId="0" fillId="0" borderId="1" xfId="0" applyBorder="1"/>
    <xf numFmtId="0" fontId="0" fillId="0" borderId="6" xfId="0" applyBorder="1"/>
    <xf numFmtId="0" fontId="0" fillId="0" borderId="15" xfId="0" applyBorder="1"/>
    <xf numFmtId="0" fontId="0" fillId="0" borderId="16" xfId="0" applyBorder="1"/>
    <xf numFmtId="0" fontId="13" fillId="0" borderId="18" xfId="0" applyFont="1" applyFill="1" applyBorder="1"/>
    <xf numFmtId="0" fontId="0" fillId="0" borderId="19" xfId="0" applyFill="1" applyBorder="1"/>
    <xf numFmtId="0" fontId="0" fillId="0" borderId="18" xfId="0" applyFill="1" applyBorder="1"/>
    <xf numFmtId="0" fontId="0" fillId="0" borderId="19" xfId="0" applyBorder="1" applyAlignment="1">
      <alignment wrapText="1"/>
    </xf>
    <xf numFmtId="0" fontId="0" fillId="0" borderId="17" xfId="0" applyBorder="1"/>
    <xf numFmtId="0" fontId="1" fillId="0" borderId="18" xfId="0" applyFont="1" applyFill="1" applyBorder="1"/>
    <xf numFmtId="0" fontId="0" fillId="0" borderId="19" xfId="0" applyFill="1" applyBorder="1" applyAlignment="1">
      <alignment wrapText="1"/>
    </xf>
    <xf numFmtId="0" fontId="0" fillId="0" borderId="18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'Stripa cations'!$BL$1</c:f>
              <c:strCache>
                <c:ptCount val="1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'Stripa cations'!$BP$3:$BP$98</c:f>
              <c:numCache>
                <c:formatCode>General</c:formatCode>
                <c:ptCount val="96"/>
                <c:pt idx="0">
                  <c:v>0.29161365861761268</c:v>
                </c:pt>
                <c:pt idx="1">
                  <c:v>0.23052903123524665</c:v>
                </c:pt>
                <c:pt idx="2">
                  <c:v>0.24043716174791346</c:v>
                </c:pt>
                <c:pt idx="3">
                  <c:v>0.18552797056866341</c:v>
                </c:pt>
                <c:pt idx="4">
                  <c:v>0.19879665507021668</c:v>
                </c:pt>
                <c:pt idx="5">
                  <c:v>0.13021977723578118</c:v>
                </c:pt>
                <c:pt idx="6">
                  <c:v>0.1832580438036962</c:v>
                </c:pt>
                <c:pt idx="7">
                  <c:v>0.14472103811635798</c:v>
                </c:pt>
                <c:pt idx="8">
                  <c:v>0.1194517513988239</c:v>
                </c:pt>
                <c:pt idx="9">
                  <c:v>9.7726973240411227E-2</c:v>
                </c:pt>
                <c:pt idx="10">
                  <c:v>9.8389418126822295E-2</c:v>
                </c:pt>
                <c:pt idx="11">
                  <c:v>0.34620982341554779</c:v>
                </c:pt>
                <c:pt idx="12">
                  <c:v>0.14645230238157037</c:v>
                </c:pt>
                <c:pt idx="13">
                  <c:v>1.1153705206703579</c:v>
                </c:pt>
                <c:pt idx="14">
                  <c:v>1.4477051988557332</c:v>
                </c:pt>
                <c:pt idx="15">
                  <c:v>1.5545478171152292</c:v>
                </c:pt>
                <c:pt idx="16">
                  <c:v>1.4343594618232753</c:v>
                </c:pt>
                <c:pt idx="17">
                  <c:v>1.4917328061868187</c:v>
                </c:pt>
                <c:pt idx="18">
                  <c:v>1.5608969853089509</c:v>
                </c:pt>
                <c:pt idx="19">
                  <c:v>1.4465305780174624</c:v>
                </c:pt>
                <c:pt idx="20">
                  <c:v>1.3841847122902002</c:v>
                </c:pt>
                <c:pt idx="21">
                  <c:v>1.4186820469573085</c:v>
                </c:pt>
                <c:pt idx="22">
                  <c:v>1.4686338504497973</c:v>
                </c:pt>
                <c:pt idx="23">
                  <c:v>1.3205453688280047</c:v>
                </c:pt>
                <c:pt idx="24">
                  <c:v>1.325175624664152</c:v>
                </c:pt>
                <c:pt idx="25">
                  <c:v>1.3778044149515813</c:v>
                </c:pt>
                <c:pt idx="26">
                  <c:v>1.308502016912982</c:v>
                </c:pt>
                <c:pt idx="27">
                  <c:v>1.3657896304985471</c:v>
                </c:pt>
                <c:pt idx="28">
                  <c:v>1.244608294613472</c:v>
                </c:pt>
                <c:pt idx="29">
                  <c:v>1.6007999934589434</c:v>
                </c:pt>
                <c:pt idx="30">
                  <c:v>14.448021480180365</c:v>
                </c:pt>
                <c:pt idx="31">
                  <c:v>13.032120052286524</c:v>
                </c:pt>
                <c:pt idx="32">
                  <c:v>13.749767624223329</c:v>
                </c:pt>
                <c:pt idx="33">
                  <c:v>12.159893383379099</c:v>
                </c:pt>
                <c:pt idx="34">
                  <c:v>11.978343346997335</c:v>
                </c:pt>
                <c:pt idx="35">
                  <c:v>11.224136384634967</c:v>
                </c:pt>
                <c:pt idx="36">
                  <c:v>9.5974188684801298</c:v>
                </c:pt>
                <c:pt idx="37">
                  <c:v>8.6742983189535394</c:v>
                </c:pt>
                <c:pt idx="38">
                  <c:v>8.2487225201576031</c:v>
                </c:pt>
                <c:pt idx="39">
                  <c:v>7.8195604762646163</c:v>
                </c:pt>
                <c:pt idx="40">
                  <c:v>7.0932719609428361</c:v>
                </c:pt>
                <c:pt idx="41">
                  <c:v>7.5023822003547043</c:v>
                </c:pt>
                <c:pt idx="42">
                  <c:v>6.9521319797779455</c:v>
                </c:pt>
                <c:pt idx="43">
                  <c:v>6.9968857292904909</c:v>
                </c:pt>
                <c:pt idx="44">
                  <c:v>6.9861570818680718</c:v>
                </c:pt>
                <c:pt idx="45">
                  <c:v>6.7211980391558992</c:v>
                </c:pt>
                <c:pt idx="46">
                  <c:v>5.9578664503408296</c:v>
                </c:pt>
                <c:pt idx="47">
                  <c:v>6.2124841799033952</c:v>
                </c:pt>
                <c:pt idx="48">
                  <c:v>6.1706957204826258</c:v>
                </c:pt>
                <c:pt idx="49">
                  <c:v>5.985908900707237</c:v>
                </c:pt>
                <c:pt idx="50">
                  <c:v>6.0923745821693034</c:v>
                </c:pt>
                <c:pt idx="51">
                  <c:v>6.1029026595856317</c:v>
                </c:pt>
                <c:pt idx="52">
                  <c:v>5.9979295106435488</c:v>
                </c:pt>
                <c:pt idx="53">
                  <c:v>5.9900019806633695</c:v>
                </c:pt>
                <c:pt idx="54">
                  <c:v>6.177281958902384</c:v>
                </c:pt>
                <c:pt idx="55">
                  <c:v>5.9657699382984886</c:v>
                </c:pt>
                <c:pt idx="56">
                  <c:v>6.0681084062575525</c:v>
                </c:pt>
                <c:pt idx="57">
                  <c:v>5.7882444121554943</c:v>
                </c:pt>
                <c:pt idx="58">
                  <c:v>5.921445159230915</c:v>
                </c:pt>
                <c:pt idx="59">
                  <c:v>5.829967805744932</c:v>
                </c:pt>
                <c:pt idx="60">
                  <c:v>5.9304363004694896</c:v>
                </c:pt>
                <c:pt idx="61">
                  <c:v>5.6417480619828835</c:v>
                </c:pt>
                <c:pt idx="62">
                  <c:v>5.7365236651342393</c:v>
                </c:pt>
                <c:pt idx="63">
                  <c:v>5.7811377209240709</c:v>
                </c:pt>
                <c:pt idx="64">
                  <c:v>5.4289954799106228</c:v>
                </c:pt>
                <c:pt idx="65">
                  <c:v>5.6109896697856367</c:v>
                </c:pt>
                <c:pt idx="66">
                  <c:v>5.8009716203675197</c:v>
                </c:pt>
                <c:pt idx="67">
                  <c:v>5.5927885278978087</c:v>
                </c:pt>
                <c:pt idx="68">
                  <c:v>5.4341891785092615</c:v>
                </c:pt>
                <c:pt idx="69">
                  <c:v>5.567189407360412</c:v>
                </c:pt>
                <c:pt idx="70">
                  <c:v>5.68994364440357</c:v>
                </c:pt>
                <c:pt idx="71">
                  <c:v>5.7902995795350005</c:v>
                </c:pt>
                <c:pt idx="72">
                  <c:v>5.7277907677462814</c:v>
                </c:pt>
                <c:pt idx="73">
                  <c:v>5.7063737282947269</c:v>
                </c:pt>
                <c:pt idx="74">
                  <c:v>5.4154427016198259</c:v>
                </c:pt>
                <c:pt idx="75">
                  <c:v>4.9190519160689021</c:v>
                </c:pt>
                <c:pt idx="76">
                  <c:v>4.5491368221887045</c:v>
                </c:pt>
                <c:pt idx="77">
                  <c:v>5.3323832098188833</c:v>
                </c:pt>
                <c:pt idx="78">
                  <c:v>5.4785470607117972</c:v>
                </c:pt>
                <c:pt idx="79">
                  <c:v>4.5205914501444919</c:v>
                </c:pt>
                <c:pt idx="80">
                  <c:v>5.6884329393118112</c:v>
                </c:pt>
                <c:pt idx="81">
                  <c:v>4.451500895329219</c:v>
                </c:pt>
                <c:pt idx="82">
                  <c:v>4.330165836751112</c:v>
                </c:pt>
                <c:pt idx="83">
                  <c:v>4.361652671308609</c:v>
                </c:pt>
                <c:pt idx="84">
                  <c:v>4.2496634909029662</c:v>
                </c:pt>
                <c:pt idx="85">
                  <c:v>4.3598015828508192</c:v>
                </c:pt>
                <c:pt idx="86">
                  <c:v>4.3040961008320533</c:v>
                </c:pt>
                <c:pt idx="87">
                  <c:v>4.2563053625134675</c:v>
                </c:pt>
                <c:pt idx="88">
                  <c:v>4.2039336644327401</c:v>
                </c:pt>
                <c:pt idx="89">
                  <c:v>4.1804570819039091</c:v>
                </c:pt>
                <c:pt idx="90">
                  <c:v>4.2122546924111965</c:v>
                </c:pt>
                <c:pt idx="91">
                  <c:v>4.2747686975998205</c:v>
                </c:pt>
                <c:pt idx="92">
                  <c:v>4.3670007482991942</c:v>
                </c:pt>
                <c:pt idx="93">
                  <c:v>3.6036398386785793</c:v>
                </c:pt>
                <c:pt idx="94">
                  <c:v>1.556203296283396</c:v>
                </c:pt>
                <c:pt idx="95">
                  <c:v>1.0525316313990289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55-4E42-913E-DE81A12AC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5204672"/>
        <c:axId val="775205232"/>
      </c:scatterChart>
      <c:valAx>
        <c:axId val="775204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5205232"/>
        <c:crosses val="autoZero"/>
        <c:crossBetween val="midCat"/>
      </c:valAx>
      <c:valAx>
        <c:axId val="77520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5204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Rhyolite ash-flow tuff run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40066505631017"/>
          <c:y val="2.7989821882951654E-2"/>
          <c:w val="0.85329532264642216"/>
          <c:h val="0.912981507082607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'MD White Si'!$D$3</c:f>
              <c:strCache>
                <c:ptCount val="1"/>
                <c:pt idx="0">
                  <c:v>Si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'MD White Si'!$C$4:$C$47</c:f>
              <c:numCache>
                <c:formatCode>0</c:formatCode>
                <c:ptCount val="44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78</c:v>
                </c:pt>
                <c:pt idx="10">
                  <c:v>102</c:v>
                </c:pt>
                <c:pt idx="11">
                  <c:v>126</c:v>
                </c:pt>
                <c:pt idx="12">
                  <c:v>150</c:v>
                </c:pt>
                <c:pt idx="13">
                  <c:v>156</c:v>
                </c:pt>
                <c:pt idx="14">
                  <c:v>198</c:v>
                </c:pt>
                <c:pt idx="15">
                  <c:v>222</c:v>
                </c:pt>
                <c:pt idx="16">
                  <c:v>228</c:v>
                </c:pt>
                <c:pt idx="17">
                  <c:v>318</c:v>
                </c:pt>
                <c:pt idx="18">
                  <c:v>390</c:v>
                </c:pt>
                <c:pt idx="19">
                  <c:v>462</c:v>
                </c:pt>
                <c:pt idx="20">
                  <c:v>630</c:v>
                </c:pt>
                <c:pt idx="21">
                  <c:v>798</c:v>
                </c:pt>
                <c:pt idx="22">
                  <c:v>966</c:v>
                </c:pt>
                <c:pt idx="23">
                  <c:v>1184.5833333333721</c:v>
                </c:pt>
                <c:pt idx="24">
                  <c:v>1190.5833333333721</c:v>
                </c:pt>
                <c:pt idx="25">
                  <c:v>1196.5833333333721</c:v>
                </c:pt>
                <c:pt idx="26">
                  <c:v>1202.5833333333721</c:v>
                </c:pt>
                <c:pt idx="27">
                  <c:v>1208.5833333333721</c:v>
                </c:pt>
                <c:pt idx="28">
                  <c:v>1214.5833333333721</c:v>
                </c:pt>
                <c:pt idx="29">
                  <c:v>1220.5833333333721</c:v>
                </c:pt>
                <c:pt idx="30">
                  <c:v>1226.5833333333721</c:v>
                </c:pt>
                <c:pt idx="31">
                  <c:v>1250.5833333333721</c:v>
                </c:pt>
                <c:pt idx="32">
                  <c:v>1274.5833333333721</c:v>
                </c:pt>
                <c:pt idx="33">
                  <c:v>1298.5833333333721</c:v>
                </c:pt>
                <c:pt idx="34">
                  <c:v>1322.5833333333721</c:v>
                </c:pt>
                <c:pt idx="35">
                  <c:v>1346.5833333333721</c:v>
                </c:pt>
                <c:pt idx="36">
                  <c:v>1370.5833333333721</c:v>
                </c:pt>
                <c:pt idx="37">
                  <c:v>1394.5833333333721</c:v>
                </c:pt>
                <c:pt idx="38">
                  <c:v>1466.5833333333721</c:v>
                </c:pt>
                <c:pt idx="39">
                  <c:v>1538.5833333333721</c:v>
                </c:pt>
                <c:pt idx="40">
                  <c:v>1610.5833333333721</c:v>
                </c:pt>
                <c:pt idx="41">
                  <c:v>1802.5833333333721</c:v>
                </c:pt>
                <c:pt idx="42">
                  <c:v>1934.5833333333721</c:v>
                </c:pt>
                <c:pt idx="43">
                  <c:v>2126.5833333333721</c:v>
                </c:pt>
              </c:numCache>
            </c:numRef>
          </c:xVal>
          <c:yVal>
            <c:numRef>
              <c:f>'MD White Si'!$D$4:$D$47</c:f>
            </c:numRef>
          </c:yVal>
          <c:smooth val="0"/>
          <c:extLst>
            <c:ext xmlns:c16="http://schemas.microsoft.com/office/drawing/2014/chart" uri="{C3380CC4-5D6E-409C-BE32-E72D297353CC}">
              <c16:uniqueId val="{00000000-CA0D-DD41-9133-E26678E42355}"/>
            </c:ext>
          </c:extLst>
        </c:ser>
        <c:ser>
          <c:idx val="1"/>
          <c:order val="1"/>
          <c:tx>
            <c:strRef>
              <c:f>'MD White Si'!$E$3</c:f>
              <c:strCache>
                <c:ptCount val="1"/>
                <c:pt idx="0">
                  <c:v>Si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'MD White Si'!$C$4:$C$47</c:f>
              <c:numCache>
                <c:formatCode>0</c:formatCode>
                <c:ptCount val="44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78</c:v>
                </c:pt>
                <c:pt idx="10">
                  <c:v>102</c:v>
                </c:pt>
                <c:pt idx="11">
                  <c:v>126</c:v>
                </c:pt>
                <c:pt idx="12">
                  <c:v>150</c:v>
                </c:pt>
                <c:pt idx="13">
                  <c:v>156</c:v>
                </c:pt>
                <c:pt idx="14">
                  <c:v>198</c:v>
                </c:pt>
                <c:pt idx="15">
                  <c:v>222</c:v>
                </c:pt>
                <c:pt idx="16">
                  <c:v>228</c:v>
                </c:pt>
                <c:pt idx="17">
                  <c:v>318</c:v>
                </c:pt>
                <c:pt idx="18">
                  <c:v>390</c:v>
                </c:pt>
                <c:pt idx="19">
                  <c:v>462</c:v>
                </c:pt>
                <c:pt idx="20">
                  <c:v>630</c:v>
                </c:pt>
                <c:pt idx="21">
                  <c:v>798</c:v>
                </c:pt>
                <c:pt idx="22">
                  <c:v>966</c:v>
                </c:pt>
                <c:pt idx="23">
                  <c:v>1184.5833333333721</c:v>
                </c:pt>
                <c:pt idx="24">
                  <c:v>1190.5833333333721</c:v>
                </c:pt>
                <c:pt idx="25">
                  <c:v>1196.5833333333721</c:v>
                </c:pt>
                <c:pt idx="26">
                  <c:v>1202.5833333333721</c:v>
                </c:pt>
                <c:pt idx="27">
                  <c:v>1208.5833333333721</c:v>
                </c:pt>
                <c:pt idx="28">
                  <c:v>1214.5833333333721</c:v>
                </c:pt>
                <c:pt idx="29">
                  <c:v>1220.5833333333721</c:v>
                </c:pt>
                <c:pt idx="30">
                  <c:v>1226.5833333333721</c:v>
                </c:pt>
                <c:pt idx="31">
                  <c:v>1250.5833333333721</c:v>
                </c:pt>
                <c:pt idx="32">
                  <c:v>1274.5833333333721</c:v>
                </c:pt>
                <c:pt idx="33">
                  <c:v>1298.5833333333721</c:v>
                </c:pt>
                <c:pt idx="34">
                  <c:v>1322.5833333333721</c:v>
                </c:pt>
                <c:pt idx="35">
                  <c:v>1346.5833333333721</c:v>
                </c:pt>
                <c:pt idx="36">
                  <c:v>1370.5833333333721</c:v>
                </c:pt>
                <c:pt idx="37">
                  <c:v>1394.5833333333721</c:v>
                </c:pt>
                <c:pt idx="38">
                  <c:v>1466.5833333333721</c:v>
                </c:pt>
                <c:pt idx="39">
                  <c:v>1538.5833333333721</c:v>
                </c:pt>
                <c:pt idx="40">
                  <c:v>1610.5833333333721</c:v>
                </c:pt>
                <c:pt idx="41">
                  <c:v>1802.5833333333721</c:v>
                </c:pt>
                <c:pt idx="42">
                  <c:v>1934.5833333333721</c:v>
                </c:pt>
                <c:pt idx="43">
                  <c:v>2126.5833333333721</c:v>
                </c:pt>
              </c:numCache>
            </c:numRef>
          </c:xVal>
          <c:yVal>
            <c:numRef>
              <c:f>'MD White Si'!$E$4:$E$47</c:f>
            </c:numRef>
          </c:yVal>
          <c:smooth val="0"/>
          <c:extLst>
            <c:ext xmlns:c16="http://schemas.microsoft.com/office/drawing/2014/chart" uri="{C3380CC4-5D6E-409C-BE32-E72D297353CC}">
              <c16:uniqueId val="{00000001-CA0D-DD41-9133-E26678E42355}"/>
            </c:ext>
          </c:extLst>
        </c:ser>
        <c:ser>
          <c:idx val="3"/>
          <c:order val="2"/>
          <c:tx>
            <c:strRef>
              <c:f>'MD White cations'!$P$3</c:f>
              <c:strCache>
                <c:ptCount val="1"/>
                <c:pt idx="0">
                  <c:v>Na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'MD White cations'!$C$4:$C$47</c:f>
              <c:numCache>
                <c:formatCode>0</c:formatCode>
                <c:ptCount val="44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78</c:v>
                </c:pt>
                <c:pt idx="10">
                  <c:v>102</c:v>
                </c:pt>
                <c:pt idx="11">
                  <c:v>126</c:v>
                </c:pt>
                <c:pt idx="12">
                  <c:v>150</c:v>
                </c:pt>
                <c:pt idx="13">
                  <c:v>156</c:v>
                </c:pt>
                <c:pt idx="14">
                  <c:v>198</c:v>
                </c:pt>
                <c:pt idx="15">
                  <c:v>222</c:v>
                </c:pt>
                <c:pt idx="16">
                  <c:v>228</c:v>
                </c:pt>
                <c:pt idx="17">
                  <c:v>318</c:v>
                </c:pt>
                <c:pt idx="18">
                  <c:v>390</c:v>
                </c:pt>
                <c:pt idx="19">
                  <c:v>462</c:v>
                </c:pt>
                <c:pt idx="20">
                  <c:v>630</c:v>
                </c:pt>
                <c:pt idx="21">
                  <c:v>798</c:v>
                </c:pt>
                <c:pt idx="22">
                  <c:v>966</c:v>
                </c:pt>
                <c:pt idx="23">
                  <c:v>1184.5833333333721</c:v>
                </c:pt>
                <c:pt idx="24">
                  <c:v>1190.5833333333721</c:v>
                </c:pt>
                <c:pt idx="25">
                  <c:v>1196.5833333333721</c:v>
                </c:pt>
                <c:pt idx="26">
                  <c:v>1202.5833333333721</c:v>
                </c:pt>
                <c:pt idx="27">
                  <c:v>1208.5833333333721</c:v>
                </c:pt>
                <c:pt idx="28">
                  <c:v>1214.5833333333721</c:v>
                </c:pt>
                <c:pt idx="29">
                  <c:v>1220.5833333333721</c:v>
                </c:pt>
                <c:pt idx="30">
                  <c:v>1226.5833333333721</c:v>
                </c:pt>
                <c:pt idx="31">
                  <c:v>1250.5833333333721</c:v>
                </c:pt>
                <c:pt idx="32">
                  <c:v>1274.5833333333721</c:v>
                </c:pt>
                <c:pt idx="33">
                  <c:v>1298.5833333333721</c:v>
                </c:pt>
                <c:pt idx="34">
                  <c:v>1322.5833333333721</c:v>
                </c:pt>
                <c:pt idx="35">
                  <c:v>1346.5833333333721</c:v>
                </c:pt>
                <c:pt idx="36">
                  <c:v>1370.5833333333721</c:v>
                </c:pt>
                <c:pt idx="37">
                  <c:v>1394.5833333333721</c:v>
                </c:pt>
                <c:pt idx="38">
                  <c:v>1466.5833333333721</c:v>
                </c:pt>
                <c:pt idx="39">
                  <c:v>1538.5833333333721</c:v>
                </c:pt>
                <c:pt idx="40">
                  <c:v>1610.5833333333721</c:v>
                </c:pt>
                <c:pt idx="41">
                  <c:v>1802.5833333333721</c:v>
                </c:pt>
                <c:pt idx="42">
                  <c:v>1934.5833333333721</c:v>
                </c:pt>
                <c:pt idx="43">
                  <c:v>2126.5833333333721</c:v>
                </c:pt>
              </c:numCache>
            </c:numRef>
          </c:xVal>
          <c:yVal>
            <c:numRef>
              <c:f>'MD White cations'!$AT$4:$AT$47</c:f>
              <c:numCache>
                <c:formatCode>General</c:formatCode>
                <c:ptCount val="44"/>
                <c:pt idx="0">
                  <c:v>0.51502918476563031</c:v>
                </c:pt>
                <c:pt idx="1">
                  <c:v>2.5168869223996935</c:v>
                </c:pt>
                <c:pt idx="2">
                  <c:v>2.8911003556102073</c:v>
                </c:pt>
                <c:pt idx="3">
                  <c:v>5.4876296380882099</c:v>
                </c:pt>
                <c:pt idx="4">
                  <c:v>12.079876698017637</c:v>
                </c:pt>
                <c:pt idx="5">
                  <c:v>16.245334102835024</c:v>
                </c:pt>
                <c:pt idx="6">
                  <c:v>18.587138094448832</c:v>
                </c:pt>
                <c:pt idx="7">
                  <c:v>19.990156387234482</c:v>
                </c:pt>
                <c:pt idx="8">
                  <c:v>19.910146072844832</c:v>
                </c:pt>
                <c:pt idx="9">
                  <c:v>16.215586302996481</c:v>
                </c:pt>
                <c:pt idx="10">
                  <c:v>13.550533750169757</c:v>
                </c:pt>
                <c:pt idx="11">
                  <c:v>11.498378887203753</c:v>
                </c:pt>
                <c:pt idx="12">
                  <c:v>9.2296663623138091</c:v>
                </c:pt>
                <c:pt idx="13">
                  <c:v>8.1785532060471784</c:v>
                </c:pt>
                <c:pt idx="14">
                  <c:v>6.9440109556079781</c:v>
                </c:pt>
                <c:pt idx="15">
                  <c:v>6.8111098836173722</c:v>
                </c:pt>
                <c:pt idx="16">
                  <c:v>6.6061613687417333</c:v>
                </c:pt>
                <c:pt idx="17">
                  <c:v>4.7485722567104558</c:v>
                </c:pt>
                <c:pt idx="18">
                  <c:v>4.3367501150648939</c:v>
                </c:pt>
                <c:pt idx="19">
                  <c:v>3.8269440486853705</c:v>
                </c:pt>
                <c:pt idx="20">
                  <c:v>2.7646812383647412</c:v>
                </c:pt>
                <c:pt idx="21">
                  <c:v>2.4970179002643245</c:v>
                </c:pt>
                <c:pt idx="22">
                  <c:v>2.2856008036365663</c:v>
                </c:pt>
                <c:pt idx="23">
                  <c:v>0.39523964527972044</c:v>
                </c:pt>
                <c:pt idx="24">
                  <c:v>0.76895332830738328</c:v>
                </c:pt>
                <c:pt idx="25">
                  <c:v>0.80363042223586501</c:v>
                </c:pt>
                <c:pt idx="26">
                  <c:v>1.5586069355361873</c:v>
                </c:pt>
                <c:pt idx="27">
                  <c:v>2.1838503083889589</c:v>
                </c:pt>
                <c:pt idx="28">
                  <c:v>2.351896274700557</c:v>
                </c:pt>
                <c:pt idx="29">
                  <c:v>2.4505071313471984</c:v>
                </c:pt>
                <c:pt idx="30">
                  <c:v>2.3282630848119488</c:v>
                </c:pt>
                <c:pt idx="31">
                  <c:v>2.2513804194501663</c:v>
                </c:pt>
                <c:pt idx="32">
                  <c:v>2.2438511343233496</c:v>
                </c:pt>
                <c:pt idx="33">
                  <c:v>2.2193973452929585</c:v>
                </c:pt>
                <c:pt idx="34">
                  <c:v>2.2166137506587322</c:v>
                </c:pt>
                <c:pt idx="35">
                  <c:v>2.1401535752482914</c:v>
                </c:pt>
                <c:pt idx="36">
                  <c:v>2.1270940449616225</c:v>
                </c:pt>
                <c:pt idx="37">
                  <c:v>2.1119947886303247</c:v>
                </c:pt>
                <c:pt idx="38">
                  <c:v>2.0607177473728622</c:v>
                </c:pt>
                <c:pt idx="39">
                  <c:v>1.9775991122719376</c:v>
                </c:pt>
                <c:pt idx="40">
                  <c:v>2.0141451362326674</c:v>
                </c:pt>
                <c:pt idx="41">
                  <c:v>1.7358559667518543</c:v>
                </c:pt>
                <c:pt idx="42">
                  <c:v>1.6583834954911278</c:v>
                </c:pt>
                <c:pt idx="43">
                  <c:v>1.600790261128104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A0D-DD41-9133-E26678E42355}"/>
            </c:ext>
          </c:extLst>
        </c:ser>
        <c:ser>
          <c:idx val="4"/>
          <c:order val="3"/>
          <c:tx>
            <c:strRef>
              <c:f>'MM Black Anions'!$E$3</c:f>
              <c:strCache>
                <c:ptCount val="1"/>
                <c:pt idx="0">
                  <c:v>Chloride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'MD White Si'!$C$4:$C$47</c:f>
              <c:numCache>
                <c:formatCode>0</c:formatCode>
                <c:ptCount val="44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78</c:v>
                </c:pt>
                <c:pt idx="10">
                  <c:v>102</c:v>
                </c:pt>
                <c:pt idx="11">
                  <c:v>126</c:v>
                </c:pt>
                <c:pt idx="12">
                  <c:v>150</c:v>
                </c:pt>
                <c:pt idx="13">
                  <c:v>156</c:v>
                </c:pt>
                <c:pt idx="14">
                  <c:v>198</c:v>
                </c:pt>
                <c:pt idx="15">
                  <c:v>222</c:v>
                </c:pt>
                <c:pt idx="16">
                  <c:v>228</c:v>
                </c:pt>
                <c:pt idx="17">
                  <c:v>318</c:v>
                </c:pt>
                <c:pt idx="18">
                  <c:v>390</c:v>
                </c:pt>
                <c:pt idx="19">
                  <c:v>462</c:v>
                </c:pt>
                <c:pt idx="20">
                  <c:v>630</c:v>
                </c:pt>
                <c:pt idx="21">
                  <c:v>798</c:v>
                </c:pt>
                <c:pt idx="22">
                  <c:v>966</c:v>
                </c:pt>
                <c:pt idx="23">
                  <c:v>1184.5833333333721</c:v>
                </c:pt>
                <c:pt idx="24">
                  <c:v>1190.5833333333721</c:v>
                </c:pt>
                <c:pt idx="25">
                  <c:v>1196.5833333333721</c:v>
                </c:pt>
                <c:pt idx="26">
                  <c:v>1202.5833333333721</c:v>
                </c:pt>
                <c:pt idx="27">
                  <c:v>1208.5833333333721</c:v>
                </c:pt>
                <c:pt idx="28">
                  <c:v>1214.5833333333721</c:v>
                </c:pt>
                <c:pt idx="29">
                  <c:v>1220.5833333333721</c:v>
                </c:pt>
                <c:pt idx="30">
                  <c:v>1226.5833333333721</c:v>
                </c:pt>
                <c:pt idx="31">
                  <c:v>1250.5833333333721</c:v>
                </c:pt>
                <c:pt idx="32">
                  <c:v>1274.5833333333721</c:v>
                </c:pt>
                <c:pt idx="33">
                  <c:v>1298.5833333333721</c:v>
                </c:pt>
                <c:pt idx="34">
                  <c:v>1322.5833333333721</c:v>
                </c:pt>
                <c:pt idx="35">
                  <c:v>1346.5833333333721</c:v>
                </c:pt>
                <c:pt idx="36">
                  <c:v>1370.5833333333721</c:v>
                </c:pt>
                <c:pt idx="37">
                  <c:v>1394.5833333333721</c:v>
                </c:pt>
                <c:pt idx="38">
                  <c:v>1466.5833333333721</c:v>
                </c:pt>
                <c:pt idx="39">
                  <c:v>1538.5833333333721</c:v>
                </c:pt>
                <c:pt idx="40">
                  <c:v>1610.5833333333721</c:v>
                </c:pt>
                <c:pt idx="41">
                  <c:v>1802.5833333333721</c:v>
                </c:pt>
                <c:pt idx="42">
                  <c:v>1934.5833333333721</c:v>
                </c:pt>
                <c:pt idx="43">
                  <c:v>2126.5833333333721</c:v>
                </c:pt>
              </c:numCache>
            </c:numRef>
          </c:xVal>
          <c:yVal>
            <c:numRef>
              <c:f>'MD White Anions'!$T$4:$T$47</c:f>
              <c:numCache>
                <c:formatCode>General</c:formatCode>
                <c:ptCount val="44"/>
                <c:pt idx="0">
                  <c:v>2.887165021156558E-2</c:v>
                </c:pt>
                <c:pt idx="1">
                  <c:v>0.17482369534555711</c:v>
                </c:pt>
                <c:pt idx="2">
                  <c:v>0.22516220028208744</c:v>
                </c:pt>
                <c:pt idx="3">
                  <c:v>2.1470380818053592</c:v>
                </c:pt>
                <c:pt idx="4">
                  <c:v>9.489732016925247</c:v>
                </c:pt>
                <c:pt idx="5">
                  <c:v>14.252891396332862</c:v>
                </c:pt>
                <c:pt idx="6">
                  <c:v>17.64049365303244</c:v>
                </c:pt>
                <c:pt idx="7">
                  <c:v>19.187912552891397</c:v>
                </c:pt>
                <c:pt idx="8">
                  <c:v>19.298801128349787</c:v>
                </c:pt>
                <c:pt idx="9">
                  <c:v>15.221495063469673</c:v>
                </c:pt>
                <c:pt idx="10">
                  <c:v>11.897066290550068</c:v>
                </c:pt>
                <c:pt idx="11">
                  <c:v>8.942256699576868</c:v>
                </c:pt>
                <c:pt idx="12">
                  <c:v>6.1347390691114239</c:v>
                </c:pt>
                <c:pt idx="13">
                  <c:v>5.1622143864598016</c:v>
                </c:pt>
                <c:pt idx="14">
                  <c:v>3.3018053596614951</c:v>
                </c:pt>
                <c:pt idx="15">
                  <c:v>3.1066008462623409</c:v>
                </c:pt>
                <c:pt idx="16">
                  <c:v>2.8611142454160787</c:v>
                </c:pt>
                <c:pt idx="17">
                  <c:v>0.78248236953455563</c:v>
                </c:pt>
                <c:pt idx="18">
                  <c:v>0.30983074753173478</c:v>
                </c:pt>
                <c:pt idx="19">
                  <c:v>0.13695345557122707</c:v>
                </c:pt>
                <c:pt idx="20">
                  <c:v>4.4174894217207328E-2</c:v>
                </c:pt>
                <c:pt idx="21">
                  <c:v>2.3723554301833569E-2</c:v>
                </c:pt>
                <c:pt idx="22">
                  <c:v>1.7912552891396333E-2</c:v>
                </c:pt>
                <c:pt idx="23">
                  <c:v>1.0141043723554302E-2</c:v>
                </c:pt>
                <c:pt idx="24">
                  <c:v>1.4400564174894215E-2</c:v>
                </c:pt>
                <c:pt idx="25">
                  <c:v>8.2228490832157962E-3</c:v>
                </c:pt>
                <c:pt idx="26">
                  <c:v>1.1354019746121298E-2</c:v>
                </c:pt>
                <c:pt idx="27">
                  <c:v>1.8265162200282084E-2</c:v>
                </c:pt>
                <c:pt idx="28">
                  <c:v>1.7517630465444287E-2</c:v>
                </c:pt>
                <c:pt idx="29">
                  <c:v>1.5952045133991535E-2</c:v>
                </c:pt>
                <c:pt idx="30">
                  <c:v>1.2002820874471087E-2</c:v>
                </c:pt>
                <c:pt idx="31">
                  <c:v>9.4076163610719299E-3</c:v>
                </c:pt>
                <c:pt idx="32">
                  <c:v>7.616361071932299E-3</c:v>
                </c:pt>
                <c:pt idx="33">
                  <c:v>1.1227080394922427E-2</c:v>
                </c:pt>
                <c:pt idx="34">
                  <c:v>5.9238363892806754E-3</c:v>
                </c:pt>
                <c:pt idx="35">
                  <c:v>5.9661495063469665E-3</c:v>
                </c:pt>
                <c:pt idx="36">
                  <c:v>8.3497884344146678E-3</c:v>
                </c:pt>
                <c:pt idx="37">
                  <c:v>8.9139633286318756E-3</c:v>
                </c:pt>
                <c:pt idx="38">
                  <c:v>5.063469675599435E-3</c:v>
                </c:pt>
                <c:pt idx="39">
                  <c:v>4.851904090267983E-3</c:v>
                </c:pt>
                <c:pt idx="40">
                  <c:v>8.2087447108603658E-3</c:v>
                </c:pt>
                <c:pt idx="41">
                  <c:v>4.1607898448519044E-3</c:v>
                </c:pt>
                <c:pt idx="42">
                  <c:v>4.386459802538786E-3</c:v>
                </c:pt>
                <c:pt idx="43">
                  <c:v>5.133991537376586E-3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A0D-DD41-9133-E26678E42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6804943"/>
        <c:axId val="2018144799"/>
      </c:scatterChart>
      <c:valAx>
        <c:axId val="20668049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8144799"/>
        <c:crosses val="autoZero"/>
        <c:crossBetween val="midCat"/>
      </c:valAx>
      <c:valAx>
        <c:axId val="2018144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micromoles/mL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68049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751670483420646"/>
          <c:y val="0.40108112440143451"/>
          <c:w val="0.1187382752454748"/>
          <c:h val="0.128817695497986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'MD White Anions'!$I$3</c:f>
              <c:strCache>
                <c:ptCount val="1"/>
                <c:pt idx="0">
                  <c:v>Fluoride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'MD White Anions'!$I$4:$I$47</c:f>
              <c:numCache>
                <c:formatCode>General</c:formatCode>
                <c:ptCount val="44"/>
                <c:pt idx="0">
                  <c:v>0.55259999999999998</c:v>
                </c:pt>
                <c:pt idx="1">
                  <c:v>1.0224000000000002</c:v>
                </c:pt>
                <c:pt idx="2">
                  <c:v>0.85860000000000003</c:v>
                </c:pt>
                <c:pt idx="3">
                  <c:v>8.454600000000001</c:v>
                </c:pt>
                <c:pt idx="4">
                  <c:v>45.208800000000004</c:v>
                </c:pt>
                <c:pt idx="5">
                  <c:v>46.879200000000004</c:v>
                </c:pt>
                <c:pt idx="6">
                  <c:v>42.841800000000006</c:v>
                </c:pt>
                <c:pt idx="7">
                  <c:v>62.496000000000002</c:v>
                </c:pt>
                <c:pt idx="8">
                  <c:v>76.053600000000003</c:v>
                </c:pt>
                <c:pt idx="9">
                  <c:v>57.000600000000006</c:v>
                </c:pt>
                <c:pt idx="10">
                  <c:v>115.956</c:v>
                </c:pt>
                <c:pt idx="11">
                  <c:v>116.26200000000001</c:v>
                </c:pt>
                <c:pt idx="12">
                  <c:v>121.1148</c:v>
                </c:pt>
                <c:pt idx="13">
                  <c:v>112.48739999999999</c:v>
                </c:pt>
                <c:pt idx="14">
                  <c:v>119.72160000000001</c:v>
                </c:pt>
                <c:pt idx="15">
                  <c:v>95.349600000000009</c:v>
                </c:pt>
                <c:pt idx="16">
                  <c:v>96.204599999999999</c:v>
                </c:pt>
                <c:pt idx="17">
                  <c:v>106.67340000000002</c:v>
                </c:pt>
                <c:pt idx="18">
                  <c:v>108.9252</c:v>
                </c:pt>
                <c:pt idx="19">
                  <c:v>98.323200000000014</c:v>
                </c:pt>
                <c:pt idx="20">
                  <c:v>81.806400000000011</c:v>
                </c:pt>
                <c:pt idx="21">
                  <c:v>72.005400000000009</c:v>
                </c:pt>
                <c:pt idx="22">
                  <c:v>64.043999999999997</c:v>
                </c:pt>
                <c:pt idx="23">
                  <c:v>4.2444000000000006</c:v>
                </c:pt>
                <c:pt idx="24">
                  <c:v>5.3369999999999997</c:v>
                </c:pt>
                <c:pt idx="25">
                  <c:v>6.2657999999999996</c:v>
                </c:pt>
                <c:pt idx="26">
                  <c:v>24.386400000000002</c:v>
                </c:pt>
                <c:pt idx="27">
                  <c:v>105.65100000000001</c:v>
                </c:pt>
                <c:pt idx="28">
                  <c:v>146.0556</c:v>
                </c:pt>
                <c:pt idx="29">
                  <c:v>156.44880000000003</c:v>
                </c:pt>
                <c:pt idx="30">
                  <c:v>149.61060000000001</c:v>
                </c:pt>
                <c:pt idx="31">
                  <c:v>149.12100000000004</c:v>
                </c:pt>
                <c:pt idx="32">
                  <c:v>138.54780000000002</c:v>
                </c:pt>
                <c:pt idx="33">
                  <c:v>131.48820000000001</c:v>
                </c:pt>
                <c:pt idx="34">
                  <c:v>130.70520000000002</c:v>
                </c:pt>
                <c:pt idx="35">
                  <c:v>124.95240000000001</c:v>
                </c:pt>
                <c:pt idx="36">
                  <c:v>119.85659999999999</c:v>
                </c:pt>
                <c:pt idx="37">
                  <c:v>117.68040000000001</c:v>
                </c:pt>
                <c:pt idx="38">
                  <c:v>107.7012</c:v>
                </c:pt>
                <c:pt idx="39">
                  <c:v>101.2932</c:v>
                </c:pt>
                <c:pt idx="40">
                  <c:v>99.885599999999997</c:v>
                </c:pt>
                <c:pt idx="41">
                  <c:v>75.967199999999991</c:v>
                </c:pt>
                <c:pt idx="42">
                  <c:v>67.305600000000013</c:v>
                </c:pt>
                <c:pt idx="43">
                  <c:v>60.996600000000001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3C-8B42-BB7D-2BBC46E62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5288896"/>
        <c:axId val="925288336"/>
      </c:scatterChart>
      <c:valAx>
        <c:axId val="925288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5288336"/>
        <c:crosses val="autoZero"/>
        <c:crossBetween val="midCat"/>
      </c:valAx>
      <c:valAx>
        <c:axId val="92528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5288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MD White</a:t>
            </a:r>
            <a:r>
              <a:rPr lang="en-US" baseline="0"/>
              <a:t> - Si, ppm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0"/>
          <c:order val="0"/>
          <c:tx>
            <c:strRef>
              <c:f>'MD White Mass Balance'!$P$3</c:f>
              <c:strCache>
                <c:ptCount val="1"/>
                <c:pt idx="0">
                  <c:v>Si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'MD White Mass Balance'!$A$4:$A$47</c:f>
              <c:numCache>
                <c:formatCode>0</c:formatCode>
                <c:ptCount val="44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78</c:v>
                </c:pt>
                <c:pt idx="10">
                  <c:v>102</c:v>
                </c:pt>
                <c:pt idx="11">
                  <c:v>126</c:v>
                </c:pt>
                <c:pt idx="12">
                  <c:v>150</c:v>
                </c:pt>
                <c:pt idx="13">
                  <c:v>156</c:v>
                </c:pt>
                <c:pt idx="14">
                  <c:v>198</c:v>
                </c:pt>
                <c:pt idx="15">
                  <c:v>222</c:v>
                </c:pt>
                <c:pt idx="16">
                  <c:v>228</c:v>
                </c:pt>
                <c:pt idx="17">
                  <c:v>318</c:v>
                </c:pt>
                <c:pt idx="18">
                  <c:v>390</c:v>
                </c:pt>
                <c:pt idx="19">
                  <c:v>462</c:v>
                </c:pt>
                <c:pt idx="20">
                  <c:v>630</c:v>
                </c:pt>
                <c:pt idx="21">
                  <c:v>798</c:v>
                </c:pt>
                <c:pt idx="22">
                  <c:v>966</c:v>
                </c:pt>
                <c:pt idx="23">
                  <c:v>1184.5833333333721</c:v>
                </c:pt>
                <c:pt idx="24">
                  <c:v>1190.5833333333721</c:v>
                </c:pt>
                <c:pt idx="25">
                  <c:v>1196.5833333333721</c:v>
                </c:pt>
                <c:pt idx="26">
                  <c:v>1202.5833333333721</c:v>
                </c:pt>
                <c:pt idx="27">
                  <c:v>1208.5833333333721</c:v>
                </c:pt>
                <c:pt idx="28">
                  <c:v>1214.5833333333721</c:v>
                </c:pt>
                <c:pt idx="29">
                  <c:v>1220.5833333333721</c:v>
                </c:pt>
                <c:pt idx="30">
                  <c:v>1226.5833333333721</c:v>
                </c:pt>
                <c:pt idx="31">
                  <c:v>1250.5833333333721</c:v>
                </c:pt>
                <c:pt idx="32">
                  <c:v>1274.5833333333721</c:v>
                </c:pt>
                <c:pt idx="33">
                  <c:v>1298.5833333333721</c:v>
                </c:pt>
                <c:pt idx="34">
                  <c:v>1322.5833333333721</c:v>
                </c:pt>
                <c:pt idx="35">
                  <c:v>1346.5833333333721</c:v>
                </c:pt>
                <c:pt idx="36">
                  <c:v>1370.5833333333721</c:v>
                </c:pt>
                <c:pt idx="37">
                  <c:v>1394.5833333333721</c:v>
                </c:pt>
                <c:pt idx="38">
                  <c:v>1466.5833333333721</c:v>
                </c:pt>
                <c:pt idx="39">
                  <c:v>1538.5833333333721</c:v>
                </c:pt>
                <c:pt idx="40">
                  <c:v>1610.5833333333721</c:v>
                </c:pt>
                <c:pt idx="41">
                  <c:v>1802.5833333333721</c:v>
                </c:pt>
                <c:pt idx="42">
                  <c:v>1934.5833333333721</c:v>
                </c:pt>
                <c:pt idx="43">
                  <c:v>2126.5833333333721</c:v>
                </c:pt>
              </c:numCache>
            </c:numRef>
          </c:xVal>
          <c:yVal>
            <c:numRef>
              <c:f>'MD White Mass Balance'!$P$4:$P$47</c:f>
            </c:numRef>
          </c:yVal>
          <c:smooth val="0"/>
          <c:extLst>
            <c:ext xmlns:c16="http://schemas.microsoft.com/office/drawing/2014/chart" uri="{C3380CC4-5D6E-409C-BE32-E72D297353CC}">
              <c16:uniqueId val="{00000000-E0B5-B54F-BCBC-C84F6712E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0246752"/>
        <c:axId val="860024064"/>
      </c:scatterChart>
      <c:valAx>
        <c:axId val="860246752"/>
        <c:scaling>
          <c:orientation val="minMax"/>
          <c:max val="22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(hrs)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024064"/>
        <c:crosses val="autoZero"/>
        <c:crossBetween val="midCat"/>
      </c:valAx>
      <c:valAx>
        <c:axId val="86002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cation/anion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246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9"/>
          <c:order val="0"/>
          <c:tx>
            <c:v>anions</c:v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'MD White Mass Balance'!$A$4:$A$47</c:f>
              <c:numCache>
                <c:formatCode>0</c:formatCode>
                <c:ptCount val="44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78</c:v>
                </c:pt>
                <c:pt idx="10">
                  <c:v>102</c:v>
                </c:pt>
                <c:pt idx="11">
                  <c:v>126</c:v>
                </c:pt>
                <c:pt idx="12">
                  <c:v>150</c:v>
                </c:pt>
                <c:pt idx="13">
                  <c:v>156</c:v>
                </c:pt>
                <c:pt idx="14">
                  <c:v>198</c:v>
                </c:pt>
                <c:pt idx="15">
                  <c:v>222</c:v>
                </c:pt>
                <c:pt idx="16">
                  <c:v>228</c:v>
                </c:pt>
                <c:pt idx="17">
                  <c:v>318</c:v>
                </c:pt>
                <c:pt idx="18">
                  <c:v>390</c:v>
                </c:pt>
                <c:pt idx="19">
                  <c:v>462</c:v>
                </c:pt>
                <c:pt idx="20">
                  <c:v>630</c:v>
                </c:pt>
                <c:pt idx="21">
                  <c:v>798</c:v>
                </c:pt>
                <c:pt idx="22">
                  <c:v>966</c:v>
                </c:pt>
                <c:pt idx="23">
                  <c:v>1184.5833333333721</c:v>
                </c:pt>
                <c:pt idx="24">
                  <c:v>1190.5833333333721</c:v>
                </c:pt>
                <c:pt idx="25">
                  <c:v>1196.5833333333721</c:v>
                </c:pt>
                <c:pt idx="26">
                  <c:v>1202.5833333333721</c:v>
                </c:pt>
                <c:pt idx="27">
                  <c:v>1208.5833333333721</c:v>
                </c:pt>
                <c:pt idx="28">
                  <c:v>1214.5833333333721</c:v>
                </c:pt>
                <c:pt idx="29">
                  <c:v>1220.5833333333721</c:v>
                </c:pt>
                <c:pt idx="30">
                  <c:v>1226.5833333333721</c:v>
                </c:pt>
                <c:pt idx="31">
                  <c:v>1250.5833333333721</c:v>
                </c:pt>
                <c:pt idx="32">
                  <c:v>1274.5833333333721</c:v>
                </c:pt>
                <c:pt idx="33">
                  <c:v>1298.5833333333721</c:v>
                </c:pt>
                <c:pt idx="34">
                  <c:v>1322.5833333333721</c:v>
                </c:pt>
                <c:pt idx="35">
                  <c:v>1346.5833333333721</c:v>
                </c:pt>
                <c:pt idx="36">
                  <c:v>1370.5833333333721</c:v>
                </c:pt>
                <c:pt idx="37">
                  <c:v>1394.5833333333721</c:v>
                </c:pt>
                <c:pt idx="38">
                  <c:v>1466.5833333333721</c:v>
                </c:pt>
                <c:pt idx="39">
                  <c:v>1538.5833333333721</c:v>
                </c:pt>
                <c:pt idx="40">
                  <c:v>1610.5833333333721</c:v>
                </c:pt>
                <c:pt idx="41">
                  <c:v>1802.5833333333721</c:v>
                </c:pt>
                <c:pt idx="42">
                  <c:v>1934.5833333333721</c:v>
                </c:pt>
                <c:pt idx="43">
                  <c:v>2126.5833333333721</c:v>
                </c:pt>
              </c:numCache>
            </c:numRef>
          </c:xVal>
          <c:yVal>
            <c:numRef>
              <c:f>'MD White Mass Balance'!$I$4:$I$47</c:f>
              <c:numCache>
                <c:formatCode>General</c:formatCode>
                <c:ptCount val="44"/>
                <c:pt idx="0">
                  <c:v>0.1440419123464875</c:v>
                </c:pt>
                <c:pt idx="1">
                  <c:v>0.70897558279421102</c:v>
                </c:pt>
                <c:pt idx="2">
                  <c:v>0.88811885437078686</c:v>
                </c:pt>
                <c:pt idx="3">
                  <c:v>8.3000040545064451</c:v>
                </c:pt>
                <c:pt idx="4">
                  <c:v>36.729123510859431</c:v>
                </c:pt>
                <c:pt idx="5">
                  <c:v>53.946536625028671</c:v>
                </c:pt>
                <c:pt idx="6">
                  <c:v>65.924140921283751</c:v>
                </c:pt>
                <c:pt idx="7">
                  <c:v>72.515579320045219</c:v>
                </c:pt>
                <c:pt idx="8">
                  <c:v>73.608276914628803</c:v>
                </c:pt>
                <c:pt idx="9">
                  <c:v>57.899075667209743</c:v>
                </c:pt>
                <c:pt idx="10">
                  <c:v>49.021894831085106</c:v>
                </c:pt>
                <c:pt idx="11">
                  <c:v>38.392995194750974</c:v>
                </c:pt>
                <c:pt idx="12">
                  <c:v>28.526378508684335</c:v>
                </c:pt>
                <c:pt idx="13">
                  <c:v>24.561583530062862</c:v>
                </c:pt>
                <c:pt idx="14">
                  <c:v>18.248824156354964</c:v>
                </c:pt>
                <c:pt idx="15">
                  <c:v>16.287004284206514</c:v>
                </c:pt>
                <c:pt idx="16">
                  <c:v>15.443029275989812</c:v>
                </c:pt>
                <c:pt idx="17">
                  <c:v>8.5061581539030424</c:v>
                </c:pt>
                <c:pt idx="18">
                  <c:v>6.9086746220503992</c:v>
                </c:pt>
                <c:pt idx="19">
                  <c:v>5.7213244611962217</c:v>
                </c:pt>
                <c:pt idx="20">
                  <c:v>4.4972003145554487</c:v>
                </c:pt>
                <c:pt idx="21">
                  <c:v>3.9007271756523298</c:v>
                </c:pt>
                <c:pt idx="22">
                  <c:v>3.4521321622228185</c:v>
                </c:pt>
                <c:pt idx="23">
                  <c:v>0.26078270952014032</c:v>
                </c:pt>
                <c:pt idx="24">
                  <c:v>0.33360956183712909</c:v>
                </c:pt>
                <c:pt idx="25">
                  <c:v>0.36002491567436357</c:v>
                </c:pt>
                <c:pt idx="26">
                  <c:v>1.3463812787653882</c:v>
                </c:pt>
                <c:pt idx="27">
                  <c:v>5.6625966184453116</c:v>
                </c:pt>
                <c:pt idx="28">
                  <c:v>7.7738983887528494</c:v>
                </c:pt>
                <c:pt idx="29">
                  <c:v>8.313025584498444</c:v>
                </c:pt>
                <c:pt idx="30">
                  <c:v>7.9351363058280819</c:v>
                </c:pt>
                <c:pt idx="31">
                  <c:v>7.8973241222222592</c:v>
                </c:pt>
                <c:pt idx="32">
                  <c:v>7.3339955200087878</c:v>
                </c:pt>
                <c:pt idx="33">
                  <c:v>6.9744695540757533</c:v>
                </c:pt>
                <c:pt idx="34">
                  <c:v>6.9143316555299679</c:v>
                </c:pt>
                <c:pt idx="35">
                  <c:v>6.6112890256439192</c:v>
                </c:pt>
                <c:pt idx="36">
                  <c:v>6.3512577563182786</c:v>
                </c:pt>
                <c:pt idx="37">
                  <c:v>6.2382152139733131</c:v>
                </c:pt>
                <c:pt idx="38">
                  <c:v>5.6980839626497968</c:v>
                </c:pt>
                <c:pt idx="39">
                  <c:v>5.3591335948183847</c:v>
                </c:pt>
                <c:pt idx="40">
                  <c:v>5.2974353931286871</c:v>
                </c:pt>
                <c:pt idx="41">
                  <c:v>4.0213186646094004</c:v>
                </c:pt>
                <c:pt idx="42">
                  <c:v>3.5651787946198521</c:v>
                </c:pt>
                <c:pt idx="43">
                  <c:v>3.2350796348767306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7D-AE4D-8322-22622AA6BFEE}"/>
            </c:ext>
          </c:extLst>
        </c:ser>
        <c:ser>
          <c:idx val="10"/>
          <c:order val="1"/>
          <c:tx>
            <c:v>cations</c:v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'MD White Mass Balance'!$A$4:$A$47</c:f>
              <c:numCache>
                <c:formatCode>0</c:formatCode>
                <c:ptCount val="44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78</c:v>
                </c:pt>
                <c:pt idx="10">
                  <c:v>102</c:v>
                </c:pt>
                <c:pt idx="11">
                  <c:v>126</c:v>
                </c:pt>
                <c:pt idx="12">
                  <c:v>150</c:v>
                </c:pt>
                <c:pt idx="13">
                  <c:v>156</c:v>
                </c:pt>
                <c:pt idx="14">
                  <c:v>198</c:v>
                </c:pt>
                <c:pt idx="15">
                  <c:v>222</c:v>
                </c:pt>
                <c:pt idx="16">
                  <c:v>228</c:v>
                </c:pt>
                <c:pt idx="17">
                  <c:v>318</c:v>
                </c:pt>
                <c:pt idx="18">
                  <c:v>390</c:v>
                </c:pt>
                <c:pt idx="19">
                  <c:v>462</c:v>
                </c:pt>
                <c:pt idx="20">
                  <c:v>630</c:v>
                </c:pt>
                <c:pt idx="21">
                  <c:v>798</c:v>
                </c:pt>
                <c:pt idx="22">
                  <c:v>966</c:v>
                </c:pt>
                <c:pt idx="23">
                  <c:v>1184.5833333333721</c:v>
                </c:pt>
                <c:pt idx="24">
                  <c:v>1190.5833333333721</c:v>
                </c:pt>
                <c:pt idx="25">
                  <c:v>1196.5833333333721</c:v>
                </c:pt>
                <c:pt idx="26">
                  <c:v>1202.5833333333721</c:v>
                </c:pt>
                <c:pt idx="27">
                  <c:v>1208.5833333333721</c:v>
                </c:pt>
                <c:pt idx="28">
                  <c:v>1214.5833333333721</c:v>
                </c:pt>
                <c:pt idx="29">
                  <c:v>1220.5833333333721</c:v>
                </c:pt>
                <c:pt idx="30">
                  <c:v>1226.5833333333721</c:v>
                </c:pt>
                <c:pt idx="31">
                  <c:v>1250.5833333333721</c:v>
                </c:pt>
                <c:pt idx="32">
                  <c:v>1274.5833333333721</c:v>
                </c:pt>
                <c:pt idx="33">
                  <c:v>1298.5833333333721</c:v>
                </c:pt>
                <c:pt idx="34">
                  <c:v>1322.5833333333721</c:v>
                </c:pt>
                <c:pt idx="35">
                  <c:v>1346.5833333333721</c:v>
                </c:pt>
                <c:pt idx="36">
                  <c:v>1370.5833333333721</c:v>
                </c:pt>
                <c:pt idx="37">
                  <c:v>1394.5833333333721</c:v>
                </c:pt>
                <c:pt idx="38">
                  <c:v>1466.5833333333721</c:v>
                </c:pt>
                <c:pt idx="39">
                  <c:v>1538.5833333333721</c:v>
                </c:pt>
                <c:pt idx="40">
                  <c:v>1610.5833333333721</c:v>
                </c:pt>
                <c:pt idx="41">
                  <c:v>1802.5833333333721</c:v>
                </c:pt>
                <c:pt idx="42">
                  <c:v>1934.5833333333721</c:v>
                </c:pt>
                <c:pt idx="43">
                  <c:v>2126.5833333333721</c:v>
                </c:pt>
              </c:numCache>
            </c:numRef>
          </c:xVal>
          <c:yVal>
            <c:numRef>
              <c:f>'MD White Mass Balance'!$E$4:$E$47</c:f>
              <c:numCache>
                <c:formatCode>General</c:formatCode>
                <c:ptCount val="44"/>
                <c:pt idx="0">
                  <c:v>1.9285751204508232</c:v>
                </c:pt>
                <c:pt idx="1">
                  <c:v>9.2163719049394182</c:v>
                </c:pt>
                <c:pt idx="2">
                  <c:v>10.570155094892362</c:v>
                </c:pt>
                <c:pt idx="3">
                  <c:v>20.751941683277074</c:v>
                </c:pt>
                <c:pt idx="4">
                  <c:v>47.192097536530014</c:v>
                </c:pt>
                <c:pt idx="5">
                  <c:v>62.256629600209571</c:v>
                </c:pt>
                <c:pt idx="6">
                  <c:v>70.785430760077901</c:v>
                </c:pt>
                <c:pt idx="7">
                  <c:v>75.786482055590113</c:v>
                </c:pt>
                <c:pt idx="8">
                  <c:v>75.346987491645152</c:v>
                </c:pt>
                <c:pt idx="9">
                  <c:v>61.115875148661303</c:v>
                </c:pt>
                <c:pt idx="10">
                  <c:v>51.001975614809474</c:v>
                </c:pt>
                <c:pt idx="11">
                  <c:v>43.364896370909968</c:v>
                </c:pt>
                <c:pt idx="12">
                  <c:v>34.84860565367687</c:v>
                </c:pt>
                <c:pt idx="13">
                  <c:v>30.877491040421962</c:v>
                </c:pt>
                <c:pt idx="14">
                  <c:v>26.270036455940716</c:v>
                </c:pt>
                <c:pt idx="15">
                  <c:v>25.755343635029895</c:v>
                </c:pt>
                <c:pt idx="16">
                  <c:v>24.977981044152234</c:v>
                </c:pt>
                <c:pt idx="17">
                  <c:v>18.053532788939659</c:v>
                </c:pt>
                <c:pt idx="18">
                  <c:v>16.531500927227906</c:v>
                </c:pt>
                <c:pt idx="19">
                  <c:v>14.630230285762913</c:v>
                </c:pt>
                <c:pt idx="20">
                  <c:v>10.809265017191404</c:v>
                </c:pt>
                <c:pt idx="21">
                  <c:v>9.8291685206982198</c:v>
                </c:pt>
                <c:pt idx="22">
                  <c:v>9.0533501835161552</c:v>
                </c:pt>
                <c:pt idx="23">
                  <c:v>1.4938567362319985</c:v>
                </c:pt>
                <c:pt idx="24">
                  <c:v>2.8956404590641447</c:v>
                </c:pt>
                <c:pt idx="25">
                  <c:v>3.0128627192128667</c:v>
                </c:pt>
                <c:pt idx="26">
                  <c:v>5.8719474065448187</c:v>
                </c:pt>
                <c:pt idx="27">
                  <c:v>9.7115649909331054</c:v>
                </c:pt>
                <c:pt idx="28">
                  <c:v>9.8507686157670538</c:v>
                </c:pt>
                <c:pt idx="29">
                  <c:v>10.120206280376177</c:v>
                </c:pt>
                <c:pt idx="30">
                  <c:v>9.5377182291697977</c:v>
                </c:pt>
                <c:pt idx="31">
                  <c:v>9.1560926701817333</c:v>
                </c:pt>
                <c:pt idx="32">
                  <c:v>9.066216819556784</c:v>
                </c:pt>
                <c:pt idx="33">
                  <c:v>8.9572085911998993</c:v>
                </c:pt>
                <c:pt idx="34">
                  <c:v>8.947318398748477</c:v>
                </c:pt>
                <c:pt idx="35">
                  <c:v>8.6603865940395401</c:v>
                </c:pt>
                <c:pt idx="36">
                  <c:v>8.5975005408231215</c:v>
                </c:pt>
                <c:pt idx="37">
                  <c:v>8.5418142699440782</c:v>
                </c:pt>
                <c:pt idx="38">
                  <c:v>8.3326367310359917</c:v>
                </c:pt>
                <c:pt idx="39">
                  <c:v>8.0195834704068893</c:v>
                </c:pt>
                <c:pt idx="40">
                  <c:v>8.2054007681470935</c:v>
                </c:pt>
                <c:pt idx="41">
                  <c:v>7.0912469454796021</c:v>
                </c:pt>
                <c:pt idx="42">
                  <c:v>6.8045800067592737</c:v>
                </c:pt>
                <c:pt idx="43">
                  <c:v>6.5914799403941053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A7D-AE4D-8322-22622AA6B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0026864"/>
        <c:axId val="860027424"/>
      </c:scatterChart>
      <c:valAx>
        <c:axId val="860026864"/>
        <c:scaling>
          <c:orientation val="minMax"/>
          <c:max val="22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(hrs)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027424"/>
        <c:crosses val="autoZero"/>
        <c:crossBetween val="midCat"/>
      </c:valAx>
      <c:valAx>
        <c:axId val="86002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026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 Grey- mass balance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9"/>
          <c:order val="0"/>
          <c:tx>
            <c:v>cations</c:v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'AT Grey Mass Balance'!$A$4:$A$85</c:f>
              <c:numCache>
                <c:formatCode>General</c:formatCode>
                <c:ptCount val="82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  <c:pt idx="31">
                  <c:v>186</c:v>
                </c:pt>
                <c:pt idx="32">
                  <c:v>192</c:v>
                </c:pt>
                <c:pt idx="33">
                  <c:v>198</c:v>
                </c:pt>
                <c:pt idx="34">
                  <c:v>204</c:v>
                </c:pt>
                <c:pt idx="35">
                  <c:v>210</c:v>
                </c:pt>
                <c:pt idx="36">
                  <c:v>216</c:v>
                </c:pt>
                <c:pt idx="37">
                  <c:v>222</c:v>
                </c:pt>
                <c:pt idx="38">
                  <c:v>228</c:v>
                </c:pt>
                <c:pt idx="39">
                  <c:v>234</c:v>
                </c:pt>
                <c:pt idx="40">
                  <c:v>240</c:v>
                </c:pt>
                <c:pt idx="41">
                  <c:v>246</c:v>
                </c:pt>
                <c:pt idx="42">
                  <c:v>252</c:v>
                </c:pt>
                <c:pt idx="43">
                  <c:v>258</c:v>
                </c:pt>
                <c:pt idx="44">
                  <c:v>264</c:v>
                </c:pt>
                <c:pt idx="45">
                  <c:v>270</c:v>
                </c:pt>
                <c:pt idx="46">
                  <c:v>276</c:v>
                </c:pt>
                <c:pt idx="47">
                  <c:v>282</c:v>
                </c:pt>
                <c:pt idx="48">
                  <c:v>288</c:v>
                </c:pt>
                <c:pt idx="49">
                  <c:v>294</c:v>
                </c:pt>
                <c:pt idx="50">
                  <c:v>300</c:v>
                </c:pt>
                <c:pt idx="51">
                  <c:v>306</c:v>
                </c:pt>
                <c:pt idx="52">
                  <c:v>312</c:v>
                </c:pt>
                <c:pt idx="53">
                  <c:v>318</c:v>
                </c:pt>
                <c:pt idx="54">
                  <c:v>324</c:v>
                </c:pt>
                <c:pt idx="55">
                  <c:v>330</c:v>
                </c:pt>
                <c:pt idx="56">
                  <c:v>336</c:v>
                </c:pt>
                <c:pt idx="57">
                  <c:v>342</c:v>
                </c:pt>
                <c:pt idx="58">
                  <c:v>348</c:v>
                </c:pt>
                <c:pt idx="59">
                  <c:v>354</c:v>
                </c:pt>
                <c:pt idx="60">
                  <c:v>360</c:v>
                </c:pt>
                <c:pt idx="61">
                  <c:v>366</c:v>
                </c:pt>
                <c:pt idx="62">
                  <c:v>372</c:v>
                </c:pt>
                <c:pt idx="63">
                  <c:v>378</c:v>
                </c:pt>
                <c:pt idx="64">
                  <c:v>384</c:v>
                </c:pt>
                <c:pt idx="65">
                  <c:v>390</c:v>
                </c:pt>
                <c:pt idx="66">
                  <c:v>396</c:v>
                </c:pt>
                <c:pt idx="67">
                  <c:v>402</c:v>
                </c:pt>
                <c:pt idx="68">
                  <c:v>408</c:v>
                </c:pt>
                <c:pt idx="69">
                  <c:v>414</c:v>
                </c:pt>
                <c:pt idx="70">
                  <c:v>420</c:v>
                </c:pt>
                <c:pt idx="71">
                  <c:v>426</c:v>
                </c:pt>
                <c:pt idx="72">
                  <c:v>438</c:v>
                </c:pt>
                <c:pt idx="73">
                  <c:v>450</c:v>
                </c:pt>
                <c:pt idx="74">
                  <c:v>462</c:v>
                </c:pt>
                <c:pt idx="75">
                  <c:v>474</c:v>
                </c:pt>
                <c:pt idx="76">
                  <c:v>486</c:v>
                </c:pt>
                <c:pt idx="77">
                  <c:v>498</c:v>
                </c:pt>
                <c:pt idx="78">
                  <c:v>510</c:v>
                </c:pt>
                <c:pt idx="79">
                  <c:v>522</c:v>
                </c:pt>
                <c:pt idx="80">
                  <c:v>534</c:v>
                </c:pt>
                <c:pt idx="81">
                  <c:v>546</c:v>
                </c:pt>
              </c:numCache>
            </c:numRef>
          </c:xVal>
          <c:yVal>
            <c:numRef>
              <c:f>'AT Grey Mass Balance'!$E$4:$E$87</c:f>
              <c:numCache>
                <c:formatCode>General</c:formatCode>
                <c:ptCount val="84"/>
                <c:pt idx="0">
                  <c:v>1.7370495308343312</c:v>
                </c:pt>
                <c:pt idx="1">
                  <c:v>4.5989922352692689</c:v>
                </c:pt>
                <c:pt idx="2">
                  <c:v>4.8656406352713857</c:v>
                </c:pt>
                <c:pt idx="3">
                  <c:v>52.806353643972805</c:v>
                </c:pt>
                <c:pt idx="4">
                  <c:v>33.448030953279961</c:v>
                </c:pt>
                <c:pt idx="5">
                  <c:v>28.674385958191262</c:v>
                </c:pt>
                <c:pt idx="6">
                  <c:v>28.181997764105272</c:v>
                </c:pt>
                <c:pt idx="7">
                  <c:v>26.545681762563031</c:v>
                </c:pt>
                <c:pt idx="8">
                  <c:v>25.764130886382606</c:v>
                </c:pt>
                <c:pt idx="9">
                  <c:v>25.117275956523581</c:v>
                </c:pt>
                <c:pt idx="10">
                  <c:v>23.586881061069295</c:v>
                </c:pt>
                <c:pt idx="11">
                  <c:v>22.717003751987132</c:v>
                </c:pt>
                <c:pt idx="12">
                  <c:v>22.005788853223144</c:v>
                </c:pt>
                <c:pt idx="13">
                  <c:v>21.109685824080113</c:v>
                </c:pt>
                <c:pt idx="14">
                  <c:v>20.326728038916858</c:v>
                </c:pt>
                <c:pt idx="15">
                  <c:v>19.476433889888337</c:v>
                </c:pt>
                <c:pt idx="16">
                  <c:v>18.934577313059464</c:v>
                </c:pt>
                <c:pt idx="17">
                  <c:v>18.36285453839659</c:v>
                </c:pt>
                <c:pt idx="18">
                  <c:v>17.482001678635481</c:v>
                </c:pt>
                <c:pt idx="19">
                  <c:v>17.090734747543998</c:v>
                </c:pt>
                <c:pt idx="20">
                  <c:v>16.624466904612468</c:v>
                </c:pt>
                <c:pt idx="21">
                  <c:v>15.714757453866543</c:v>
                </c:pt>
                <c:pt idx="22">
                  <c:v>15.979453194814447</c:v>
                </c:pt>
                <c:pt idx="23">
                  <c:v>15.506166748484047</c:v>
                </c:pt>
                <c:pt idx="24">
                  <c:v>14.992982159473121</c:v>
                </c:pt>
                <c:pt idx="25">
                  <c:v>14.575930594115274</c:v>
                </c:pt>
                <c:pt idx="26">
                  <c:v>14.127157933660285</c:v>
                </c:pt>
                <c:pt idx="27">
                  <c:v>14.115966994517471</c:v>
                </c:pt>
                <c:pt idx="28">
                  <c:v>13.975117715834752</c:v>
                </c:pt>
                <c:pt idx="29">
                  <c:v>13.231156766797319</c:v>
                </c:pt>
                <c:pt idx="30">
                  <c:v>12.145880857249129</c:v>
                </c:pt>
                <c:pt idx="31">
                  <c:v>12.126738237923705</c:v>
                </c:pt>
                <c:pt idx="32">
                  <c:v>11.480824229041048</c:v>
                </c:pt>
                <c:pt idx="33">
                  <c:v>12.119548897680763</c:v>
                </c:pt>
                <c:pt idx="34">
                  <c:v>11.430288950913948</c:v>
                </c:pt>
                <c:pt idx="35">
                  <c:v>11.578629739582574</c:v>
                </c:pt>
                <c:pt idx="36">
                  <c:v>11.852080436956545</c:v>
                </c:pt>
                <c:pt idx="37">
                  <c:v>11.653227809162424</c:v>
                </c:pt>
                <c:pt idx="38">
                  <c:v>11.27567326797568</c:v>
                </c:pt>
                <c:pt idx="39">
                  <c:v>10.959891900430577</c:v>
                </c:pt>
                <c:pt idx="40">
                  <c:v>11.179535964452114</c:v>
                </c:pt>
                <c:pt idx="41">
                  <c:v>11.196494691668946</c:v>
                </c:pt>
                <c:pt idx="42">
                  <c:v>10.795223501780342</c:v>
                </c:pt>
                <c:pt idx="43">
                  <c:v>10.74735190528471</c:v>
                </c:pt>
                <c:pt idx="44">
                  <c:v>10.921780231382678</c:v>
                </c:pt>
                <c:pt idx="45">
                  <c:v>10.61169116034783</c:v>
                </c:pt>
                <c:pt idx="46">
                  <c:v>10.405624600435567</c:v>
                </c:pt>
                <c:pt idx="47">
                  <c:v>10.218601818187343</c:v>
                </c:pt>
                <c:pt idx="48">
                  <c:v>9.9265256099048766</c:v>
                </c:pt>
                <c:pt idx="49">
                  <c:v>9.6226100767081117</c:v>
                </c:pt>
                <c:pt idx="50">
                  <c:v>9.4179627884558492</c:v>
                </c:pt>
                <c:pt idx="51">
                  <c:v>9.5788268978648503</c:v>
                </c:pt>
                <c:pt idx="52">
                  <c:v>9.353479269592162</c:v>
                </c:pt>
                <c:pt idx="53">
                  <c:v>9.38934784901139</c:v>
                </c:pt>
                <c:pt idx="54">
                  <c:v>9.3450645174273994</c:v>
                </c:pt>
                <c:pt idx="55">
                  <c:v>9.5114267833585018</c:v>
                </c:pt>
                <c:pt idx="56">
                  <c:v>9.7457332462356039</c:v>
                </c:pt>
                <c:pt idx="57">
                  <c:v>10.193994620753417</c:v>
                </c:pt>
                <c:pt idx="58">
                  <c:v>9.8804854852788964</c:v>
                </c:pt>
                <c:pt idx="59">
                  <c:v>9.6975404676524981</c:v>
                </c:pt>
                <c:pt idx="60">
                  <c:v>9.4697123525364706</c:v>
                </c:pt>
                <c:pt idx="61">
                  <c:v>9.7069462766123369</c:v>
                </c:pt>
                <c:pt idx="62">
                  <c:v>9.6325882049670248</c:v>
                </c:pt>
                <c:pt idx="63">
                  <c:v>9.2634978966257773</c:v>
                </c:pt>
                <c:pt idx="64">
                  <c:v>9.5568088376918912</c:v>
                </c:pt>
                <c:pt idx="65">
                  <c:v>9.4009424497860063</c:v>
                </c:pt>
                <c:pt idx="66">
                  <c:v>9.3838356415753346</c:v>
                </c:pt>
                <c:pt idx="67">
                  <c:v>9.2656853039100682</c:v>
                </c:pt>
                <c:pt idx="68">
                  <c:v>9.232848355207155</c:v>
                </c:pt>
                <c:pt idx="69">
                  <c:v>9.2096663954492914</c:v>
                </c:pt>
                <c:pt idx="70">
                  <c:v>9.1773143436527569</c:v>
                </c:pt>
                <c:pt idx="71">
                  <c:v>9.1507551473584687</c:v>
                </c:pt>
                <c:pt idx="72">
                  <c:v>18.089481115606059</c:v>
                </c:pt>
                <c:pt idx="73">
                  <c:v>18.031217864611552</c:v>
                </c:pt>
                <c:pt idx="74">
                  <c:v>17.789171592694963</c:v>
                </c:pt>
                <c:pt idx="75">
                  <c:v>17.795636945866509</c:v>
                </c:pt>
                <c:pt idx="76">
                  <c:v>17.731181133368445</c:v>
                </c:pt>
                <c:pt idx="77">
                  <c:v>17.566111228930563</c:v>
                </c:pt>
                <c:pt idx="78">
                  <c:v>17.100675910340627</c:v>
                </c:pt>
                <c:pt idx="79">
                  <c:v>12.201565680201787</c:v>
                </c:pt>
                <c:pt idx="80">
                  <c:v>1.2110993005377455</c:v>
                </c:pt>
                <c:pt idx="81">
                  <c:v>14.666673754419396</c:v>
                </c:pt>
                <c:pt idx="82">
                  <c:v>15.882715171979136</c:v>
                </c:pt>
                <c:pt idx="83">
                  <c:v>11.878699256958917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A4-DF4B-96CB-5708E4D95703}"/>
            </c:ext>
          </c:extLst>
        </c:ser>
        <c:ser>
          <c:idx val="10"/>
          <c:order val="1"/>
          <c:tx>
            <c:v>anions</c:v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'AT Grey Mass Balance'!$A$4:$A$87</c:f>
              <c:numCache>
                <c:formatCode>General</c:formatCode>
                <c:ptCount val="84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  <c:pt idx="31">
                  <c:v>186</c:v>
                </c:pt>
                <c:pt idx="32">
                  <c:v>192</c:v>
                </c:pt>
                <c:pt idx="33">
                  <c:v>198</c:v>
                </c:pt>
                <c:pt idx="34">
                  <c:v>204</c:v>
                </c:pt>
                <c:pt idx="35">
                  <c:v>210</c:v>
                </c:pt>
                <c:pt idx="36">
                  <c:v>216</c:v>
                </c:pt>
                <c:pt idx="37">
                  <c:v>222</c:v>
                </c:pt>
                <c:pt idx="38">
                  <c:v>228</c:v>
                </c:pt>
                <c:pt idx="39">
                  <c:v>234</c:v>
                </c:pt>
                <c:pt idx="40">
                  <c:v>240</c:v>
                </c:pt>
                <c:pt idx="41">
                  <c:v>246</c:v>
                </c:pt>
                <c:pt idx="42">
                  <c:v>252</c:v>
                </c:pt>
                <c:pt idx="43">
                  <c:v>258</c:v>
                </c:pt>
                <c:pt idx="44">
                  <c:v>264</c:v>
                </c:pt>
                <c:pt idx="45">
                  <c:v>270</c:v>
                </c:pt>
                <c:pt idx="46">
                  <c:v>276</c:v>
                </c:pt>
                <c:pt idx="47">
                  <c:v>282</c:v>
                </c:pt>
                <c:pt idx="48">
                  <c:v>288</c:v>
                </c:pt>
                <c:pt idx="49">
                  <c:v>294</c:v>
                </c:pt>
                <c:pt idx="50">
                  <c:v>300</c:v>
                </c:pt>
                <c:pt idx="51">
                  <c:v>306</c:v>
                </c:pt>
                <c:pt idx="52">
                  <c:v>312</c:v>
                </c:pt>
                <c:pt idx="53">
                  <c:v>318</c:v>
                </c:pt>
                <c:pt idx="54">
                  <c:v>324</c:v>
                </c:pt>
                <c:pt idx="55">
                  <c:v>330</c:v>
                </c:pt>
                <c:pt idx="56">
                  <c:v>336</c:v>
                </c:pt>
                <c:pt idx="57">
                  <c:v>342</c:v>
                </c:pt>
                <c:pt idx="58">
                  <c:v>348</c:v>
                </c:pt>
                <c:pt idx="59">
                  <c:v>354</c:v>
                </c:pt>
                <c:pt idx="60">
                  <c:v>360</c:v>
                </c:pt>
                <c:pt idx="61">
                  <c:v>366</c:v>
                </c:pt>
                <c:pt idx="62">
                  <c:v>372</c:v>
                </c:pt>
                <c:pt idx="63">
                  <c:v>378</c:v>
                </c:pt>
                <c:pt idx="64">
                  <c:v>384</c:v>
                </c:pt>
                <c:pt idx="65">
                  <c:v>390</c:v>
                </c:pt>
                <c:pt idx="66">
                  <c:v>396</c:v>
                </c:pt>
                <c:pt idx="67">
                  <c:v>402</c:v>
                </c:pt>
                <c:pt idx="68">
                  <c:v>408</c:v>
                </c:pt>
                <c:pt idx="69">
                  <c:v>414</c:v>
                </c:pt>
                <c:pt idx="70">
                  <c:v>420</c:v>
                </c:pt>
                <c:pt idx="71">
                  <c:v>426</c:v>
                </c:pt>
                <c:pt idx="72">
                  <c:v>438</c:v>
                </c:pt>
                <c:pt idx="73">
                  <c:v>450</c:v>
                </c:pt>
                <c:pt idx="74">
                  <c:v>462</c:v>
                </c:pt>
                <c:pt idx="75">
                  <c:v>474</c:v>
                </c:pt>
                <c:pt idx="76">
                  <c:v>486</c:v>
                </c:pt>
                <c:pt idx="77">
                  <c:v>498</c:v>
                </c:pt>
                <c:pt idx="78">
                  <c:v>510</c:v>
                </c:pt>
                <c:pt idx="79">
                  <c:v>522</c:v>
                </c:pt>
                <c:pt idx="80">
                  <c:v>534</c:v>
                </c:pt>
                <c:pt idx="81">
                  <c:v>546</c:v>
                </c:pt>
                <c:pt idx="82">
                  <c:v>558</c:v>
                </c:pt>
                <c:pt idx="83">
                  <c:v>570</c:v>
                </c:pt>
              </c:numCache>
            </c:numRef>
          </c:xVal>
          <c:yVal>
            <c:numRef>
              <c:f>'AT Grey Mass Balance'!$Z$4:$Z$87</c:f>
              <c:numCache>
                <c:formatCode>General</c:formatCode>
                <c:ptCount val="84"/>
                <c:pt idx="0">
                  <c:v>1.4256757032570018</c:v>
                </c:pt>
                <c:pt idx="1">
                  <c:v>3.8450610309906286</c:v>
                </c:pt>
                <c:pt idx="2">
                  <c:v>4.2463884271837919</c:v>
                </c:pt>
                <c:pt idx="3">
                  <c:v>43.400927672990811</c:v>
                </c:pt>
                <c:pt idx="4">
                  <c:v>27.784073391517872</c:v>
                </c:pt>
                <c:pt idx="5">
                  <c:v>24.831833113358844</c:v>
                </c:pt>
                <c:pt idx="6">
                  <c:v>24.662209862432945</c:v>
                </c:pt>
                <c:pt idx="7">
                  <c:v>23.488176939170256</c:v>
                </c:pt>
                <c:pt idx="8">
                  <c:v>22.841290640016865</c:v>
                </c:pt>
                <c:pt idx="9">
                  <c:v>22.340432390753829</c:v>
                </c:pt>
                <c:pt idx="10">
                  <c:v>20.971932625085223</c:v>
                </c:pt>
                <c:pt idx="11">
                  <c:v>20.243190749609607</c:v>
                </c:pt>
                <c:pt idx="12">
                  <c:v>19.613345244166599</c:v>
                </c:pt>
                <c:pt idx="13">
                  <c:v>18.830290623073694</c:v>
                </c:pt>
                <c:pt idx="14">
                  <c:v>18.110913077474041</c:v>
                </c:pt>
                <c:pt idx="15">
                  <c:v>17.349487368423283</c:v>
                </c:pt>
                <c:pt idx="16">
                  <c:v>16.866744422204011</c:v>
                </c:pt>
                <c:pt idx="17">
                  <c:v>16.356644834058695</c:v>
                </c:pt>
                <c:pt idx="18">
                  <c:v>15.584430849328555</c:v>
                </c:pt>
                <c:pt idx="19">
                  <c:v>15.193977544930393</c:v>
                </c:pt>
                <c:pt idx="20">
                  <c:v>14.77636401257932</c:v>
                </c:pt>
                <c:pt idx="21">
                  <c:v>13.943580884993136</c:v>
                </c:pt>
                <c:pt idx="22">
                  <c:v>14.213267789446318</c:v>
                </c:pt>
                <c:pt idx="23">
                  <c:v>13.758170436069992</c:v>
                </c:pt>
                <c:pt idx="24">
                  <c:v>13.277287583141316</c:v>
                </c:pt>
                <c:pt idx="25">
                  <c:v>12.89119781985432</c:v>
                </c:pt>
                <c:pt idx="26">
                  <c:v>12.486668589586271</c:v>
                </c:pt>
                <c:pt idx="27">
                  <c:v>12.49716682698312</c:v>
                </c:pt>
                <c:pt idx="28">
                  <c:v>12.368407854063175</c:v>
                </c:pt>
                <c:pt idx="29">
                  <c:v>11.679027797603567</c:v>
                </c:pt>
                <c:pt idx="30">
                  <c:v>10.555928738155067</c:v>
                </c:pt>
                <c:pt idx="31">
                  <c:v>10.553018505018521</c:v>
                </c:pt>
                <c:pt idx="32">
                  <c:v>9.9561366368293758</c:v>
                </c:pt>
                <c:pt idx="33">
                  <c:v>10.569856751668164</c:v>
                </c:pt>
                <c:pt idx="34">
                  <c:v>9.9147394888887028</c:v>
                </c:pt>
                <c:pt idx="35">
                  <c:v>10.099342491457195</c:v>
                </c:pt>
                <c:pt idx="36">
                  <c:v>10.330336697215087</c:v>
                </c:pt>
                <c:pt idx="37">
                  <c:v>10.154480947009489</c:v>
                </c:pt>
                <c:pt idx="38">
                  <c:v>9.8265479786000949</c:v>
                </c:pt>
                <c:pt idx="39">
                  <c:v>9.5509904047942662</c:v>
                </c:pt>
                <c:pt idx="40">
                  <c:v>9.7370232985687242</c:v>
                </c:pt>
                <c:pt idx="41">
                  <c:v>9.7640637596759543</c:v>
                </c:pt>
                <c:pt idx="42">
                  <c:v>9.4074720951178374</c:v>
                </c:pt>
                <c:pt idx="43">
                  <c:v>9.3738445450977963</c:v>
                </c:pt>
                <c:pt idx="44">
                  <c:v>9.5300698331001623</c:v>
                </c:pt>
                <c:pt idx="45">
                  <c:v>9.2450669008099382</c:v>
                </c:pt>
                <c:pt idx="46">
                  <c:v>9.0547235874829202</c:v>
                </c:pt>
                <c:pt idx="47">
                  <c:v>8.8842985938122165</c:v>
                </c:pt>
                <c:pt idx="48">
                  <c:v>8.6105965696077096</c:v>
                </c:pt>
                <c:pt idx="49">
                  <c:v>8.2867397660694717</c:v>
                </c:pt>
                <c:pt idx="50">
                  <c:v>8.0614556171083986</c:v>
                </c:pt>
                <c:pt idx="51">
                  <c:v>8.2008850135089801</c:v>
                </c:pt>
                <c:pt idx="52">
                  <c:v>8.0082793795910305</c:v>
                </c:pt>
                <c:pt idx="53">
                  <c:v>8.0279283728906776</c:v>
                </c:pt>
                <c:pt idx="54">
                  <c:v>8.0071166514607501</c:v>
                </c:pt>
                <c:pt idx="55">
                  <c:v>8.2047397268258671</c:v>
                </c:pt>
                <c:pt idx="56">
                  <c:v>8.4311491898653976</c:v>
                </c:pt>
                <c:pt idx="57">
                  <c:v>8.7585738077519597</c:v>
                </c:pt>
                <c:pt idx="58">
                  <c:v>8.5812678089643875</c:v>
                </c:pt>
                <c:pt idx="59">
                  <c:v>8.4234850171511813</c:v>
                </c:pt>
                <c:pt idx="60">
                  <c:v>8.2008450161090654</c:v>
                </c:pt>
                <c:pt idx="61">
                  <c:v>8.3959077097555035</c:v>
                </c:pt>
                <c:pt idx="62">
                  <c:v>8.2893324122017518</c:v>
                </c:pt>
                <c:pt idx="63">
                  <c:v>8.0189586231971948</c:v>
                </c:pt>
                <c:pt idx="64">
                  <c:v>8.2694727074466297</c:v>
                </c:pt>
                <c:pt idx="65">
                  <c:v>8.1389373130150027</c:v>
                </c:pt>
                <c:pt idx="66">
                  <c:v>8.1284147774556796</c:v>
                </c:pt>
                <c:pt idx="67">
                  <c:v>8.0287754805872726</c:v>
                </c:pt>
                <c:pt idx="68">
                  <c:v>8.0121676496324881</c:v>
                </c:pt>
                <c:pt idx="69">
                  <c:v>7.9906573529685199</c:v>
                </c:pt>
                <c:pt idx="70">
                  <c:v>7.9608099457408379</c:v>
                </c:pt>
                <c:pt idx="71">
                  <c:v>7.943137197330369</c:v>
                </c:pt>
                <c:pt idx="72">
                  <c:v>15.69944292742332</c:v>
                </c:pt>
                <c:pt idx="73">
                  <c:v>15.669428230875171</c:v>
                </c:pt>
                <c:pt idx="74">
                  <c:v>15.407164699884252</c:v>
                </c:pt>
                <c:pt idx="75">
                  <c:v>15.439807078399301</c:v>
                </c:pt>
                <c:pt idx="76">
                  <c:v>15.38362510222662</c:v>
                </c:pt>
                <c:pt idx="77">
                  <c:v>15.215089741151445</c:v>
                </c:pt>
                <c:pt idx="78">
                  <c:v>14.857446907260261</c:v>
                </c:pt>
                <c:pt idx="79">
                  <c:v>10.566903534872951</c:v>
                </c:pt>
                <c:pt idx="80">
                  <c:v>1.0456194220006843</c:v>
                </c:pt>
                <c:pt idx="81">
                  <c:v>12.62133611883165</c:v>
                </c:pt>
                <c:pt idx="82">
                  <c:v>13.59309381781825</c:v>
                </c:pt>
                <c:pt idx="83">
                  <c:v>10.398472234690228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A4-DF4B-96CB-5708E4D95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4177664"/>
        <c:axId val="864178224"/>
      </c:scatterChart>
      <c:valAx>
        <c:axId val="864177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(hrs)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4178224"/>
        <c:crosses val="autoZero"/>
        <c:crossBetween val="midCat"/>
      </c:valAx>
      <c:valAx>
        <c:axId val="86417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cation/anion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41776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Blank Cations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'[1]for plotting'!$C$1</c:f>
              <c:strCache>
                <c:ptCount val="1"/>
                <c:pt idx="0">
                  <c:v>Li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'[1]for plotting'!$B$2:$B$17</c:f>
              <c:numCache>
                <c:formatCode>General</c:formatCode>
                <c:ptCount val="16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</c:numCache>
            </c:numRef>
          </c:xVal>
          <c:yVal>
            <c:numRef>
              <c:f>'[1]for plotting'!$C$2:$C$17</c:f>
              <c:numCache>
                <c:formatCode>General</c:formatCode>
                <c:ptCount val="16"/>
                <c:pt idx="0">
                  <c:v>90.880180030200009</c:v>
                </c:pt>
                <c:pt idx="1">
                  <c:v>184.54474081120003</c:v>
                </c:pt>
                <c:pt idx="2">
                  <c:v>197.59298210080001</c:v>
                </c:pt>
                <c:pt idx="3">
                  <c:v>217.77982637370002</c:v>
                </c:pt>
                <c:pt idx="4">
                  <c:v>229.74175142050001</c:v>
                </c:pt>
                <c:pt idx="5">
                  <c:v>226.105285632</c:v>
                </c:pt>
                <c:pt idx="6">
                  <c:v>236.44896440400001</c:v>
                </c:pt>
                <c:pt idx="7">
                  <c:v>232.27879503660003</c:v>
                </c:pt>
                <c:pt idx="8">
                  <c:v>228.53339347139999</c:v>
                </c:pt>
                <c:pt idx="9">
                  <c:v>234.36212823880001</c:v>
                </c:pt>
                <c:pt idx="10">
                  <c:v>227.83225105100001</c:v>
                </c:pt>
                <c:pt idx="11">
                  <c:v>223.30432217279997</c:v>
                </c:pt>
                <c:pt idx="12">
                  <c:v>212.84750296799999</c:v>
                </c:pt>
                <c:pt idx="13">
                  <c:v>210.62178797940001</c:v>
                </c:pt>
                <c:pt idx="14">
                  <c:v>197.90096745150001</c:v>
                </c:pt>
                <c:pt idx="15">
                  <c:v>91.273540159999996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A5-1946-8E4C-A965A8014C39}"/>
            </c:ext>
          </c:extLst>
        </c:ser>
        <c:ser>
          <c:idx val="1"/>
          <c:order val="1"/>
          <c:tx>
            <c:strRef>
              <c:f>'[1]for plotting'!$D$1</c:f>
              <c:strCache>
                <c:ptCount val="1"/>
                <c:pt idx="0">
                  <c:v>B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'[1]for plotting'!$B$2:$B$17</c:f>
              <c:numCache>
                <c:formatCode>General</c:formatCode>
                <c:ptCount val="16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</c:numCache>
            </c:numRef>
          </c:xVal>
          <c:yVal>
            <c:numRef>
              <c:f>'[1]for plotting'!$D$2:$D$17</c:f>
              <c:numCache>
                <c:formatCode>General</c:formatCode>
                <c:ptCount val="16"/>
                <c:pt idx="0">
                  <c:v>1.2486517296000001</c:v>
                </c:pt>
                <c:pt idx="1">
                  <c:v>12.116685319200002</c:v>
                </c:pt>
                <c:pt idx="2">
                  <c:v>3.3146039120999999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A5-1946-8E4C-A965A8014C39}"/>
            </c:ext>
          </c:extLst>
        </c:ser>
        <c:ser>
          <c:idx val="2"/>
          <c:order val="2"/>
          <c:tx>
            <c:strRef>
              <c:f>'[1]for plotting'!$E$1</c:f>
              <c:strCache>
                <c:ptCount val="1"/>
                <c:pt idx="0">
                  <c:v>Na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'[1]for plotting'!$B$2:$B$17</c:f>
              <c:numCache>
                <c:formatCode>General</c:formatCode>
                <c:ptCount val="16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</c:numCache>
            </c:numRef>
          </c:xVal>
          <c:yVal>
            <c:numRef>
              <c:f>'[1]for plotting'!$E$2:$E$17</c:f>
              <c:numCache>
                <c:formatCode>General</c:formatCode>
                <c:ptCount val="16"/>
                <c:pt idx="0">
                  <c:v>7007.2862605614</c:v>
                </c:pt>
                <c:pt idx="1">
                  <c:v>7897.5618300656006</c:v>
                </c:pt>
                <c:pt idx="2">
                  <c:v>4499.1519229137002</c:v>
                </c:pt>
                <c:pt idx="3">
                  <c:v>3259.1144546355999</c:v>
                </c:pt>
                <c:pt idx="4">
                  <c:v>2539.9524656989997</c:v>
                </c:pt>
                <c:pt idx="5">
                  <c:v>1840.041787372</c:v>
                </c:pt>
                <c:pt idx="6">
                  <c:v>1692.7348795920002</c:v>
                </c:pt>
                <c:pt idx="7">
                  <c:v>1084.7152245290999</c:v>
                </c:pt>
                <c:pt idx="8">
                  <c:v>901.82377578419994</c:v>
                </c:pt>
                <c:pt idx="9">
                  <c:v>691.66159472059996</c:v>
                </c:pt>
                <c:pt idx="10">
                  <c:v>545.24433340489998</c:v>
                </c:pt>
                <c:pt idx="11">
                  <c:v>442.40137149940006</c:v>
                </c:pt>
                <c:pt idx="12">
                  <c:v>404.18600331600004</c:v>
                </c:pt>
                <c:pt idx="13">
                  <c:v>325.89398959020002</c:v>
                </c:pt>
                <c:pt idx="14">
                  <c:v>266.28492256649997</c:v>
                </c:pt>
                <c:pt idx="15">
                  <c:v>311.86221571999999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AA5-1946-8E4C-A965A8014C39}"/>
            </c:ext>
          </c:extLst>
        </c:ser>
        <c:ser>
          <c:idx val="3"/>
          <c:order val="3"/>
          <c:tx>
            <c:strRef>
              <c:f>'[1]for plotting'!$F$1</c:f>
              <c:strCache>
                <c:ptCount val="1"/>
                <c:pt idx="0">
                  <c:v>Mg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'[1]for plotting'!$B$2:$B$17</c:f>
              <c:numCache>
                <c:formatCode>General</c:formatCode>
                <c:ptCount val="16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</c:numCache>
            </c:numRef>
          </c:xVal>
          <c:yVal>
            <c:numRef>
              <c:f>'[1]for plotting'!$F$2:$F$17</c:f>
              <c:numCache>
                <c:formatCode>General</c:formatCode>
                <c:ptCount val="16"/>
                <c:pt idx="0">
                  <c:v>67.575823834200008</c:v>
                </c:pt>
                <c:pt idx="1">
                  <c:v>130.46562338040002</c:v>
                </c:pt>
                <c:pt idx="2">
                  <c:v>35.948969084600002</c:v>
                </c:pt>
                <c:pt idx="3">
                  <c:v>30.549564757499997</c:v>
                </c:pt>
                <c:pt idx="4">
                  <c:v>31.231085847499997</c:v>
                </c:pt>
                <c:pt idx="5">
                  <c:v>34.679683238000003</c:v>
                </c:pt>
                <c:pt idx="6">
                  <c:v>81.095368248</c:v>
                </c:pt>
                <c:pt idx="7">
                  <c:v>92.058007057599994</c:v>
                </c:pt>
                <c:pt idx="8">
                  <c:v>230.07724077419999</c:v>
                </c:pt>
                <c:pt idx="9">
                  <c:v>488.75083638080002</c:v>
                </c:pt>
                <c:pt idx="10">
                  <c:v>660.78981938319998</c:v>
                </c:pt>
                <c:pt idx="11">
                  <c:v>725.80672359669995</c:v>
                </c:pt>
                <c:pt idx="12">
                  <c:v>758.57287136399998</c:v>
                </c:pt>
                <c:pt idx="13">
                  <c:v>790.90128818369999</c:v>
                </c:pt>
                <c:pt idx="14">
                  <c:v>785.79548230499995</c:v>
                </c:pt>
                <c:pt idx="15">
                  <c:v>565.98532661000002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AA5-1946-8E4C-A965A8014C39}"/>
            </c:ext>
          </c:extLst>
        </c:ser>
        <c:ser>
          <c:idx val="6"/>
          <c:order val="4"/>
          <c:tx>
            <c:strRef>
              <c:f>'[1]for plotting'!$I$1</c:f>
              <c:strCache>
                <c:ptCount val="1"/>
                <c:pt idx="0">
                  <c:v>K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'[1]for plotting'!$B$2:$B$17</c:f>
              <c:numCache>
                <c:formatCode>General</c:formatCode>
                <c:ptCount val="16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</c:numCache>
            </c:numRef>
          </c:xVal>
          <c:yVal>
            <c:numRef>
              <c:f>'[1]for plotting'!$I$2:$I$17</c:f>
              <c:numCache>
                <c:formatCode>General</c:formatCode>
                <c:ptCount val="16"/>
                <c:pt idx="0">
                  <c:v>1445.0832188627999</c:v>
                </c:pt>
                <c:pt idx="1">
                  <c:v>14778.491088160801</c:v>
                </c:pt>
                <c:pt idx="2">
                  <c:v>2424.8009611059001</c:v>
                </c:pt>
                <c:pt idx="3">
                  <c:v>1737.7780152875002</c:v>
                </c:pt>
                <c:pt idx="4">
                  <c:v>1494.019694629</c:v>
                </c:pt>
                <c:pt idx="5">
                  <c:v>1244.8926530480001</c:v>
                </c:pt>
                <c:pt idx="6">
                  <c:v>1171.0514916</c:v>
                </c:pt>
                <c:pt idx="7">
                  <c:v>1053.5007552268</c:v>
                </c:pt>
                <c:pt idx="8">
                  <c:v>1048.0298883102</c:v>
                </c:pt>
                <c:pt idx="9">
                  <c:v>1026.3234765894001</c:v>
                </c:pt>
                <c:pt idx="10">
                  <c:v>943.34185766049995</c:v>
                </c:pt>
                <c:pt idx="11">
                  <c:v>852.99519943600001</c:v>
                </c:pt>
                <c:pt idx="12">
                  <c:v>735.66020609999998</c:v>
                </c:pt>
                <c:pt idx="13">
                  <c:v>616.71960987210002</c:v>
                </c:pt>
                <c:pt idx="14">
                  <c:v>503.44183727399997</c:v>
                </c:pt>
                <c:pt idx="15">
                  <c:v>338.93444001999995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AA5-1946-8E4C-A965A8014C39}"/>
            </c:ext>
          </c:extLst>
        </c:ser>
        <c:ser>
          <c:idx val="7"/>
          <c:order val="5"/>
          <c:tx>
            <c:strRef>
              <c:f>'[1]for plotting'!$J$1</c:f>
              <c:strCache>
                <c:ptCount val="1"/>
                <c:pt idx="0">
                  <c:v>Mn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'[1]for plotting'!$B$2:$B$17</c:f>
              <c:numCache>
                <c:formatCode>General</c:formatCode>
                <c:ptCount val="16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</c:numCache>
            </c:numRef>
          </c:xVal>
          <c:yVal>
            <c:numRef>
              <c:f>'[1]for plotting'!$J$2:$J$17</c:f>
              <c:numCache>
                <c:formatCode>General</c:formatCode>
                <c:ptCount val="16"/>
                <c:pt idx="0">
                  <c:v>1.7304892242000001</c:v>
                </c:pt>
                <c:pt idx="1">
                  <c:v>12.579399386400002</c:v>
                </c:pt>
                <c:pt idx="2">
                  <c:v>2.8142638302999998</c:v>
                </c:pt>
                <c:pt idx="3">
                  <c:v>1.2119035271999998</c:v>
                </c:pt>
                <c:pt idx="4">
                  <c:v>0.88102238949999989</c:v>
                </c:pt>
                <c:pt idx="5">
                  <c:v>0.77526243799999994</c:v>
                </c:pt>
                <c:pt idx="6">
                  <c:v>1.1439647640000001</c:v>
                </c:pt>
                <c:pt idx="7">
                  <c:v>1.0209173862000001</c:v>
                </c:pt>
                <c:pt idx="8">
                  <c:v>1.7471172257999998</c:v>
                </c:pt>
                <c:pt idx="9">
                  <c:v>18.666044142800001</c:v>
                </c:pt>
                <c:pt idx="10">
                  <c:v>94.004225426299996</c:v>
                </c:pt>
                <c:pt idx="11">
                  <c:v>132.09795094879999</c:v>
                </c:pt>
                <c:pt idx="12">
                  <c:v>142.07714197199999</c:v>
                </c:pt>
                <c:pt idx="13">
                  <c:v>137.25772046279999</c:v>
                </c:pt>
                <c:pt idx="14">
                  <c:v>124.26543498150001</c:v>
                </c:pt>
                <c:pt idx="15">
                  <c:v>75.056573899999989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AA5-1946-8E4C-A965A8014C39}"/>
            </c:ext>
          </c:extLst>
        </c:ser>
        <c:ser>
          <c:idx val="8"/>
          <c:order val="6"/>
          <c:tx>
            <c:strRef>
              <c:f>'[1]for plotting'!$K$1</c:f>
              <c:strCache>
                <c:ptCount val="1"/>
                <c:pt idx="0">
                  <c:v>Fe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'[1]for plotting'!$B$2:$B$17</c:f>
              <c:numCache>
                <c:formatCode>General</c:formatCode>
                <c:ptCount val="16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</c:numCache>
            </c:numRef>
          </c:xVal>
          <c:yVal>
            <c:numRef>
              <c:f>'[1]for plotting'!$K$2:$K$17</c:f>
              <c:numCache>
                <c:formatCode>General</c:formatCode>
                <c:ptCount val="16"/>
                <c:pt idx="0">
                  <c:v>6.7390668246000009</c:v>
                </c:pt>
                <c:pt idx="1">
                  <c:v>30.0818548184</c:v>
                </c:pt>
                <c:pt idx="2">
                  <c:v>8.3638986405000004</c:v>
                </c:pt>
                <c:pt idx="3">
                  <c:v>2.9438917436000001</c:v>
                </c:pt>
                <c:pt idx="4">
                  <c:v>1.774147672</c:v>
                </c:pt>
                <c:pt idx="5">
                  <c:v>1.7544882460000002</c:v>
                </c:pt>
                <c:pt idx="6">
                  <c:v>10.719655055999999</c:v>
                </c:pt>
                <c:pt idx="7">
                  <c:v>5.0576984562000007</c:v>
                </c:pt>
                <c:pt idx="8">
                  <c:v>7.9442078075999998</c:v>
                </c:pt>
                <c:pt idx="9">
                  <c:v>75.933377675999992</c:v>
                </c:pt>
                <c:pt idx="10">
                  <c:v>259.3764091987</c:v>
                </c:pt>
                <c:pt idx="11">
                  <c:v>112.46709883880001</c:v>
                </c:pt>
                <c:pt idx="12">
                  <c:v>13.337653427999999</c:v>
                </c:pt>
                <c:pt idx="13">
                  <c:v>10.4520374217</c:v>
                </c:pt>
                <c:pt idx="14">
                  <c:v>10.222531068999999</c:v>
                </c:pt>
                <c:pt idx="15">
                  <c:v>358.26597680499998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AA5-1946-8E4C-A965A8014C39}"/>
            </c:ext>
          </c:extLst>
        </c:ser>
        <c:ser>
          <c:idx val="9"/>
          <c:order val="7"/>
          <c:tx>
            <c:strRef>
              <c:f>'[1]for plotting'!$L$1</c:f>
              <c:strCache>
                <c:ptCount val="1"/>
                <c:pt idx="0">
                  <c:v>Ca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plus"/>
            <c:size val="5"/>
            <c:spPr>
              <a:noFill/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'[1]for plotting'!$B$2:$B$17</c:f>
              <c:numCache>
                <c:formatCode>General</c:formatCode>
                <c:ptCount val="16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</c:numCache>
            </c:numRef>
          </c:xVal>
          <c:yVal>
            <c:numRef>
              <c:f>'[1]for plotting'!$L$2:$L$17</c:f>
              <c:numCache>
                <c:formatCode>General</c:formatCode>
                <c:ptCount val="16"/>
                <c:pt idx="0">
                  <c:v>1552.7498781432</c:v>
                </c:pt>
                <c:pt idx="1">
                  <c:v>13651.0466828428</c:v>
                </c:pt>
                <c:pt idx="2">
                  <c:v>5455.6287118098999</c:v>
                </c:pt>
                <c:pt idx="3">
                  <c:v>2490.4462334336999</c:v>
                </c:pt>
                <c:pt idx="4">
                  <c:v>1556.7608140039999</c:v>
                </c:pt>
                <c:pt idx="5">
                  <c:v>1070.5235678080001</c:v>
                </c:pt>
                <c:pt idx="6">
                  <c:v>962.24041234800006</c:v>
                </c:pt>
                <c:pt idx="7">
                  <c:v>1186.5006803949</c:v>
                </c:pt>
                <c:pt idx="8">
                  <c:v>626.76160198019988</c:v>
                </c:pt>
                <c:pt idx="9">
                  <c:v>667.02277866300005</c:v>
                </c:pt>
                <c:pt idx="10">
                  <c:v>1417.3316190334001</c:v>
                </c:pt>
                <c:pt idx="11">
                  <c:v>2427.1833247188001</c:v>
                </c:pt>
                <c:pt idx="12">
                  <c:v>3393.9116615519997</c:v>
                </c:pt>
                <c:pt idx="13">
                  <c:v>4286.4197128496999</c:v>
                </c:pt>
                <c:pt idx="14">
                  <c:v>5022.2446363259996</c:v>
                </c:pt>
                <c:pt idx="15">
                  <c:v>4286.1107127300002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AA5-1946-8E4C-A965A8014C39}"/>
            </c:ext>
          </c:extLst>
        </c:ser>
        <c:ser>
          <c:idx val="10"/>
          <c:order val="8"/>
          <c:tx>
            <c:strRef>
              <c:f>'[1]for plotting'!$M$1</c:f>
              <c:strCache>
                <c:ptCount val="1"/>
                <c:pt idx="0">
                  <c:v>Rb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'[1]for plotting'!$B$2:$B$17</c:f>
              <c:numCache>
                <c:formatCode>General</c:formatCode>
                <c:ptCount val="16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</c:numCache>
            </c:numRef>
          </c:xVal>
          <c:yVal>
            <c:numRef>
              <c:f>'[1]for plotting'!$M$2:$M$17</c:f>
              <c:numCache>
                <c:formatCode>General</c:formatCode>
                <c:ptCount val="16"/>
                <c:pt idx="0">
                  <c:v>4.2802267925999997</c:v>
                </c:pt>
                <c:pt idx="1">
                  <c:v>103.3527126016</c:v>
                </c:pt>
                <c:pt idx="2">
                  <c:v>20.260714565000001</c:v>
                </c:pt>
                <c:pt idx="3">
                  <c:v>7.9926467059000004</c:v>
                </c:pt>
                <c:pt idx="4">
                  <c:v>6.6915985784999998</c:v>
                </c:pt>
                <c:pt idx="5">
                  <c:v>5.548169122</c:v>
                </c:pt>
                <c:pt idx="6">
                  <c:v>4.5560581920000001</c:v>
                </c:pt>
                <c:pt idx="7">
                  <c:v>3.9501906712000006</c:v>
                </c:pt>
                <c:pt idx="8">
                  <c:v>3.99573819</c:v>
                </c:pt>
                <c:pt idx="9">
                  <c:v>4.1089622754000006</c:v>
                </c:pt>
                <c:pt idx="10">
                  <c:v>4.0799065946999997</c:v>
                </c:pt>
                <c:pt idx="11">
                  <c:v>4.0232737265000003</c:v>
                </c:pt>
                <c:pt idx="12">
                  <c:v>3.7877947200000004</c:v>
                </c:pt>
                <c:pt idx="13">
                  <c:v>3.5237282931</c:v>
                </c:pt>
                <c:pt idx="14">
                  <c:v>3.1057683009999999</c:v>
                </c:pt>
                <c:pt idx="15">
                  <c:v>1.737000595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AA5-1946-8E4C-A965A8014C39}"/>
            </c:ext>
          </c:extLst>
        </c:ser>
        <c:ser>
          <c:idx val="11"/>
          <c:order val="9"/>
          <c:tx>
            <c:strRef>
              <c:f>'[1]for plotting'!$N$1</c:f>
              <c:strCache>
                <c:ptCount val="1"/>
                <c:pt idx="0">
                  <c:v>Sr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'[1]for plotting'!$B$2:$B$17</c:f>
              <c:numCache>
                <c:formatCode>General</c:formatCode>
                <c:ptCount val="16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</c:numCache>
            </c:numRef>
          </c:xVal>
          <c:yVal>
            <c:numRef>
              <c:f>'[1]for plotting'!$N$2:$N$17</c:f>
              <c:numCache>
                <c:formatCode>General</c:formatCode>
                <c:ptCount val="16"/>
                <c:pt idx="0">
                  <c:v>4.2787038623999996</c:v>
                </c:pt>
                <c:pt idx="1">
                  <c:v>79.906878497600005</c:v>
                </c:pt>
                <c:pt idx="2">
                  <c:v>42.453149001900002</c:v>
                </c:pt>
                <c:pt idx="3">
                  <c:v>21.317155540999998</c:v>
                </c:pt>
                <c:pt idx="4">
                  <c:v>13.7250344</c:v>
                </c:pt>
                <c:pt idx="5">
                  <c:v>9.1924910939999993</c:v>
                </c:pt>
                <c:pt idx="6">
                  <c:v>7.5789565919999999</c:v>
                </c:pt>
                <c:pt idx="7">
                  <c:v>7.1747281700999999</c:v>
                </c:pt>
                <c:pt idx="8">
                  <c:v>3.710068326</c:v>
                </c:pt>
                <c:pt idx="9">
                  <c:v>3.3442962296000003</c:v>
                </c:pt>
                <c:pt idx="10">
                  <c:v>6.5429351718000008</c:v>
                </c:pt>
                <c:pt idx="11">
                  <c:v>12.8322866472</c:v>
                </c:pt>
                <c:pt idx="12">
                  <c:v>18.764949636000001</c:v>
                </c:pt>
                <c:pt idx="13">
                  <c:v>23.367795121800004</c:v>
                </c:pt>
                <c:pt idx="14">
                  <c:v>32.711764114499999</c:v>
                </c:pt>
                <c:pt idx="15">
                  <c:v>43.206127854999998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AA5-1946-8E4C-A965A8014C39}"/>
            </c:ext>
          </c:extLst>
        </c:ser>
        <c:ser>
          <c:idx val="12"/>
          <c:order val="10"/>
          <c:tx>
            <c:strRef>
              <c:f>'[1]for plotting'!$O$1</c:f>
              <c:strCache>
                <c:ptCount val="1"/>
                <c:pt idx="0">
                  <c:v>Ba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'[1]for plotting'!$B$2:$B$17</c:f>
              <c:numCache>
                <c:formatCode>General</c:formatCode>
                <c:ptCount val="16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</c:numCache>
            </c:numRef>
          </c:xVal>
          <c:yVal>
            <c:numRef>
              <c:f>'[1]for plotting'!$O$2:$O$17</c:f>
              <c:numCache>
                <c:formatCode>General</c:formatCode>
                <c:ptCount val="16"/>
                <c:pt idx="0">
                  <c:v>0.16205991119999999</c:v>
                </c:pt>
                <c:pt idx="1">
                  <c:v>4.6275668824</c:v>
                </c:pt>
                <c:pt idx="2">
                  <c:v>3.2429200609</c:v>
                </c:pt>
                <c:pt idx="3">
                  <c:v>1.6897593327999998</c:v>
                </c:pt>
                <c:pt idx="4">
                  <c:v>1.0536718005000001</c:v>
                </c:pt>
                <c:pt idx="5">
                  <c:v>0.68202024000000006</c:v>
                </c:pt>
                <c:pt idx="6">
                  <c:v>0.77369112000000007</c:v>
                </c:pt>
                <c:pt idx="7">
                  <c:v>0.47169906160000002</c:v>
                </c:pt>
                <c:pt idx="8">
                  <c:v>0.24866833679999997</c:v>
                </c:pt>
                <c:pt idx="9">
                  <c:v>0.23087161080000002</c:v>
                </c:pt>
                <c:pt idx="10">
                  <c:v>0.28897089149999999</c:v>
                </c:pt>
                <c:pt idx="11">
                  <c:v>0.35728729809999998</c:v>
                </c:pt>
                <c:pt idx="12">
                  <c:v>0.40378183200000001</c:v>
                </c:pt>
                <c:pt idx="13">
                  <c:v>0.4261204341</c:v>
                </c:pt>
                <c:pt idx="14">
                  <c:v>0.43596121749999994</c:v>
                </c:pt>
                <c:pt idx="15">
                  <c:v>1.51777648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AA5-1946-8E4C-A965A8014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4417008"/>
        <c:axId val="864417568"/>
      </c:scatterChart>
      <c:valAx>
        <c:axId val="864417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(hrs)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4417568"/>
        <c:crosses val="autoZero"/>
        <c:crossBetween val="midCat"/>
      </c:valAx>
      <c:valAx>
        <c:axId val="86441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ppb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44170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'Blank Si'!$D$2</c:f>
              <c:strCache>
                <c:ptCount val="1"/>
                <c:pt idx="0">
                  <c:v>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'Blank Si'!$C$3:$C$18</c:f>
              <c:numCache>
                <c:formatCode>General</c:formatCode>
                <c:ptCount val="16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</c:numCache>
            </c:numRef>
          </c:xVal>
          <c:yVal>
            <c:numRef>
              <c:f>'Blank Si'!$D$3:$D$18</c:f>
              <c:numCache>
                <c:formatCode>0.00</c:formatCode>
                <c:ptCount val="16"/>
                <c:pt idx="0">
                  <c:v>12043.5273468378</c:v>
                </c:pt>
                <c:pt idx="1">
                  <c:v>116916.46040080162</c:v>
                </c:pt>
                <c:pt idx="2">
                  <c:v>146093.95361515498</c:v>
                </c:pt>
                <c:pt idx="3">
                  <c:v>140804.9880541632</c:v>
                </c:pt>
                <c:pt idx="4">
                  <c:v>134399.66230159148</c:v>
                </c:pt>
                <c:pt idx="5">
                  <c:v>117388.939196576</c:v>
                </c:pt>
                <c:pt idx="6">
                  <c:v>100838.535834636</c:v>
                </c:pt>
                <c:pt idx="7">
                  <c:v>88487.139549144602</c:v>
                </c:pt>
                <c:pt idx="8">
                  <c:v>82256.796977223596</c:v>
                </c:pt>
                <c:pt idx="9">
                  <c:v>69866.246417606002</c:v>
                </c:pt>
                <c:pt idx="10">
                  <c:v>58792.3599624946</c:v>
                </c:pt>
                <c:pt idx="11">
                  <c:v>51036.385034389496</c:v>
                </c:pt>
                <c:pt idx="12">
                  <c:v>45191.625799859998</c:v>
                </c:pt>
                <c:pt idx="13">
                  <c:v>40080.0501565866</c:v>
                </c:pt>
                <c:pt idx="14">
                  <c:v>35754.505091977</c:v>
                </c:pt>
                <c:pt idx="15">
                  <c:v>16179.347019825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58-9346-BBEE-9322949C7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962544"/>
        <c:axId val="863963104"/>
      </c:scatterChart>
      <c:valAx>
        <c:axId val="863962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963104"/>
        <c:crosses val="autoZero"/>
        <c:crossBetween val="midCat"/>
      </c:valAx>
      <c:valAx>
        <c:axId val="86396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962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'Blank Anions'!$J$2</c:f>
              <c:strCache>
                <c:ptCount val="1"/>
                <c:pt idx="0">
                  <c:v>Fluoride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'Blank Anions'!$C$3:$C$18</c:f>
              <c:numCache>
                <c:formatCode>General</c:formatCode>
                <c:ptCount val="16"/>
                <c:pt idx="0">
                  <c:v>12</c:v>
                </c:pt>
                <c:pt idx="1">
                  <c:v>18</c:v>
                </c:pt>
                <c:pt idx="2">
                  <c:v>24</c:v>
                </c:pt>
                <c:pt idx="3">
                  <c:v>30</c:v>
                </c:pt>
                <c:pt idx="4">
                  <c:v>36</c:v>
                </c:pt>
                <c:pt idx="5">
                  <c:v>42</c:v>
                </c:pt>
                <c:pt idx="6">
                  <c:v>48</c:v>
                </c:pt>
                <c:pt idx="7">
                  <c:v>54</c:v>
                </c:pt>
                <c:pt idx="8">
                  <c:v>60</c:v>
                </c:pt>
                <c:pt idx="9">
                  <c:v>66</c:v>
                </c:pt>
                <c:pt idx="10">
                  <c:v>72</c:v>
                </c:pt>
                <c:pt idx="11">
                  <c:v>78</c:v>
                </c:pt>
                <c:pt idx="12">
                  <c:v>84</c:v>
                </c:pt>
                <c:pt idx="13">
                  <c:v>90</c:v>
                </c:pt>
                <c:pt idx="14">
                  <c:v>96</c:v>
                </c:pt>
                <c:pt idx="15">
                  <c:v>102</c:v>
                </c:pt>
              </c:numCache>
            </c:numRef>
          </c:xVal>
          <c:yVal>
            <c:numRef>
              <c:f>'Blank Anions'!$J$3:$J$18</c:f>
              <c:numCache>
                <c:formatCode>General</c:formatCode>
                <c:ptCount val="16"/>
                <c:pt idx="0">
                  <c:v>8.823599999999999</c:v>
                </c:pt>
                <c:pt idx="1">
                  <c:v>161.16210000000001</c:v>
                </c:pt>
                <c:pt idx="2">
                  <c:v>558.32579999999996</c:v>
                </c:pt>
                <c:pt idx="3">
                  <c:v>596.69549999999992</c:v>
                </c:pt>
                <c:pt idx="4">
                  <c:v>578.29409999999996</c:v>
                </c:pt>
                <c:pt idx="5">
                  <c:v>527.1354</c:v>
                </c:pt>
                <c:pt idx="6">
                  <c:v>477.79560000000004</c:v>
                </c:pt>
                <c:pt idx="7">
                  <c:v>407.72520000000003</c:v>
                </c:pt>
                <c:pt idx="8">
                  <c:v>385.8021</c:v>
                </c:pt>
                <c:pt idx="9">
                  <c:v>353.14920000000001</c:v>
                </c:pt>
                <c:pt idx="10">
                  <c:v>323.12520000000001</c:v>
                </c:pt>
                <c:pt idx="11">
                  <c:v>294.07139999999998</c:v>
                </c:pt>
                <c:pt idx="12">
                  <c:v>276.28559999999999</c:v>
                </c:pt>
                <c:pt idx="13">
                  <c:v>259.78589999999997</c:v>
                </c:pt>
                <c:pt idx="14">
                  <c:v>243.77579999999998</c:v>
                </c:pt>
                <c:pt idx="15">
                  <c:v>129.68549999999999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2C-7949-A681-09DA3B386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9093568"/>
        <c:axId val="869093008"/>
      </c:scatterChart>
      <c:valAx>
        <c:axId val="869093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9093008"/>
        <c:crosses val="autoZero"/>
        <c:crossBetween val="midCat"/>
      </c:valAx>
      <c:valAx>
        <c:axId val="86909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9093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Blank mass balance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72410444107332E-2"/>
          <c:y val="0.10433192686357244"/>
          <c:w val="0.82510021109746601"/>
          <c:h val="0.70641793193572322"/>
        </c:manualLayout>
      </c:layout>
      <c:scatterChart>
        <c:scatterStyle val="lineMarker"/>
        <c:varyColors val="0"/>
        <c:ser>
          <c:idx val="9"/>
          <c:order val="1"/>
          <c:tx>
            <c:v>cation/anions (average =1.7)</c:v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'Blank mass balance'!$A$5:$A$18</c:f>
              <c:numCache>
                <c:formatCode>General</c:formatCode>
                <c:ptCount val="14"/>
                <c:pt idx="0">
                  <c:v>12</c:v>
                </c:pt>
                <c:pt idx="1">
                  <c:v>18</c:v>
                </c:pt>
                <c:pt idx="2">
                  <c:v>24</c:v>
                </c:pt>
                <c:pt idx="3">
                  <c:v>30</c:v>
                </c:pt>
                <c:pt idx="4">
                  <c:v>36</c:v>
                </c:pt>
                <c:pt idx="5">
                  <c:v>42</c:v>
                </c:pt>
                <c:pt idx="6">
                  <c:v>48</c:v>
                </c:pt>
                <c:pt idx="7">
                  <c:v>54</c:v>
                </c:pt>
                <c:pt idx="8">
                  <c:v>60</c:v>
                </c:pt>
                <c:pt idx="9">
                  <c:v>66</c:v>
                </c:pt>
                <c:pt idx="10">
                  <c:v>72</c:v>
                </c:pt>
                <c:pt idx="11">
                  <c:v>78</c:v>
                </c:pt>
                <c:pt idx="12">
                  <c:v>84</c:v>
                </c:pt>
                <c:pt idx="13">
                  <c:v>90</c:v>
                </c:pt>
              </c:numCache>
            </c:numRef>
          </c:xVal>
          <c:yVal>
            <c:numRef>
              <c:f>'Blank mass balance'!$L$3:$L$18</c:f>
              <c:numCache>
                <c:formatCode>General</c:formatCode>
                <c:ptCount val="16"/>
                <c:pt idx="0">
                  <c:v>2.7498151858984712</c:v>
                </c:pt>
                <c:pt idx="1">
                  <c:v>1.7214988306579615</c:v>
                </c:pt>
                <c:pt idx="2">
                  <c:v>0.71511262788585317</c:v>
                </c:pt>
                <c:pt idx="3">
                  <c:v>0.70760044470040639</c:v>
                </c:pt>
                <c:pt idx="4">
                  <c:v>0.7236450962459664</c:v>
                </c:pt>
                <c:pt idx="5">
                  <c:v>0.71847560960322199</c:v>
                </c:pt>
                <c:pt idx="6">
                  <c:v>0.72176521874006261</c:v>
                </c:pt>
                <c:pt idx="7">
                  <c:v>0.72502988205207808</c:v>
                </c:pt>
                <c:pt idx="8">
                  <c:v>0.72858695811667684</c:v>
                </c:pt>
                <c:pt idx="9">
                  <c:v>0.72706952852518325</c:v>
                </c:pt>
                <c:pt idx="10">
                  <c:v>0.73397296659999589</c:v>
                </c:pt>
                <c:pt idx="11">
                  <c:v>0.75278003079738365</c:v>
                </c:pt>
                <c:pt idx="12">
                  <c:v>0.76069444172223322</c:v>
                </c:pt>
                <c:pt idx="13">
                  <c:v>0.79085313693209081</c:v>
                </c:pt>
                <c:pt idx="14">
                  <c:v>0.81432991417718881</c:v>
                </c:pt>
                <c:pt idx="15">
                  <c:v>0.80669078712116138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9D-944E-86B9-7A2E32E179F3}"/>
            </c:ext>
          </c:extLst>
        </c:ser>
        <c:ser>
          <c:idx val="10"/>
          <c:order val="2"/>
          <c:tx>
            <c:v>cations/anions+Si (average = 0.65)</c:v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'Blank mass balance'!$A$5:$A$18</c:f>
              <c:numCache>
                <c:formatCode>General</c:formatCode>
                <c:ptCount val="14"/>
                <c:pt idx="0">
                  <c:v>12</c:v>
                </c:pt>
                <c:pt idx="1">
                  <c:v>18</c:v>
                </c:pt>
                <c:pt idx="2">
                  <c:v>24</c:v>
                </c:pt>
                <c:pt idx="3">
                  <c:v>30</c:v>
                </c:pt>
                <c:pt idx="4">
                  <c:v>36</c:v>
                </c:pt>
                <c:pt idx="5">
                  <c:v>42</c:v>
                </c:pt>
                <c:pt idx="6">
                  <c:v>48</c:v>
                </c:pt>
                <c:pt idx="7">
                  <c:v>54</c:v>
                </c:pt>
                <c:pt idx="8">
                  <c:v>60</c:v>
                </c:pt>
                <c:pt idx="9">
                  <c:v>66</c:v>
                </c:pt>
                <c:pt idx="10">
                  <c:v>72</c:v>
                </c:pt>
                <c:pt idx="11">
                  <c:v>78</c:v>
                </c:pt>
                <c:pt idx="12">
                  <c:v>84</c:v>
                </c:pt>
                <c:pt idx="13">
                  <c:v>90</c:v>
                </c:pt>
              </c:numCache>
            </c:numRef>
          </c:xVal>
          <c:yVal>
            <c:numRef>
              <c:f>'Blank mass balance'!$T$3:$T$18</c:f>
              <c:numCache>
                <c:formatCode>General</c:formatCode>
                <c:ptCount val="16"/>
                <c:pt idx="0">
                  <c:v>1.5034707558967984E-2</c:v>
                </c:pt>
                <c:pt idx="1">
                  <c:v>7.4988526724395965E-3</c:v>
                </c:pt>
                <c:pt idx="2">
                  <c:v>6.6941677495819122E-3</c:v>
                </c:pt>
                <c:pt idx="3">
                  <c:v>7.1283907115082873E-3</c:v>
                </c:pt>
                <c:pt idx="4">
                  <c:v>7.3165720141953969E-3</c:v>
                </c:pt>
                <c:pt idx="5">
                  <c:v>7.5140569446579377E-3</c:v>
                </c:pt>
                <c:pt idx="6">
                  <c:v>7.9743386214972834E-3</c:v>
                </c:pt>
                <c:pt idx="7">
                  <c:v>7.7599191913523026E-3</c:v>
                </c:pt>
                <c:pt idx="8">
                  <c:v>7.9307471712533363E-3</c:v>
                </c:pt>
                <c:pt idx="9">
                  <c:v>8.5343360734640404E-3</c:v>
                </c:pt>
                <c:pt idx="10">
                  <c:v>9.3593728537866364E-3</c:v>
                </c:pt>
                <c:pt idx="11">
                  <c:v>1.0034635899282421E-2</c:v>
                </c:pt>
                <c:pt idx="12">
                  <c:v>1.071905022294738E-2</c:v>
                </c:pt>
                <c:pt idx="13">
                  <c:v>1.175670311340893E-2</c:v>
                </c:pt>
                <c:pt idx="14">
                  <c:v>1.2664886357831509E-2</c:v>
                </c:pt>
                <c:pt idx="15">
                  <c:v>1.4941941490904775E-2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9D-944E-86B9-7A2E32E17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4892896"/>
        <c:axId val="864893456"/>
      </c:scatterChart>
      <c:scatterChart>
        <c:scatterStyle val="lineMarker"/>
        <c:varyColors val="0"/>
        <c:ser>
          <c:idx val="8"/>
          <c:order val="0"/>
          <c:tx>
            <c:v>Si (ppm) right axis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'Blank mass balance'!$A$5:$A$18</c:f>
              <c:numCache>
                <c:formatCode>General</c:formatCode>
                <c:ptCount val="14"/>
                <c:pt idx="0">
                  <c:v>12</c:v>
                </c:pt>
                <c:pt idx="1">
                  <c:v>18</c:v>
                </c:pt>
                <c:pt idx="2">
                  <c:v>24</c:v>
                </c:pt>
                <c:pt idx="3">
                  <c:v>30</c:v>
                </c:pt>
                <c:pt idx="4">
                  <c:v>36</c:v>
                </c:pt>
                <c:pt idx="5">
                  <c:v>42</c:v>
                </c:pt>
                <c:pt idx="6">
                  <c:v>48</c:v>
                </c:pt>
                <c:pt idx="7">
                  <c:v>54</c:v>
                </c:pt>
                <c:pt idx="8">
                  <c:v>60</c:v>
                </c:pt>
                <c:pt idx="9">
                  <c:v>66</c:v>
                </c:pt>
                <c:pt idx="10">
                  <c:v>72</c:v>
                </c:pt>
                <c:pt idx="11">
                  <c:v>78</c:v>
                </c:pt>
                <c:pt idx="12">
                  <c:v>84</c:v>
                </c:pt>
                <c:pt idx="13">
                  <c:v>90</c:v>
                </c:pt>
              </c:numCache>
            </c:numRef>
          </c:xVal>
          <c:yVal>
            <c:numRef>
              <c:f>'Blank mass balance'!$P$3:$P$18</c:f>
              <c:numCache>
                <c:formatCode>General</c:formatCode>
                <c:ptCount val="16"/>
                <c:pt idx="0">
                  <c:v>12.0435273468378</c:v>
                </c:pt>
                <c:pt idx="1">
                  <c:v>116.91646040080161</c:v>
                </c:pt>
                <c:pt idx="2">
                  <c:v>146.09395361515499</c:v>
                </c:pt>
                <c:pt idx="3">
                  <c:v>140.8049880541632</c:v>
                </c:pt>
                <c:pt idx="4">
                  <c:v>134.39966230159149</c:v>
                </c:pt>
                <c:pt idx="5">
                  <c:v>117.388939196576</c:v>
                </c:pt>
                <c:pt idx="6">
                  <c:v>100.83853583463601</c:v>
                </c:pt>
                <c:pt idx="7">
                  <c:v>88.487139549144601</c:v>
                </c:pt>
                <c:pt idx="8">
                  <c:v>82.256796977223601</c:v>
                </c:pt>
                <c:pt idx="9">
                  <c:v>69.866246417606007</c:v>
                </c:pt>
                <c:pt idx="10">
                  <c:v>58.792359962494601</c:v>
                </c:pt>
                <c:pt idx="11">
                  <c:v>51.036385034389497</c:v>
                </c:pt>
                <c:pt idx="12">
                  <c:v>45.191625799859999</c:v>
                </c:pt>
                <c:pt idx="13">
                  <c:v>40.080050156586601</c:v>
                </c:pt>
                <c:pt idx="14">
                  <c:v>35.754505091977002</c:v>
                </c:pt>
                <c:pt idx="15">
                  <c:v>16.179347019824998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09D-944E-86B9-7A2E32E17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0509008"/>
        <c:axId val="864894016"/>
      </c:scatterChart>
      <c:valAx>
        <c:axId val="864892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(hrs)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4893456"/>
        <c:crosses val="autoZero"/>
        <c:crossBetween val="midCat"/>
      </c:valAx>
      <c:valAx>
        <c:axId val="86489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cation/anion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4892896"/>
        <c:crosses val="autoZero"/>
        <c:crossBetween val="midCat"/>
      </c:valAx>
      <c:valAx>
        <c:axId val="8648940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ppm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509008"/>
        <c:crosses val="max"/>
        <c:crossBetween val="midCat"/>
      </c:valAx>
      <c:valAx>
        <c:axId val="860509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4894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Blank mass balance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72410444107332E-2"/>
          <c:y val="0.10433192686357244"/>
          <c:w val="0.82510021109746601"/>
          <c:h val="0.70641793193572322"/>
        </c:manualLayout>
      </c:layout>
      <c:scatterChart>
        <c:scatterStyle val="lineMarker"/>
        <c:varyColors val="0"/>
        <c:ser>
          <c:idx val="9"/>
          <c:order val="0"/>
          <c:tx>
            <c:v>cations</c:v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'Blank mass balance'!$A$5:$A$18</c:f>
              <c:numCache>
                <c:formatCode>General</c:formatCode>
                <c:ptCount val="14"/>
                <c:pt idx="0">
                  <c:v>12</c:v>
                </c:pt>
                <c:pt idx="1">
                  <c:v>18</c:v>
                </c:pt>
                <c:pt idx="2">
                  <c:v>24</c:v>
                </c:pt>
                <c:pt idx="3">
                  <c:v>30</c:v>
                </c:pt>
                <c:pt idx="4">
                  <c:v>36</c:v>
                </c:pt>
                <c:pt idx="5">
                  <c:v>42</c:v>
                </c:pt>
                <c:pt idx="6">
                  <c:v>48</c:v>
                </c:pt>
                <c:pt idx="7">
                  <c:v>54</c:v>
                </c:pt>
                <c:pt idx="8">
                  <c:v>60</c:v>
                </c:pt>
                <c:pt idx="9">
                  <c:v>66</c:v>
                </c:pt>
                <c:pt idx="10">
                  <c:v>72</c:v>
                </c:pt>
                <c:pt idx="11">
                  <c:v>78</c:v>
                </c:pt>
                <c:pt idx="12">
                  <c:v>84</c:v>
                </c:pt>
                <c:pt idx="13">
                  <c:v>90</c:v>
                </c:pt>
              </c:numCache>
            </c:numRef>
          </c:xVal>
          <c:yVal>
            <c:numRef>
              <c:f>'Blank mass balance'!$E$3:$E$18</c:f>
              <c:numCache>
                <c:formatCode>General</c:formatCode>
                <c:ptCount val="16"/>
                <c:pt idx="0">
                  <c:v>1.6421695296407839</c:v>
                </c:pt>
                <c:pt idx="1">
                  <c:v>15.027373050816582</c:v>
                </c:pt>
                <c:pt idx="2">
                  <c:v>21.112660319660808</c:v>
                </c:pt>
                <c:pt idx="3">
                  <c:v>22.285138995638913</c:v>
                </c:pt>
                <c:pt idx="4">
                  <c:v>22.068848076351351</c:v>
                </c:pt>
                <c:pt idx="5">
                  <c:v>19.954876744690608</c:v>
                </c:pt>
                <c:pt idx="6">
                  <c:v>18.17205309042874</c:v>
                </c:pt>
                <c:pt idx="7">
                  <c:v>15.571775958124878</c:v>
                </c:pt>
                <c:pt idx="8">
                  <c:v>14.804743919430022</c:v>
                </c:pt>
                <c:pt idx="9">
                  <c:v>13.522171469339096</c:v>
                </c:pt>
                <c:pt idx="10">
                  <c:v>12.492005665595304</c:v>
                </c:pt>
                <c:pt idx="11">
                  <c:v>11.658979742588395</c:v>
                </c:pt>
                <c:pt idx="12">
                  <c:v>11.069243503140322</c:v>
                </c:pt>
                <c:pt idx="13">
                  <c:v>10.822728861279565</c:v>
                </c:pt>
                <c:pt idx="14">
                  <c:v>10.455564364841575</c:v>
                </c:pt>
                <c:pt idx="15">
                  <c:v>5.5232207491239116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69-E649-AF2E-3407B2E6B89F}"/>
            </c:ext>
          </c:extLst>
        </c:ser>
        <c:ser>
          <c:idx val="10"/>
          <c:order val="1"/>
          <c:tx>
            <c:v>anions</c:v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'Blank mass balance'!$A$5:$A$18</c:f>
              <c:numCache>
                <c:formatCode>General</c:formatCode>
                <c:ptCount val="14"/>
                <c:pt idx="0">
                  <c:v>12</c:v>
                </c:pt>
                <c:pt idx="1">
                  <c:v>18</c:v>
                </c:pt>
                <c:pt idx="2">
                  <c:v>24</c:v>
                </c:pt>
                <c:pt idx="3">
                  <c:v>30</c:v>
                </c:pt>
                <c:pt idx="4">
                  <c:v>36</c:v>
                </c:pt>
                <c:pt idx="5">
                  <c:v>42</c:v>
                </c:pt>
                <c:pt idx="6">
                  <c:v>48</c:v>
                </c:pt>
                <c:pt idx="7">
                  <c:v>54</c:v>
                </c:pt>
                <c:pt idx="8">
                  <c:v>60</c:v>
                </c:pt>
                <c:pt idx="9">
                  <c:v>66</c:v>
                </c:pt>
                <c:pt idx="10">
                  <c:v>72</c:v>
                </c:pt>
                <c:pt idx="11">
                  <c:v>78</c:v>
                </c:pt>
                <c:pt idx="12">
                  <c:v>84</c:v>
                </c:pt>
                <c:pt idx="13">
                  <c:v>90</c:v>
                </c:pt>
              </c:numCache>
            </c:numRef>
          </c:xVal>
          <c:yVal>
            <c:numRef>
              <c:f>'Blank mass balance'!$I$3:$I$18</c:f>
              <c:numCache>
                <c:formatCode>General</c:formatCode>
                <c:ptCount val="16"/>
                <c:pt idx="0">
                  <c:v>0.59719269064412539</c:v>
                </c:pt>
                <c:pt idx="1">
                  <c:v>8.7292380239799989</c:v>
                </c:pt>
                <c:pt idx="2">
                  <c:v>29.52354565752519</c:v>
                </c:pt>
                <c:pt idx="3">
                  <c:v>31.49395843734143</c:v>
                </c:pt>
                <c:pt idx="4">
                  <c:v>30.496783838980328</c:v>
                </c:pt>
                <c:pt idx="5">
                  <c:v>27.773909758343343</c:v>
                </c:pt>
                <c:pt idx="6">
                  <c:v>25.17723578056377</c:v>
                </c:pt>
                <c:pt idx="7">
                  <c:v>21.47742643937864</c:v>
                </c:pt>
                <c:pt idx="8">
                  <c:v>20.319803634282419</c:v>
                </c:pt>
                <c:pt idx="9">
                  <c:v>18.598182070383292</c:v>
                </c:pt>
                <c:pt idx="10">
                  <c:v>17.019708128301211</c:v>
                </c:pt>
                <c:pt idx="11">
                  <c:v>15.487897215124848</c:v>
                </c:pt>
                <c:pt idx="12">
                  <c:v>14.551497810447056</c:v>
                </c:pt>
                <c:pt idx="13">
                  <c:v>13.684878210464623</c:v>
                </c:pt>
                <c:pt idx="14">
                  <c:v>12.839469830119201</c:v>
                </c:pt>
                <c:pt idx="15">
                  <c:v>6.8467631430806808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869-E649-AF2E-3407B2E6B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0512368"/>
        <c:axId val="706489104"/>
      </c:scatterChart>
      <c:valAx>
        <c:axId val="860512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(hrs)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489104"/>
        <c:crosses val="autoZero"/>
        <c:crossBetween val="midCat"/>
      </c:valAx>
      <c:valAx>
        <c:axId val="70648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512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Stripa - mass balance - Si included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30567628533988"/>
          <c:y val="9.6191765757573808E-2"/>
          <c:w val="0.83011309530671773"/>
          <c:h val="0.68390079125636671"/>
        </c:manualLayout>
      </c:layout>
      <c:scatterChart>
        <c:scatterStyle val="lineMarker"/>
        <c:varyColors val="0"/>
        <c:ser>
          <c:idx val="14"/>
          <c:order val="0"/>
          <c:tx>
            <c:strRef>
              <c:f>'Stripa mass balance'!$S$3</c:f>
              <c:strCache>
                <c:ptCount val="1"/>
                <c:pt idx="0">
                  <c:v>cations/(anions + Si)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'Stripa mass balance'!$A$4:$A$99</c:f>
              <c:numCache>
                <c:formatCode>General</c:formatCode>
                <c:ptCount val="96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48</c:v>
                </c:pt>
                <c:pt idx="7">
                  <c:v>54</c:v>
                </c:pt>
                <c:pt idx="8">
                  <c:v>60</c:v>
                </c:pt>
                <c:pt idx="9">
                  <c:v>66</c:v>
                </c:pt>
                <c:pt idx="10">
                  <c:v>72</c:v>
                </c:pt>
                <c:pt idx="11">
                  <c:v>78</c:v>
                </c:pt>
                <c:pt idx="12">
                  <c:v>84</c:v>
                </c:pt>
                <c:pt idx="13">
                  <c:v>90</c:v>
                </c:pt>
                <c:pt idx="14">
                  <c:v>96</c:v>
                </c:pt>
                <c:pt idx="15">
                  <c:v>102</c:v>
                </c:pt>
                <c:pt idx="16">
                  <c:v>108</c:v>
                </c:pt>
                <c:pt idx="17">
                  <c:v>114</c:v>
                </c:pt>
                <c:pt idx="18">
                  <c:v>120</c:v>
                </c:pt>
                <c:pt idx="19">
                  <c:v>126</c:v>
                </c:pt>
                <c:pt idx="20">
                  <c:v>132</c:v>
                </c:pt>
                <c:pt idx="21">
                  <c:v>138</c:v>
                </c:pt>
                <c:pt idx="22">
                  <c:v>144</c:v>
                </c:pt>
                <c:pt idx="23">
                  <c:v>150</c:v>
                </c:pt>
                <c:pt idx="24">
                  <c:v>156</c:v>
                </c:pt>
                <c:pt idx="25">
                  <c:v>162</c:v>
                </c:pt>
                <c:pt idx="26">
                  <c:v>168</c:v>
                </c:pt>
                <c:pt idx="27">
                  <c:v>174</c:v>
                </c:pt>
                <c:pt idx="28">
                  <c:v>180</c:v>
                </c:pt>
                <c:pt idx="29">
                  <c:v>186</c:v>
                </c:pt>
                <c:pt idx="30">
                  <c:v>192</c:v>
                </c:pt>
                <c:pt idx="31">
                  <c:v>198</c:v>
                </c:pt>
                <c:pt idx="32">
                  <c:v>204</c:v>
                </c:pt>
                <c:pt idx="33">
                  <c:v>210</c:v>
                </c:pt>
                <c:pt idx="34">
                  <c:v>216</c:v>
                </c:pt>
                <c:pt idx="35">
                  <c:v>222</c:v>
                </c:pt>
                <c:pt idx="36">
                  <c:v>228</c:v>
                </c:pt>
                <c:pt idx="37">
                  <c:v>234</c:v>
                </c:pt>
                <c:pt idx="38">
                  <c:v>240</c:v>
                </c:pt>
                <c:pt idx="39">
                  <c:v>246</c:v>
                </c:pt>
                <c:pt idx="40">
                  <c:v>252</c:v>
                </c:pt>
                <c:pt idx="41">
                  <c:v>258</c:v>
                </c:pt>
                <c:pt idx="42">
                  <c:v>264</c:v>
                </c:pt>
                <c:pt idx="43">
                  <c:v>270</c:v>
                </c:pt>
                <c:pt idx="44">
                  <c:v>276</c:v>
                </c:pt>
                <c:pt idx="45">
                  <c:v>282</c:v>
                </c:pt>
                <c:pt idx="46">
                  <c:v>288</c:v>
                </c:pt>
                <c:pt idx="47">
                  <c:v>294</c:v>
                </c:pt>
                <c:pt idx="48">
                  <c:v>300</c:v>
                </c:pt>
                <c:pt idx="49">
                  <c:v>306</c:v>
                </c:pt>
                <c:pt idx="50">
                  <c:v>312</c:v>
                </c:pt>
                <c:pt idx="51">
                  <c:v>318</c:v>
                </c:pt>
                <c:pt idx="52">
                  <c:v>324</c:v>
                </c:pt>
                <c:pt idx="53">
                  <c:v>330</c:v>
                </c:pt>
                <c:pt idx="54">
                  <c:v>336</c:v>
                </c:pt>
                <c:pt idx="55">
                  <c:v>342</c:v>
                </c:pt>
                <c:pt idx="56">
                  <c:v>348</c:v>
                </c:pt>
                <c:pt idx="57">
                  <c:v>354</c:v>
                </c:pt>
                <c:pt idx="58">
                  <c:v>360</c:v>
                </c:pt>
                <c:pt idx="59">
                  <c:v>366</c:v>
                </c:pt>
                <c:pt idx="60">
                  <c:v>372</c:v>
                </c:pt>
                <c:pt idx="61">
                  <c:v>378</c:v>
                </c:pt>
                <c:pt idx="62">
                  <c:v>384</c:v>
                </c:pt>
                <c:pt idx="63">
                  <c:v>390</c:v>
                </c:pt>
                <c:pt idx="64">
                  <c:v>396</c:v>
                </c:pt>
                <c:pt idx="65">
                  <c:v>402</c:v>
                </c:pt>
                <c:pt idx="66">
                  <c:v>408</c:v>
                </c:pt>
                <c:pt idx="67">
                  <c:v>414</c:v>
                </c:pt>
                <c:pt idx="68">
                  <c:v>420</c:v>
                </c:pt>
                <c:pt idx="69">
                  <c:v>426</c:v>
                </c:pt>
                <c:pt idx="70">
                  <c:v>432</c:v>
                </c:pt>
                <c:pt idx="71">
                  <c:v>438</c:v>
                </c:pt>
                <c:pt idx="72">
                  <c:v>444</c:v>
                </c:pt>
                <c:pt idx="73">
                  <c:v>450</c:v>
                </c:pt>
                <c:pt idx="74">
                  <c:v>456</c:v>
                </c:pt>
                <c:pt idx="75">
                  <c:v>462</c:v>
                </c:pt>
                <c:pt idx="76">
                  <c:v>468</c:v>
                </c:pt>
                <c:pt idx="77">
                  <c:v>474</c:v>
                </c:pt>
                <c:pt idx="78">
                  <c:v>480</c:v>
                </c:pt>
                <c:pt idx="79">
                  <c:v>486</c:v>
                </c:pt>
                <c:pt idx="80">
                  <c:v>492</c:v>
                </c:pt>
                <c:pt idx="81">
                  <c:v>498</c:v>
                </c:pt>
                <c:pt idx="82">
                  <c:v>504</c:v>
                </c:pt>
                <c:pt idx="83">
                  <c:v>510</c:v>
                </c:pt>
                <c:pt idx="84">
                  <c:v>516</c:v>
                </c:pt>
                <c:pt idx="85">
                  <c:v>522</c:v>
                </c:pt>
                <c:pt idx="86">
                  <c:v>528</c:v>
                </c:pt>
                <c:pt idx="87">
                  <c:v>534</c:v>
                </c:pt>
                <c:pt idx="88">
                  <c:v>540</c:v>
                </c:pt>
                <c:pt idx="89">
                  <c:v>546</c:v>
                </c:pt>
                <c:pt idx="90">
                  <c:v>552</c:v>
                </c:pt>
                <c:pt idx="91">
                  <c:v>558</c:v>
                </c:pt>
                <c:pt idx="92">
                  <c:v>564</c:v>
                </c:pt>
                <c:pt idx="93">
                  <c:v>570</c:v>
                </c:pt>
                <c:pt idx="94">
                  <c:v>576</c:v>
                </c:pt>
                <c:pt idx="95">
                  <c:v>582</c:v>
                </c:pt>
              </c:numCache>
            </c:numRef>
          </c:xVal>
          <c:yVal>
            <c:numRef>
              <c:f>'Stripa mass balance'!$S$4:$S$99</c:f>
              <c:numCache>
                <c:formatCode>General</c:formatCode>
                <c:ptCount val="96"/>
                <c:pt idx="0">
                  <c:v>1.0944211916754447</c:v>
                </c:pt>
                <c:pt idx="1">
                  <c:v>0.96791140983849377</c:v>
                </c:pt>
                <c:pt idx="2">
                  <c:v>1.1804573965351335</c:v>
                </c:pt>
                <c:pt idx="3">
                  <c:v>1.1072157160547316</c:v>
                </c:pt>
                <c:pt idx="4">
                  <c:v>1.2246329863434084</c:v>
                </c:pt>
                <c:pt idx="5">
                  <c:v>1.0325688986321069</c:v>
                </c:pt>
                <c:pt idx="6">
                  <c:v>1.3784139570123313</c:v>
                </c:pt>
                <c:pt idx="7">
                  <c:v>1.3630688605336057</c:v>
                </c:pt>
                <c:pt idx="8">
                  <c:v>1.2054110859899358</c:v>
                </c:pt>
                <c:pt idx="9">
                  <c:v>1.1485936586943726</c:v>
                </c:pt>
                <c:pt idx="10">
                  <c:v>1.3909514066355217</c:v>
                </c:pt>
                <c:pt idx="11">
                  <c:v>1.7709080147089307</c:v>
                </c:pt>
                <c:pt idx="12">
                  <c:v>1.789048078415868</c:v>
                </c:pt>
                <c:pt idx="13">
                  <c:v>1.8007407149260424</c:v>
                </c:pt>
                <c:pt idx="14">
                  <c:v>1.6100642752440031</c:v>
                </c:pt>
                <c:pt idx="15">
                  <c:v>1.3065094513180868</c:v>
                </c:pt>
                <c:pt idx="16">
                  <c:v>1.7563172338750237</c:v>
                </c:pt>
                <c:pt idx="17">
                  <c:v>1.8700144007856085</c:v>
                </c:pt>
                <c:pt idx="18">
                  <c:v>1.8761106339351903</c:v>
                </c:pt>
                <c:pt idx="19">
                  <c:v>1.8274901945496624</c:v>
                </c:pt>
                <c:pt idx="20">
                  <c:v>1.7524724800675167</c:v>
                </c:pt>
                <c:pt idx="21">
                  <c:v>1.7318386391269605</c:v>
                </c:pt>
                <c:pt idx="22">
                  <c:v>1.737884999617032</c:v>
                </c:pt>
                <c:pt idx="23">
                  <c:v>1.6011741625253044</c:v>
                </c:pt>
                <c:pt idx="24">
                  <c:v>1.6208822639499927</c:v>
                </c:pt>
                <c:pt idx="25">
                  <c:v>1.7114316007220989</c:v>
                </c:pt>
                <c:pt idx="26">
                  <c:v>1.5332077173775129</c:v>
                </c:pt>
                <c:pt idx="27">
                  <c:v>1.8555006643600744</c:v>
                </c:pt>
                <c:pt idx="28">
                  <c:v>1.8073298529227886</c:v>
                </c:pt>
                <c:pt idx="29">
                  <c:v>1.8064250819441829</c:v>
                </c:pt>
                <c:pt idx="30">
                  <c:v>1.2093828695480155</c:v>
                </c:pt>
                <c:pt idx="31">
                  <c:v>1.1309941023868872</c:v>
                </c:pt>
                <c:pt idx="32">
                  <c:v>1.1159461544214735</c:v>
                </c:pt>
                <c:pt idx="33">
                  <c:v>1.0866556987361939</c:v>
                </c:pt>
                <c:pt idx="34">
                  <c:v>1.0842651774177714</c:v>
                </c:pt>
                <c:pt idx="35">
                  <c:v>1.1104538536784965</c:v>
                </c:pt>
                <c:pt idx="36">
                  <c:v>1.1208769300155341</c:v>
                </c:pt>
                <c:pt idx="37">
                  <c:v>0.98601543936705882</c:v>
                </c:pt>
                <c:pt idx="38">
                  <c:v>0.97393914265047854</c:v>
                </c:pt>
                <c:pt idx="39">
                  <c:v>1.050676761754604</c:v>
                </c:pt>
                <c:pt idx="40">
                  <c:v>0.97205449593011373</c:v>
                </c:pt>
                <c:pt idx="41">
                  <c:v>1.1211551188896329</c:v>
                </c:pt>
                <c:pt idx="42">
                  <c:v>0.97937869493279206</c:v>
                </c:pt>
                <c:pt idx="43">
                  <c:v>1.0405436064048847</c:v>
                </c:pt>
                <c:pt idx="44">
                  <c:v>1.0652157673220837</c:v>
                </c:pt>
                <c:pt idx="45">
                  <c:v>1.1493125368417536</c:v>
                </c:pt>
                <c:pt idx="46">
                  <c:v>0.94928896753763747</c:v>
                </c:pt>
                <c:pt idx="47">
                  <c:v>0.93392886705895894</c:v>
                </c:pt>
                <c:pt idx="48">
                  <c:v>1.015812578377522</c:v>
                </c:pt>
                <c:pt idx="49">
                  <c:v>1.0200733600115817</c:v>
                </c:pt>
                <c:pt idx="50">
                  <c:v>1.0561434412051032</c:v>
                </c:pt>
                <c:pt idx="51">
                  <c:v>1.0686611123615057</c:v>
                </c:pt>
                <c:pt idx="52">
                  <c:v>1.0862541164027584</c:v>
                </c:pt>
                <c:pt idx="53">
                  <c:v>1.005419422321882</c:v>
                </c:pt>
                <c:pt idx="54">
                  <c:v>1.0935033139303747</c:v>
                </c:pt>
                <c:pt idx="55">
                  <c:v>1.0770040351898262</c:v>
                </c:pt>
                <c:pt idx="56">
                  <c:v>1.0798704267964589</c:v>
                </c:pt>
                <c:pt idx="57">
                  <c:v>1.0414356302524819</c:v>
                </c:pt>
                <c:pt idx="58">
                  <c:v>1.0323449608291533</c:v>
                </c:pt>
                <c:pt idx="59">
                  <c:v>1.0236020734296236</c:v>
                </c:pt>
                <c:pt idx="60">
                  <c:v>1.0584475651674299</c:v>
                </c:pt>
                <c:pt idx="61">
                  <c:v>0.93796878812011464</c:v>
                </c:pt>
                <c:pt idx="62">
                  <c:v>0.99478777816030528</c:v>
                </c:pt>
                <c:pt idx="63">
                  <c:v>1.0334884531840698</c:v>
                </c:pt>
                <c:pt idx="64">
                  <c:v>0.96700018616982164</c:v>
                </c:pt>
                <c:pt idx="65">
                  <c:v>1.0433441486568698</c:v>
                </c:pt>
                <c:pt idx="66">
                  <c:v>1.0601035973678368</c:v>
                </c:pt>
                <c:pt idx="67">
                  <c:v>1.0162477205573404</c:v>
                </c:pt>
                <c:pt idx="68">
                  <c:v>0.89088645654358423</c:v>
                </c:pt>
                <c:pt idx="69">
                  <c:v>0.97392675772177084</c:v>
                </c:pt>
                <c:pt idx="70">
                  <c:v>1.0760005879129244</c:v>
                </c:pt>
                <c:pt idx="71">
                  <c:v>1.0593212873767486</c:v>
                </c:pt>
                <c:pt idx="72">
                  <c:v>1.0702821237518694</c:v>
                </c:pt>
                <c:pt idx="73">
                  <c:v>1.0303902434956196</c:v>
                </c:pt>
                <c:pt idx="74">
                  <c:v>0.98683397075426915</c:v>
                </c:pt>
                <c:pt idx="75">
                  <c:v>0.90094149889680264</c:v>
                </c:pt>
                <c:pt idx="76">
                  <c:v>0.79947019212361525</c:v>
                </c:pt>
                <c:pt idx="77">
                  <c:v>0.96245826326141748</c:v>
                </c:pt>
                <c:pt idx="78">
                  <c:v>0.90017187868145243</c:v>
                </c:pt>
                <c:pt idx="79">
                  <c:v>0.69637968966859964</c:v>
                </c:pt>
                <c:pt idx="80">
                  <c:v>0.98901316246091009</c:v>
                </c:pt>
                <c:pt idx="81">
                  <c:v>0.74878772599547405</c:v>
                </c:pt>
                <c:pt idx="82">
                  <c:v>0.74081281215675809</c:v>
                </c:pt>
                <c:pt idx="83">
                  <c:v>0.67397568899255467</c:v>
                </c:pt>
                <c:pt idx="84">
                  <c:v>0.73416472218955076</c:v>
                </c:pt>
                <c:pt idx="85">
                  <c:v>0.74313551657896937</c:v>
                </c:pt>
                <c:pt idx="86">
                  <c:v>0.71773816024973514</c:v>
                </c:pt>
                <c:pt idx="87">
                  <c:v>0.72053184784275393</c:v>
                </c:pt>
                <c:pt idx="88">
                  <c:v>0.72424370676625804</c:v>
                </c:pt>
                <c:pt idx="89">
                  <c:v>0.69037467388237883</c:v>
                </c:pt>
                <c:pt idx="90">
                  <c:v>0.62896248688509571</c:v>
                </c:pt>
                <c:pt idx="91">
                  <c:v>0.62090229219296822</c:v>
                </c:pt>
                <c:pt idx="92">
                  <c:v>0.69409092585487797</c:v>
                </c:pt>
                <c:pt idx="93">
                  <c:v>0.67917761730565229</c:v>
                </c:pt>
                <c:pt idx="94">
                  <c:v>0.88571669576725698</c:v>
                </c:pt>
                <c:pt idx="95">
                  <c:v>1.2909768151867791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A2-534C-A267-E8C243EF7905}"/>
            </c:ext>
          </c:extLst>
        </c:ser>
        <c:ser>
          <c:idx val="15"/>
          <c:order val="1"/>
          <c:tx>
            <c:strRef>
              <c:f>'Stripa mass balance'!$T$3</c:f>
              <c:strCache>
                <c:ptCount val="1"/>
                <c:pt idx="0">
                  <c:v>cations/(anions + Si)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'Stripa mass balance'!$A$4:$A$99</c:f>
              <c:numCache>
                <c:formatCode>General</c:formatCode>
                <c:ptCount val="96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48</c:v>
                </c:pt>
                <c:pt idx="7">
                  <c:v>54</c:v>
                </c:pt>
                <c:pt idx="8">
                  <c:v>60</c:v>
                </c:pt>
                <c:pt idx="9">
                  <c:v>66</c:v>
                </c:pt>
                <c:pt idx="10">
                  <c:v>72</c:v>
                </c:pt>
                <c:pt idx="11">
                  <c:v>78</c:v>
                </c:pt>
                <c:pt idx="12">
                  <c:v>84</c:v>
                </c:pt>
                <c:pt idx="13">
                  <c:v>90</c:v>
                </c:pt>
                <c:pt idx="14">
                  <c:v>96</c:v>
                </c:pt>
                <c:pt idx="15">
                  <c:v>102</c:v>
                </c:pt>
                <c:pt idx="16">
                  <c:v>108</c:v>
                </c:pt>
                <c:pt idx="17">
                  <c:v>114</c:v>
                </c:pt>
                <c:pt idx="18">
                  <c:v>120</c:v>
                </c:pt>
                <c:pt idx="19">
                  <c:v>126</c:v>
                </c:pt>
                <c:pt idx="20">
                  <c:v>132</c:v>
                </c:pt>
                <c:pt idx="21">
                  <c:v>138</c:v>
                </c:pt>
                <c:pt idx="22">
                  <c:v>144</c:v>
                </c:pt>
                <c:pt idx="23">
                  <c:v>150</c:v>
                </c:pt>
                <c:pt idx="24">
                  <c:v>156</c:v>
                </c:pt>
                <c:pt idx="25">
                  <c:v>162</c:v>
                </c:pt>
                <c:pt idx="26">
                  <c:v>168</c:v>
                </c:pt>
                <c:pt idx="27">
                  <c:v>174</c:v>
                </c:pt>
                <c:pt idx="28">
                  <c:v>180</c:v>
                </c:pt>
                <c:pt idx="29">
                  <c:v>186</c:v>
                </c:pt>
                <c:pt idx="30">
                  <c:v>192</c:v>
                </c:pt>
                <c:pt idx="31">
                  <c:v>198</c:v>
                </c:pt>
                <c:pt idx="32">
                  <c:v>204</c:v>
                </c:pt>
                <c:pt idx="33">
                  <c:v>210</c:v>
                </c:pt>
                <c:pt idx="34">
                  <c:v>216</c:v>
                </c:pt>
                <c:pt idx="35">
                  <c:v>222</c:v>
                </c:pt>
                <c:pt idx="36">
                  <c:v>228</c:v>
                </c:pt>
                <c:pt idx="37">
                  <c:v>234</c:v>
                </c:pt>
                <c:pt idx="38">
                  <c:v>240</c:v>
                </c:pt>
                <c:pt idx="39">
                  <c:v>246</c:v>
                </c:pt>
                <c:pt idx="40">
                  <c:v>252</c:v>
                </c:pt>
                <c:pt idx="41">
                  <c:v>258</c:v>
                </c:pt>
                <c:pt idx="42">
                  <c:v>264</c:v>
                </c:pt>
                <c:pt idx="43">
                  <c:v>270</c:v>
                </c:pt>
                <c:pt idx="44">
                  <c:v>276</c:v>
                </c:pt>
                <c:pt idx="45">
                  <c:v>282</c:v>
                </c:pt>
                <c:pt idx="46">
                  <c:v>288</c:v>
                </c:pt>
                <c:pt idx="47">
                  <c:v>294</c:v>
                </c:pt>
                <c:pt idx="48">
                  <c:v>300</c:v>
                </c:pt>
                <c:pt idx="49">
                  <c:v>306</c:v>
                </c:pt>
                <c:pt idx="50">
                  <c:v>312</c:v>
                </c:pt>
                <c:pt idx="51">
                  <c:v>318</c:v>
                </c:pt>
                <c:pt idx="52">
                  <c:v>324</c:v>
                </c:pt>
                <c:pt idx="53">
                  <c:v>330</c:v>
                </c:pt>
                <c:pt idx="54">
                  <c:v>336</c:v>
                </c:pt>
                <c:pt idx="55">
                  <c:v>342</c:v>
                </c:pt>
                <c:pt idx="56">
                  <c:v>348</c:v>
                </c:pt>
                <c:pt idx="57">
                  <c:v>354</c:v>
                </c:pt>
                <c:pt idx="58">
                  <c:v>360</c:v>
                </c:pt>
                <c:pt idx="59">
                  <c:v>366</c:v>
                </c:pt>
                <c:pt idx="60">
                  <c:v>372</c:v>
                </c:pt>
                <c:pt idx="61">
                  <c:v>378</c:v>
                </c:pt>
                <c:pt idx="62">
                  <c:v>384</c:v>
                </c:pt>
                <c:pt idx="63">
                  <c:v>390</c:v>
                </c:pt>
                <c:pt idx="64">
                  <c:v>396</c:v>
                </c:pt>
                <c:pt idx="65">
                  <c:v>402</c:v>
                </c:pt>
                <c:pt idx="66">
                  <c:v>408</c:v>
                </c:pt>
                <c:pt idx="67">
                  <c:v>414</c:v>
                </c:pt>
                <c:pt idx="68">
                  <c:v>420</c:v>
                </c:pt>
                <c:pt idx="69">
                  <c:v>426</c:v>
                </c:pt>
                <c:pt idx="70">
                  <c:v>432</c:v>
                </c:pt>
                <c:pt idx="71">
                  <c:v>438</c:v>
                </c:pt>
                <c:pt idx="72">
                  <c:v>444</c:v>
                </c:pt>
                <c:pt idx="73">
                  <c:v>450</c:v>
                </c:pt>
                <c:pt idx="74">
                  <c:v>456</c:v>
                </c:pt>
                <c:pt idx="75">
                  <c:v>462</c:v>
                </c:pt>
                <c:pt idx="76">
                  <c:v>468</c:v>
                </c:pt>
                <c:pt idx="77">
                  <c:v>474</c:v>
                </c:pt>
                <c:pt idx="78">
                  <c:v>480</c:v>
                </c:pt>
                <c:pt idx="79">
                  <c:v>486</c:v>
                </c:pt>
                <c:pt idx="80">
                  <c:v>492</c:v>
                </c:pt>
                <c:pt idx="81">
                  <c:v>498</c:v>
                </c:pt>
                <c:pt idx="82">
                  <c:v>504</c:v>
                </c:pt>
                <c:pt idx="83">
                  <c:v>510</c:v>
                </c:pt>
                <c:pt idx="84">
                  <c:v>516</c:v>
                </c:pt>
                <c:pt idx="85">
                  <c:v>522</c:v>
                </c:pt>
                <c:pt idx="86">
                  <c:v>528</c:v>
                </c:pt>
                <c:pt idx="87">
                  <c:v>534</c:v>
                </c:pt>
                <c:pt idx="88">
                  <c:v>540</c:v>
                </c:pt>
                <c:pt idx="89">
                  <c:v>546</c:v>
                </c:pt>
                <c:pt idx="90">
                  <c:v>552</c:v>
                </c:pt>
                <c:pt idx="91">
                  <c:v>558</c:v>
                </c:pt>
                <c:pt idx="92">
                  <c:v>564</c:v>
                </c:pt>
                <c:pt idx="93">
                  <c:v>570</c:v>
                </c:pt>
                <c:pt idx="94">
                  <c:v>576</c:v>
                </c:pt>
                <c:pt idx="95">
                  <c:v>582</c:v>
                </c:pt>
              </c:numCache>
            </c:numRef>
          </c:xVal>
          <c:yVal>
            <c:numRef>
              <c:f>'Stripa mass balance'!$T$4:$T$99</c:f>
              <c:numCache>
                <c:formatCode>General</c:formatCode>
                <c:ptCount val="96"/>
                <c:pt idx="0">
                  <c:v>2.0066532270415161E-2</c:v>
                </c:pt>
                <c:pt idx="1">
                  <c:v>2.0877262722722178E-2</c:v>
                </c:pt>
                <c:pt idx="2">
                  <c:v>3.4902119702457587E-2</c:v>
                </c:pt>
                <c:pt idx="3">
                  <c:v>2.978210585005581E-2</c:v>
                </c:pt>
                <c:pt idx="4">
                  <c:v>4.3195917101169559E-2</c:v>
                </c:pt>
                <c:pt idx="5">
                  <c:v>2.9968919009496917E-2</c:v>
                </c:pt>
                <c:pt idx="6">
                  <c:v>5.8224345155355392E-2</c:v>
                </c:pt>
                <c:pt idx="7">
                  <c:v>4.6722895192275155E-2</c:v>
                </c:pt>
                <c:pt idx="8">
                  <c:v>3.8024478638283482E-2</c:v>
                </c:pt>
                <c:pt idx="9">
                  <c:v>3.1776730391731484E-2</c:v>
                </c:pt>
                <c:pt idx="10">
                  <c:v>4.2574039353163881E-2</c:v>
                </c:pt>
                <c:pt idx="11">
                  <c:v>7.8499813688973102E-2</c:v>
                </c:pt>
                <c:pt idx="12">
                  <c:v>6.940704043554248E-2</c:v>
                </c:pt>
                <c:pt idx="13">
                  <c:v>0.30453089190349741</c:v>
                </c:pt>
                <c:pt idx="14">
                  <c:v>0.29056942124603991</c:v>
                </c:pt>
                <c:pt idx="15">
                  <c:v>0.28941629165004712</c:v>
                </c:pt>
                <c:pt idx="16">
                  <c:v>0.28313732199885855</c:v>
                </c:pt>
                <c:pt idx="17">
                  <c:v>0.30887233586305191</c:v>
                </c:pt>
                <c:pt idx="18">
                  <c:v>0.3118628874685585</c:v>
                </c:pt>
                <c:pt idx="19">
                  <c:v>0.31850016700223466</c:v>
                </c:pt>
                <c:pt idx="20">
                  <c:v>0.27046597898369867</c:v>
                </c:pt>
                <c:pt idx="21">
                  <c:v>0.27032888457361581</c:v>
                </c:pt>
                <c:pt idx="22">
                  <c:v>0.28941017208899766</c:v>
                </c:pt>
                <c:pt idx="23">
                  <c:v>0.27055991785417899</c:v>
                </c:pt>
                <c:pt idx="24">
                  <c:v>0.25547965577683085</c:v>
                </c:pt>
                <c:pt idx="25">
                  <c:v>0.29368412844597191</c:v>
                </c:pt>
                <c:pt idx="26">
                  <c:v>0.26339636906906272</c:v>
                </c:pt>
                <c:pt idx="27">
                  <c:v>0.28623699447264833</c:v>
                </c:pt>
                <c:pt idx="28">
                  <c:v>0.26266741015187406</c:v>
                </c:pt>
                <c:pt idx="29">
                  <c:v>0.29112836488637461</c:v>
                </c:pt>
                <c:pt idx="30">
                  <c:v>6.2896028025393236E-2</c:v>
                </c:pt>
                <c:pt idx="31">
                  <c:v>5.8662997131162901E-2</c:v>
                </c:pt>
                <c:pt idx="32">
                  <c:v>5.5093597301559639E-2</c:v>
                </c:pt>
                <c:pt idx="33">
                  <c:v>4.629348597560589E-2</c:v>
                </c:pt>
                <c:pt idx="34">
                  <c:v>4.5016775137679578E-2</c:v>
                </c:pt>
                <c:pt idx="35">
                  <c:v>4.2385617284051762E-2</c:v>
                </c:pt>
                <c:pt idx="36">
                  <c:v>3.6747000428576343E-2</c:v>
                </c:pt>
                <c:pt idx="37">
                  <c:v>3.396670193745558E-2</c:v>
                </c:pt>
                <c:pt idx="38">
                  <c:v>3.2674031608692755E-2</c:v>
                </c:pt>
                <c:pt idx="39">
                  <c:v>3.1442405471433531E-2</c:v>
                </c:pt>
                <c:pt idx="40">
                  <c:v>2.9253907506467218E-2</c:v>
                </c:pt>
                <c:pt idx="41">
                  <c:v>2.9999678774962842E-2</c:v>
                </c:pt>
                <c:pt idx="42">
                  <c:v>2.7345331272949202E-2</c:v>
                </c:pt>
                <c:pt idx="43">
                  <c:v>2.7555937556700969E-2</c:v>
                </c:pt>
                <c:pt idx="44">
                  <c:v>2.7012895194760501E-2</c:v>
                </c:pt>
                <c:pt idx="45">
                  <c:v>2.6719212096593722E-2</c:v>
                </c:pt>
                <c:pt idx="46">
                  <c:v>2.1521488501746396E-2</c:v>
                </c:pt>
                <c:pt idx="47">
                  <c:v>2.1025733614317397E-2</c:v>
                </c:pt>
                <c:pt idx="48">
                  <c:v>2.2760916134670142E-2</c:v>
                </c:pt>
                <c:pt idx="49">
                  <c:v>2.1910621842942579E-2</c:v>
                </c:pt>
                <c:pt idx="50">
                  <c:v>2.3102542658722972E-2</c:v>
                </c:pt>
                <c:pt idx="51">
                  <c:v>2.2966304118956626E-2</c:v>
                </c:pt>
                <c:pt idx="52">
                  <c:v>2.3323421783509029E-2</c:v>
                </c:pt>
                <c:pt idx="53">
                  <c:v>2.2583179779553032E-2</c:v>
                </c:pt>
                <c:pt idx="54">
                  <c:v>2.2955577637918799E-2</c:v>
                </c:pt>
                <c:pt idx="55">
                  <c:v>2.2512588962983238E-2</c:v>
                </c:pt>
                <c:pt idx="56">
                  <c:v>2.246596890820865E-2</c:v>
                </c:pt>
                <c:pt idx="57">
                  <c:v>2.123268604548555E-2</c:v>
                </c:pt>
                <c:pt idx="58">
                  <c:v>2.0764245895105428E-2</c:v>
                </c:pt>
                <c:pt idx="59">
                  <c:v>2.0509577737407272E-2</c:v>
                </c:pt>
                <c:pt idx="60">
                  <c:v>2.1252976403386775E-2</c:v>
                </c:pt>
                <c:pt idx="61">
                  <c:v>1.8527144984340712E-2</c:v>
                </c:pt>
                <c:pt idx="62">
                  <c:v>1.9799691353769286E-2</c:v>
                </c:pt>
                <c:pt idx="63">
                  <c:v>2.0495395081425515E-2</c:v>
                </c:pt>
                <c:pt idx="64">
                  <c:v>1.901425731211661E-2</c:v>
                </c:pt>
                <c:pt idx="65">
                  <c:v>2.0653183547087551E-2</c:v>
                </c:pt>
                <c:pt idx="66">
                  <c:v>2.1124754673109491E-2</c:v>
                </c:pt>
                <c:pt idx="67">
                  <c:v>1.9768154083735431E-2</c:v>
                </c:pt>
                <c:pt idx="68">
                  <c:v>2.0167948985469867E-2</c:v>
                </c:pt>
                <c:pt idx="69">
                  <c:v>2.0852235333035426E-2</c:v>
                </c:pt>
                <c:pt idx="70">
                  <c:v>2.1152552506124921E-2</c:v>
                </c:pt>
                <c:pt idx="71">
                  <c:v>2.0693693608020682E-2</c:v>
                </c:pt>
                <c:pt idx="72">
                  <c:v>2.0934757141887576E-2</c:v>
                </c:pt>
                <c:pt idx="73">
                  <c:v>1.9807066249460142E-2</c:v>
                </c:pt>
                <c:pt idx="74">
                  <c:v>1.9018253516924009E-2</c:v>
                </c:pt>
                <c:pt idx="75">
                  <c:v>1.717322252731638E-2</c:v>
                </c:pt>
                <c:pt idx="76">
                  <c:v>1.4832384407401738E-2</c:v>
                </c:pt>
                <c:pt idx="77">
                  <c:v>1.849670008266931E-2</c:v>
                </c:pt>
                <c:pt idx="78">
                  <c:v>1.7233273561267276E-2</c:v>
                </c:pt>
                <c:pt idx="79">
                  <c:v>1.4192099092593394E-2</c:v>
                </c:pt>
                <c:pt idx="80">
                  <c:v>1.9062757166197548E-2</c:v>
                </c:pt>
                <c:pt idx="81">
                  <c:v>1.3808883867930855E-2</c:v>
                </c:pt>
                <c:pt idx="82">
                  <c:v>1.3732980570176995E-2</c:v>
                </c:pt>
                <c:pt idx="83">
                  <c:v>1.3528672581654827E-2</c:v>
                </c:pt>
                <c:pt idx="84">
                  <c:v>1.3566570868055782E-2</c:v>
                </c:pt>
                <c:pt idx="85">
                  <c:v>1.378992332439676E-2</c:v>
                </c:pt>
                <c:pt idx="86">
                  <c:v>1.3231171565730828E-2</c:v>
                </c:pt>
                <c:pt idx="87">
                  <c:v>1.3251703133200468E-2</c:v>
                </c:pt>
                <c:pt idx="88">
                  <c:v>1.3236676837088119E-2</c:v>
                </c:pt>
                <c:pt idx="89">
                  <c:v>1.2620708881888657E-2</c:v>
                </c:pt>
                <c:pt idx="90">
                  <c:v>1.3132713695308239E-2</c:v>
                </c:pt>
                <c:pt idx="91">
                  <c:v>1.2711649242196645E-2</c:v>
                </c:pt>
                <c:pt idx="92">
                  <c:v>1.277647908022745E-2</c:v>
                </c:pt>
                <c:pt idx="93">
                  <c:v>1.2827769862523023E-2</c:v>
                </c:pt>
                <c:pt idx="94">
                  <c:v>1.777332009852868E-2</c:v>
                </c:pt>
                <c:pt idx="95">
                  <c:v>2.4138460287160102E-2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A2-534C-A267-E8C243EF7905}"/>
            </c:ext>
          </c:extLst>
        </c:ser>
        <c:ser>
          <c:idx val="16"/>
          <c:order val="2"/>
          <c:tx>
            <c:strRef>
              <c:f>'Stripa mass balance'!$U$3</c:f>
              <c:strCache>
                <c:ptCount val="1"/>
                <c:pt idx="0">
                  <c:v>cations/(anions + Si)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'Stripa mass balance'!$A$4:$A$99</c:f>
              <c:numCache>
                <c:formatCode>General</c:formatCode>
                <c:ptCount val="96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48</c:v>
                </c:pt>
                <c:pt idx="7">
                  <c:v>54</c:v>
                </c:pt>
                <c:pt idx="8">
                  <c:v>60</c:v>
                </c:pt>
                <c:pt idx="9">
                  <c:v>66</c:v>
                </c:pt>
                <c:pt idx="10">
                  <c:v>72</c:v>
                </c:pt>
                <c:pt idx="11">
                  <c:v>78</c:v>
                </c:pt>
                <c:pt idx="12">
                  <c:v>84</c:v>
                </c:pt>
                <c:pt idx="13">
                  <c:v>90</c:v>
                </c:pt>
                <c:pt idx="14">
                  <c:v>96</c:v>
                </c:pt>
                <c:pt idx="15">
                  <c:v>102</c:v>
                </c:pt>
                <c:pt idx="16">
                  <c:v>108</c:v>
                </c:pt>
                <c:pt idx="17">
                  <c:v>114</c:v>
                </c:pt>
                <c:pt idx="18">
                  <c:v>120</c:v>
                </c:pt>
                <c:pt idx="19">
                  <c:v>126</c:v>
                </c:pt>
                <c:pt idx="20">
                  <c:v>132</c:v>
                </c:pt>
                <c:pt idx="21">
                  <c:v>138</c:v>
                </c:pt>
                <c:pt idx="22">
                  <c:v>144</c:v>
                </c:pt>
                <c:pt idx="23">
                  <c:v>150</c:v>
                </c:pt>
                <c:pt idx="24">
                  <c:v>156</c:v>
                </c:pt>
                <c:pt idx="25">
                  <c:v>162</c:v>
                </c:pt>
                <c:pt idx="26">
                  <c:v>168</c:v>
                </c:pt>
                <c:pt idx="27">
                  <c:v>174</c:v>
                </c:pt>
                <c:pt idx="28">
                  <c:v>180</c:v>
                </c:pt>
                <c:pt idx="29">
                  <c:v>186</c:v>
                </c:pt>
                <c:pt idx="30">
                  <c:v>192</c:v>
                </c:pt>
                <c:pt idx="31">
                  <c:v>198</c:v>
                </c:pt>
                <c:pt idx="32">
                  <c:v>204</c:v>
                </c:pt>
                <c:pt idx="33">
                  <c:v>210</c:v>
                </c:pt>
                <c:pt idx="34">
                  <c:v>216</c:v>
                </c:pt>
                <c:pt idx="35">
                  <c:v>222</c:v>
                </c:pt>
                <c:pt idx="36">
                  <c:v>228</c:v>
                </c:pt>
                <c:pt idx="37">
                  <c:v>234</c:v>
                </c:pt>
                <c:pt idx="38">
                  <c:v>240</c:v>
                </c:pt>
                <c:pt idx="39">
                  <c:v>246</c:v>
                </c:pt>
                <c:pt idx="40">
                  <c:v>252</c:v>
                </c:pt>
                <c:pt idx="41">
                  <c:v>258</c:v>
                </c:pt>
                <c:pt idx="42">
                  <c:v>264</c:v>
                </c:pt>
                <c:pt idx="43">
                  <c:v>270</c:v>
                </c:pt>
                <c:pt idx="44">
                  <c:v>276</c:v>
                </c:pt>
                <c:pt idx="45">
                  <c:v>282</c:v>
                </c:pt>
                <c:pt idx="46">
                  <c:v>288</c:v>
                </c:pt>
                <c:pt idx="47">
                  <c:v>294</c:v>
                </c:pt>
                <c:pt idx="48">
                  <c:v>300</c:v>
                </c:pt>
                <c:pt idx="49">
                  <c:v>306</c:v>
                </c:pt>
                <c:pt idx="50">
                  <c:v>312</c:v>
                </c:pt>
                <c:pt idx="51">
                  <c:v>318</c:v>
                </c:pt>
                <c:pt idx="52">
                  <c:v>324</c:v>
                </c:pt>
                <c:pt idx="53">
                  <c:v>330</c:v>
                </c:pt>
                <c:pt idx="54">
                  <c:v>336</c:v>
                </c:pt>
                <c:pt idx="55">
                  <c:v>342</c:v>
                </c:pt>
                <c:pt idx="56">
                  <c:v>348</c:v>
                </c:pt>
                <c:pt idx="57">
                  <c:v>354</c:v>
                </c:pt>
                <c:pt idx="58">
                  <c:v>360</c:v>
                </c:pt>
                <c:pt idx="59">
                  <c:v>366</c:v>
                </c:pt>
                <c:pt idx="60">
                  <c:v>372</c:v>
                </c:pt>
                <c:pt idx="61">
                  <c:v>378</c:v>
                </c:pt>
                <c:pt idx="62">
                  <c:v>384</c:v>
                </c:pt>
                <c:pt idx="63">
                  <c:v>390</c:v>
                </c:pt>
                <c:pt idx="64">
                  <c:v>396</c:v>
                </c:pt>
                <c:pt idx="65">
                  <c:v>402</c:v>
                </c:pt>
                <c:pt idx="66">
                  <c:v>408</c:v>
                </c:pt>
                <c:pt idx="67">
                  <c:v>414</c:v>
                </c:pt>
                <c:pt idx="68">
                  <c:v>420</c:v>
                </c:pt>
                <c:pt idx="69">
                  <c:v>426</c:v>
                </c:pt>
                <c:pt idx="70">
                  <c:v>432</c:v>
                </c:pt>
                <c:pt idx="71">
                  <c:v>438</c:v>
                </c:pt>
                <c:pt idx="72">
                  <c:v>444</c:v>
                </c:pt>
                <c:pt idx="73">
                  <c:v>450</c:v>
                </c:pt>
                <c:pt idx="74">
                  <c:v>456</c:v>
                </c:pt>
                <c:pt idx="75">
                  <c:v>462</c:v>
                </c:pt>
                <c:pt idx="76">
                  <c:v>468</c:v>
                </c:pt>
                <c:pt idx="77">
                  <c:v>474</c:v>
                </c:pt>
                <c:pt idx="78">
                  <c:v>480</c:v>
                </c:pt>
                <c:pt idx="79">
                  <c:v>486</c:v>
                </c:pt>
                <c:pt idx="80">
                  <c:v>492</c:v>
                </c:pt>
                <c:pt idx="81">
                  <c:v>498</c:v>
                </c:pt>
                <c:pt idx="82">
                  <c:v>504</c:v>
                </c:pt>
                <c:pt idx="83">
                  <c:v>510</c:v>
                </c:pt>
                <c:pt idx="84">
                  <c:v>516</c:v>
                </c:pt>
                <c:pt idx="85">
                  <c:v>522</c:v>
                </c:pt>
                <c:pt idx="86">
                  <c:v>528</c:v>
                </c:pt>
                <c:pt idx="87">
                  <c:v>534</c:v>
                </c:pt>
                <c:pt idx="88">
                  <c:v>540</c:v>
                </c:pt>
                <c:pt idx="89">
                  <c:v>546</c:v>
                </c:pt>
                <c:pt idx="90">
                  <c:v>552</c:v>
                </c:pt>
                <c:pt idx="91">
                  <c:v>558</c:v>
                </c:pt>
                <c:pt idx="92">
                  <c:v>564</c:v>
                </c:pt>
                <c:pt idx="93">
                  <c:v>570</c:v>
                </c:pt>
                <c:pt idx="94">
                  <c:v>576</c:v>
                </c:pt>
                <c:pt idx="95">
                  <c:v>582</c:v>
                </c:pt>
              </c:numCache>
            </c:numRef>
          </c:xVal>
          <c:yVal>
            <c:numRef>
              <c:f>'Stripa mass balance'!$U$4:$U$99</c:f>
              <c:numCache>
                <c:formatCode>General</c:formatCode>
                <c:ptCount val="96"/>
                <c:pt idx="0">
                  <c:v>6.899479464704171E-2</c:v>
                </c:pt>
                <c:pt idx="1">
                  <c:v>6.5427636929170488E-2</c:v>
                </c:pt>
                <c:pt idx="2">
                  <c:v>9.0620577409707304E-2</c:v>
                </c:pt>
                <c:pt idx="3">
                  <c:v>8.307634456011484E-2</c:v>
                </c:pt>
                <c:pt idx="4">
                  <c:v>0.11156209065017572</c:v>
                </c:pt>
                <c:pt idx="5">
                  <c:v>8.5994335604757471E-2</c:v>
                </c:pt>
                <c:pt idx="6">
                  <c:v>0.14563807813329527</c:v>
                </c:pt>
                <c:pt idx="7">
                  <c:v>0.12476458207051877</c:v>
                </c:pt>
                <c:pt idx="8">
                  <c:v>0.11321898047211951</c:v>
                </c:pt>
                <c:pt idx="9">
                  <c:v>0.10033789366604616</c:v>
                </c:pt>
                <c:pt idx="10">
                  <c:v>0.12402466294109733</c:v>
                </c:pt>
                <c:pt idx="11">
                  <c:v>0.19604874194949121</c:v>
                </c:pt>
                <c:pt idx="12">
                  <c:v>0.17071620147160624</c:v>
                </c:pt>
                <c:pt idx="13">
                  <c:v>0.80124941215374801</c:v>
                </c:pt>
                <c:pt idx="14">
                  <c:v>0.7648833911291073</c:v>
                </c:pt>
                <c:pt idx="15">
                  <c:v>0.74545067858144798</c:v>
                </c:pt>
                <c:pt idx="16">
                  <c:v>0.7590381352037564</c:v>
                </c:pt>
                <c:pt idx="17">
                  <c:v>0.81497945145397444</c:v>
                </c:pt>
                <c:pt idx="18">
                  <c:v>0.81889386908608808</c:v>
                </c:pt>
                <c:pt idx="19">
                  <c:v>0.8342741146805791</c:v>
                </c:pt>
                <c:pt idx="20">
                  <c:v>0.74745625478131394</c:v>
                </c:pt>
                <c:pt idx="21">
                  <c:v>0.73646706631674741</c:v>
                </c:pt>
                <c:pt idx="22">
                  <c:v>0.76969045075293963</c:v>
                </c:pt>
                <c:pt idx="23">
                  <c:v>0.73959304053766173</c:v>
                </c:pt>
                <c:pt idx="24">
                  <c:v>0.70395029992100222</c:v>
                </c:pt>
                <c:pt idx="25">
                  <c:v>0.77643972356651503</c:v>
                </c:pt>
                <c:pt idx="26">
                  <c:v>0.70986639404416274</c:v>
                </c:pt>
                <c:pt idx="27">
                  <c:v>0.76147234966526756</c:v>
                </c:pt>
                <c:pt idx="28">
                  <c:v>0.7295817207241786</c:v>
                </c:pt>
                <c:pt idx="29">
                  <c:v>0.77778684454159341</c:v>
                </c:pt>
                <c:pt idx="30">
                  <c:v>0.15924080485777634</c:v>
                </c:pt>
                <c:pt idx="31">
                  <c:v>0.14696070549591997</c:v>
                </c:pt>
                <c:pt idx="32">
                  <c:v>0.1368148050606422</c:v>
                </c:pt>
                <c:pt idx="33">
                  <c:v>0.11491740735529679</c:v>
                </c:pt>
                <c:pt idx="34">
                  <c:v>0.11089759521377246</c:v>
                </c:pt>
                <c:pt idx="35">
                  <c:v>0.10370679435589238</c:v>
                </c:pt>
                <c:pt idx="36">
                  <c:v>8.7938396408769576E-2</c:v>
                </c:pt>
                <c:pt idx="37">
                  <c:v>8.0018678413104671E-2</c:v>
                </c:pt>
                <c:pt idx="38">
                  <c:v>7.6745178874508907E-2</c:v>
                </c:pt>
                <c:pt idx="39">
                  <c:v>7.4868131659412904E-2</c:v>
                </c:pt>
                <c:pt idx="40">
                  <c:v>7.0393839226654056E-2</c:v>
                </c:pt>
                <c:pt idx="41">
                  <c:v>7.2542215935996218E-2</c:v>
                </c:pt>
                <c:pt idx="42">
                  <c:v>6.7452872120384394E-2</c:v>
                </c:pt>
                <c:pt idx="43">
                  <c:v>6.8067700006394366E-2</c:v>
                </c:pt>
                <c:pt idx="44">
                  <c:v>6.7458033344706334E-2</c:v>
                </c:pt>
                <c:pt idx="45">
                  <c:v>6.8104453765142264E-2</c:v>
                </c:pt>
                <c:pt idx="46">
                  <c:v>5.4882496386209567E-2</c:v>
                </c:pt>
                <c:pt idx="47">
                  <c:v>5.4342972103516095E-2</c:v>
                </c:pt>
                <c:pt idx="48">
                  <c:v>5.9073113012521654E-2</c:v>
                </c:pt>
                <c:pt idx="49">
                  <c:v>5.7090217615228367E-2</c:v>
                </c:pt>
                <c:pt idx="50">
                  <c:v>6.0607011686920655E-2</c:v>
                </c:pt>
                <c:pt idx="51">
                  <c:v>6.0761854335620702E-2</c:v>
                </c:pt>
                <c:pt idx="52">
                  <c:v>6.1867455717532487E-2</c:v>
                </c:pt>
                <c:pt idx="53">
                  <c:v>6.0699829896071353E-2</c:v>
                </c:pt>
                <c:pt idx="54">
                  <c:v>6.1841838317107253E-2</c:v>
                </c:pt>
                <c:pt idx="55">
                  <c:v>6.0515875761980809E-2</c:v>
                </c:pt>
                <c:pt idx="56">
                  <c:v>6.0430913973090888E-2</c:v>
                </c:pt>
                <c:pt idx="57">
                  <c:v>5.7504446357571785E-2</c:v>
                </c:pt>
                <c:pt idx="58">
                  <c:v>5.7070014384307907E-2</c:v>
                </c:pt>
                <c:pt idx="59">
                  <c:v>5.6331403252309349E-2</c:v>
                </c:pt>
                <c:pt idx="60">
                  <c:v>5.7763373291219139E-2</c:v>
                </c:pt>
                <c:pt idx="61">
                  <c:v>5.0863761478812976E-2</c:v>
                </c:pt>
                <c:pt idx="62">
                  <c:v>5.4328109145608643E-2</c:v>
                </c:pt>
                <c:pt idx="63">
                  <c:v>5.6027051954953368E-2</c:v>
                </c:pt>
                <c:pt idx="64">
                  <c:v>5.3134213282392262E-2</c:v>
                </c:pt>
                <c:pt idx="65">
                  <c:v>5.6358061951399314E-2</c:v>
                </c:pt>
                <c:pt idx="66">
                  <c:v>5.7410436636952403E-2</c:v>
                </c:pt>
                <c:pt idx="67">
                  <c:v>5.5064942600867667E-2</c:v>
                </c:pt>
                <c:pt idx="68">
                  <c:v>5.5463642280406636E-2</c:v>
                </c:pt>
                <c:pt idx="69">
                  <c:v>5.6790644767651416E-2</c:v>
                </c:pt>
                <c:pt idx="70">
                  <c:v>5.739628966310683E-2</c:v>
                </c:pt>
                <c:pt idx="71">
                  <c:v>5.6444308053848036E-2</c:v>
                </c:pt>
                <c:pt idx="72">
                  <c:v>5.6906256809703369E-2</c:v>
                </c:pt>
                <c:pt idx="73">
                  <c:v>5.4388944173380756E-2</c:v>
                </c:pt>
                <c:pt idx="74">
                  <c:v>5.2773587531901284E-2</c:v>
                </c:pt>
                <c:pt idx="75">
                  <c:v>4.8795544695030342E-2</c:v>
                </c:pt>
                <c:pt idx="76">
                  <c:v>4.4127579564198688E-2</c:v>
                </c:pt>
                <c:pt idx="77">
                  <c:v>5.1184339335885017E-2</c:v>
                </c:pt>
                <c:pt idx="78">
                  <c:v>4.8600857973363401E-2</c:v>
                </c:pt>
                <c:pt idx="79">
                  <c:v>4.203043579041766E-2</c:v>
                </c:pt>
                <c:pt idx="80">
                  <c:v>5.2048269203001811E-2</c:v>
                </c:pt>
                <c:pt idx="81">
                  <c:v>4.1130991311178366E-2</c:v>
                </c:pt>
                <c:pt idx="82">
                  <c:v>4.0844045505138656E-2</c:v>
                </c:pt>
                <c:pt idx="83">
                  <c:v>4.0359085038374057E-2</c:v>
                </c:pt>
                <c:pt idx="84">
                  <c:v>4.0338334875815583E-2</c:v>
                </c:pt>
                <c:pt idx="85">
                  <c:v>4.0723917118541904E-2</c:v>
                </c:pt>
                <c:pt idx="86">
                  <c:v>3.9473638902821198E-2</c:v>
                </c:pt>
                <c:pt idx="87">
                  <c:v>3.9536379668808352E-2</c:v>
                </c:pt>
                <c:pt idx="88">
                  <c:v>3.9570597049230181E-2</c:v>
                </c:pt>
                <c:pt idx="89">
                  <c:v>3.7764647887214613E-2</c:v>
                </c:pt>
                <c:pt idx="90">
                  <c:v>3.8716222064607675E-2</c:v>
                </c:pt>
                <c:pt idx="91">
                  <c:v>3.7873110216659824E-2</c:v>
                </c:pt>
                <c:pt idx="92">
                  <c:v>3.79730064144565E-2</c:v>
                </c:pt>
                <c:pt idx="93">
                  <c:v>3.774443114793169E-2</c:v>
                </c:pt>
                <c:pt idx="94">
                  <c:v>4.5406529992013382E-2</c:v>
                </c:pt>
                <c:pt idx="95">
                  <c:v>7.0094409318723253E-2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FA2-534C-A267-E8C243EF7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1293840"/>
        <c:axId val="861294400"/>
      </c:scatterChart>
      <c:valAx>
        <c:axId val="861293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(hrs)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1294400"/>
        <c:crosses val="autoZero"/>
        <c:crossBetween val="midCat"/>
      </c:valAx>
      <c:valAx>
        <c:axId val="86129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cations/anions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1293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table!$AC$1</c:f>
              <c:strCache>
                <c:ptCount val="1"/>
                <c:pt idx="0">
                  <c:v>Cations/hr (umol/hr)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table!$Z$2:$Z$6</c:f>
            </c:multiLvlStrRef>
          </c:cat>
          <c:val>
            <c:numRef>
              <c:f>table!$AC$2:$AC$6</c:f>
            </c:numRef>
          </c:val>
          <c:extLst>
            <c:ext xmlns:c16="http://schemas.microsoft.com/office/drawing/2014/chart" uri="{C3380CC4-5D6E-409C-BE32-E72D297353CC}">
              <c16:uniqueId val="{00000000-861E-8540-8816-2CB706178D4F}"/>
            </c:ext>
          </c:extLst>
        </c:ser>
        <c:ser>
          <c:idx val="1"/>
          <c:order val="1"/>
          <c:tx>
            <c:strRef>
              <c:f>table!$AD$1</c:f>
              <c:strCache>
                <c:ptCount val="1"/>
                <c:pt idx="0">
                  <c:v>Si (umol/hr)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table!$Z$2:$Z$6</c:f>
            </c:multiLvlStrRef>
          </c:cat>
          <c:val>
            <c:numRef>
              <c:f>table!$AD$2:$AD$6</c:f>
            </c:numRef>
          </c:val>
          <c:extLst>
            <c:ext xmlns:c16="http://schemas.microsoft.com/office/drawing/2014/chart" uri="{C3380CC4-5D6E-409C-BE32-E72D297353CC}">
              <c16:uniqueId val="{00000001-861E-8540-8816-2CB706178D4F}"/>
            </c:ext>
          </c:extLst>
        </c:ser>
        <c:ser>
          <c:idx val="2"/>
          <c:order val="2"/>
          <c:tx>
            <c:strRef>
              <c:f>table!$AE$1</c:f>
              <c:strCache>
                <c:ptCount val="1"/>
                <c:pt idx="0">
                  <c:v>Anions (umol/hr)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table!$Z$2:$Z$6</c:f>
            </c:multiLvlStrRef>
          </c:cat>
          <c:val>
            <c:numRef>
              <c:f>table!$AE$2:$AE$6</c:f>
            </c:numRef>
          </c:val>
          <c:extLst>
            <c:ext xmlns:c16="http://schemas.microsoft.com/office/drawing/2014/chart" uri="{C3380CC4-5D6E-409C-BE32-E72D297353CC}">
              <c16:uniqueId val="{00000002-861E-8540-8816-2CB706178D4F}"/>
            </c:ext>
          </c:extLst>
        </c:ser>
        <c:ser>
          <c:idx val="3"/>
          <c:order val="3"/>
          <c:tx>
            <c:strRef>
              <c:f>table!$AF$1</c:f>
              <c:strCache>
                <c:ptCount val="1"/>
                <c:pt idx="0">
                  <c:v>Anions (ex. F) (umol/hr)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table!$Z$2:$Z$6</c:f>
            </c:multiLvlStrRef>
          </c:cat>
          <c:val>
            <c:numRef>
              <c:f>table!$AF$2:$AF$6</c:f>
            </c:numRef>
          </c:val>
          <c:extLst>
            <c:ext xmlns:c16="http://schemas.microsoft.com/office/drawing/2014/chart" uri="{C3380CC4-5D6E-409C-BE32-E72D297353CC}">
              <c16:uniqueId val="{00000003-861E-8540-8816-2CB706178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6579216"/>
        <c:axId val="706579776"/>
      </c:barChart>
      <c:catAx>
        <c:axId val="70657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579776"/>
        <c:crosses val="autoZero"/>
        <c:auto val="1"/>
        <c:lblAlgn val="ctr"/>
        <c:lblOffset val="100"/>
        <c:noMultiLvlLbl val="0"/>
      </c:catAx>
      <c:valAx>
        <c:axId val="70657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umol/hr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57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436543916858896E-2"/>
          <c:y val="5.5677378701953384E-2"/>
          <c:w val="0.87193382645351158"/>
          <c:h val="0.7374583848096492"/>
        </c:manualLayout>
      </c:layout>
      <c:scatterChart>
        <c:scatterStyle val="lineMarker"/>
        <c:varyColors val="0"/>
        <c:ser>
          <c:idx val="3"/>
          <c:order val="0"/>
          <c:tx>
            <c:v>Blank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'Silica - all samples'!$A$3:$A$18</c:f>
              <c:numCache>
                <c:formatCode>General</c:formatCode>
                <c:ptCount val="16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</c:numCache>
            </c:numRef>
          </c:xVal>
          <c:yVal>
            <c:numRef>
              <c:f>'Silica - all samples'!$E$3:$E$18</c:f>
              <c:numCache>
                <c:formatCode>General</c:formatCode>
                <c:ptCount val="16"/>
                <c:pt idx="0">
                  <c:v>25.759171342043963</c:v>
                </c:pt>
                <c:pt idx="1">
                  <c:v>250.06553723318476</c:v>
                </c:pt>
                <c:pt idx="2">
                  <c:v>312.47151061582457</c:v>
                </c:pt>
                <c:pt idx="3">
                  <c:v>301.15926245262102</c:v>
                </c:pt>
                <c:pt idx="4">
                  <c:v>287.45929907723803</c:v>
                </c:pt>
                <c:pt idx="5">
                  <c:v>251.07609351834412</c:v>
                </c:pt>
                <c:pt idx="6">
                  <c:v>215.67743798308757</c:v>
                </c:pt>
                <c:pt idx="7">
                  <c:v>189.2597844112712</c:v>
                </c:pt>
                <c:pt idx="8">
                  <c:v>175.93408196481286</c:v>
                </c:pt>
                <c:pt idx="9">
                  <c:v>149.43268368706902</c:v>
                </c:pt>
                <c:pt idx="10">
                  <c:v>125.74741853138751</c:v>
                </c:pt>
                <c:pt idx="11">
                  <c:v>109.15863342350022</c:v>
                </c:pt>
                <c:pt idx="12">
                  <c:v>96.657631828251638</c:v>
                </c:pt>
                <c:pt idx="13">
                  <c:v>85.72479221814605</c:v>
                </c:pt>
                <c:pt idx="14">
                  <c:v>76.473145814381553</c:v>
                </c:pt>
                <c:pt idx="15">
                  <c:v>34.605025594556281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E4-5D4D-9877-82EAEEE6B1D3}"/>
            </c:ext>
          </c:extLst>
        </c:ser>
        <c:ser>
          <c:idx val="4"/>
          <c:order val="1"/>
          <c:tx>
            <c:v>Grey</c:v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xVal>
            <c:numRef>
              <c:f>'Silica - all samples'!$G$3:$G$86</c:f>
              <c:numCache>
                <c:formatCode>General</c:formatCode>
                <c:ptCount val="84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  <c:pt idx="31">
                  <c:v>186</c:v>
                </c:pt>
                <c:pt idx="32">
                  <c:v>192</c:v>
                </c:pt>
                <c:pt idx="33">
                  <c:v>198</c:v>
                </c:pt>
                <c:pt idx="34">
                  <c:v>204</c:v>
                </c:pt>
                <c:pt idx="35">
                  <c:v>210</c:v>
                </c:pt>
                <c:pt idx="36">
                  <c:v>216</c:v>
                </c:pt>
                <c:pt idx="37">
                  <c:v>222</c:v>
                </c:pt>
                <c:pt idx="38">
                  <c:v>228</c:v>
                </c:pt>
                <c:pt idx="39">
                  <c:v>234</c:v>
                </c:pt>
                <c:pt idx="40">
                  <c:v>240</c:v>
                </c:pt>
                <c:pt idx="41">
                  <c:v>246</c:v>
                </c:pt>
                <c:pt idx="42">
                  <c:v>252</c:v>
                </c:pt>
                <c:pt idx="43">
                  <c:v>258</c:v>
                </c:pt>
                <c:pt idx="44">
                  <c:v>264</c:v>
                </c:pt>
                <c:pt idx="45">
                  <c:v>270</c:v>
                </c:pt>
                <c:pt idx="46">
                  <c:v>276</c:v>
                </c:pt>
                <c:pt idx="47">
                  <c:v>282</c:v>
                </c:pt>
                <c:pt idx="48">
                  <c:v>288</c:v>
                </c:pt>
                <c:pt idx="49">
                  <c:v>294</c:v>
                </c:pt>
                <c:pt idx="50">
                  <c:v>300</c:v>
                </c:pt>
                <c:pt idx="51">
                  <c:v>306</c:v>
                </c:pt>
                <c:pt idx="52">
                  <c:v>312</c:v>
                </c:pt>
                <c:pt idx="53">
                  <c:v>318</c:v>
                </c:pt>
                <c:pt idx="54">
                  <c:v>324</c:v>
                </c:pt>
                <c:pt idx="55">
                  <c:v>330</c:v>
                </c:pt>
                <c:pt idx="56">
                  <c:v>336</c:v>
                </c:pt>
                <c:pt idx="57">
                  <c:v>342</c:v>
                </c:pt>
                <c:pt idx="58">
                  <c:v>348</c:v>
                </c:pt>
                <c:pt idx="59">
                  <c:v>354</c:v>
                </c:pt>
                <c:pt idx="60">
                  <c:v>360</c:v>
                </c:pt>
                <c:pt idx="61">
                  <c:v>366</c:v>
                </c:pt>
                <c:pt idx="62">
                  <c:v>372</c:v>
                </c:pt>
                <c:pt idx="63">
                  <c:v>378</c:v>
                </c:pt>
                <c:pt idx="64">
                  <c:v>384</c:v>
                </c:pt>
                <c:pt idx="65">
                  <c:v>390</c:v>
                </c:pt>
                <c:pt idx="66">
                  <c:v>396</c:v>
                </c:pt>
                <c:pt idx="67">
                  <c:v>402</c:v>
                </c:pt>
                <c:pt idx="68">
                  <c:v>408</c:v>
                </c:pt>
                <c:pt idx="69">
                  <c:v>414</c:v>
                </c:pt>
                <c:pt idx="70">
                  <c:v>420</c:v>
                </c:pt>
                <c:pt idx="71">
                  <c:v>426</c:v>
                </c:pt>
                <c:pt idx="72">
                  <c:v>438</c:v>
                </c:pt>
                <c:pt idx="73">
                  <c:v>450</c:v>
                </c:pt>
                <c:pt idx="74">
                  <c:v>462</c:v>
                </c:pt>
                <c:pt idx="75">
                  <c:v>474</c:v>
                </c:pt>
                <c:pt idx="76">
                  <c:v>486</c:v>
                </c:pt>
                <c:pt idx="77">
                  <c:v>498</c:v>
                </c:pt>
                <c:pt idx="78">
                  <c:v>510</c:v>
                </c:pt>
                <c:pt idx="79">
                  <c:v>522</c:v>
                </c:pt>
                <c:pt idx="80">
                  <c:v>534</c:v>
                </c:pt>
                <c:pt idx="81">
                  <c:v>546</c:v>
                </c:pt>
                <c:pt idx="82">
                  <c:v>558</c:v>
                </c:pt>
                <c:pt idx="83">
                  <c:v>570</c:v>
                </c:pt>
              </c:numCache>
            </c:numRef>
          </c:xVal>
          <c:yVal>
            <c:numRef>
              <c:f>'Silica - all samples'!$K$3:$K$86</c:f>
              <c:numCache>
                <c:formatCode>General</c:formatCode>
                <c:ptCount val="84"/>
                <c:pt idx="0">
                  <c:v>1.967325369172054</c:v>
                </c:pt>
                <c:pt idx="1">
                  <c:v>3.9875812665484163</c:v>
                </c:pt>
                <c:pt idx="2">
                  <c:v>3.9184674261538852</c:v>
                </c:pt>
                <c:pt idx="3">
                  <c:v>61.631359545331442</c:v>
                </c:pt>
                <c:pt idx="4">
                  <c:v>204.70728874894198</c:v>
                </c:pt>
                <c:pt idx="5">
                  <c:v>244.73062085477008</c:v>
                </c:pt>
                <c:pt idx="6">
                  <c:v>262.88505597099947</c:v>
                </c:pt>
                <c:pt idx="7">
                  <c:v>284.46539152262403</c:v>
                </c:pt>
                <c:pt idx="8">
                  <c:v>306.27317945827122</c:v>
                </c:pt>
                <c:pt idx="9">
                  <c:v>316.50713334716318</c:v>
                </c:pt>
                <c:pt idx="10">
                  <c:v>328.37602151562095</c:v>
                </c:pt>
                <c:pt idx="11">
                  <c:v>343.21603487849711</c:v>
                </c:pt>
                <c:pt idx="12">
                  <c:v>345.52196202906424</c:v>
                </c:pt>
                <c:pt idx="13">
                  <c:v>354.93485037368413</c:v>
                </c:pt>
                <c:pt idx="14">
                  <c:v>364.95710535067838</c:v>
                </c:pt>
                <c:pt idx="15">
                  <c:v>366.09780664740288</c:v>
                </c:pt>
                <c:pt idx="16">
                  <c:v>379.00829120346253</c:v>
                </c:pt>
                <c:pt idx="17">
                  <c:v>397.5567288479985</c:v>
                </c:pt>
                <c:pt idx="18">
                  <c:v>386.27921734686731</c:v>
                </c:pt>
                <c:pt idx="19">
                  <c:v>394.49086871990897</c:v>
                </c:pt>
                <c:pt idx="20">
                  <c:v>398.13989892156184</c:v>
                </c:pt>
                <c:pt idx="21">
                  <c:v>393.34871365403177</c:v>
                </c:pt>
                <c:pt idx="22">
                  <c:v>401.38560896129241</c:v>
                </c:pt>
                <c:pt idx="23">
                  <c:v>401.78315293360674</c:v>
                </c:pt>
                <c:pt idx="24">
                  <c:v>397.03730699158456</c:v>
                </c:pt>
                <c:pt idx="25">
                  <c:v>390.81729714827372</c:v>
                </c:pt>
                <c:pt idx="26">
                  <c:v>400.05683526003622</c:v>
                </c:pt>
                <c:pt idx="27">
                  <c:v>410.29980769950339</c:v>
                </c:pt>
                <c:pt idx="28">
                  <c:v>416.94600553941626</c:v>
                </c:pt>
                <c:pt idx="29">
                  <c:v>390.28391058280476</c:v>
                </c:pt>
                <c:pt idx="30">
                  <c:v>350.61089061080844</c:v>
                </c:pt>
                <c:pt idx="31">
                  <c:v>376.27295176014997</c:v>
                </c:pt>
                <c:pt idx="32">
                  <c:v>374.97317542960826</c:v>
                </c:pt>
                <c:pt idx="33">
                  <c:v>395.55580110934318</c:v>
                </c:pt>
                <c:pt idx="34">
                  <c:v>359.97164556720941</c:v>
                </c:pt>
                <c:pt idx="35">
                  <c:v>388.79459552658051</c:v>
                </c:pt>
                <c:pt idx="36">
                  <c:v>385.89620719670432</c:v>
                </c:pt>
                <c:pt idx="37">
                  <c:v>395.40305172599568</c:v>
                </c:pt>
                <c:pt idx="38">
                  <c:v>389.70244404233836</c:v>
                </c:pt>
                <c:pt idx="39">
                  <c:v>394.56121308320809</c:v>
                </c:pt>
                <c:pt idx="40">
                  <c:v>385.24926266481083</c:v>
                </c:pt>
                <c:pt idx="41">
                  <c:v>398.97447252042735</c:v>
                </c:pt>
                <c:pt idx="42">
                  <c:v>383.76180976773804</c:v>
                </c:pt>
                <c:pt idx="43">
                  <c:v>394.2707103598629</c:v>
                </c:pt>
                <c:pt idx="44">
                  <c:v>389.04892238488225</c:v>
                </c:pt>
                <c:pt idx="45">
                  <c:v>379.38550306105901</c:v>
                </c:pt>
                <c:pt idx="46">
                  <c:v>396.76851162963419</c:v>
                </c:pt>
                <c:pt idx="47">
                  <c:v>397.145082991229</c:v>
                </c:pt>
                <c:pt idx="48">
                  <c:v>394.02525791693381</c:v>
                </c:pt>
                <c:pt idx="49">
                  <c:v>392.0792712839156</c:v>
                </c:pt>
                <c:pt idx="50">
                  <c:v>405.32019676826923</c:v>
                </c:pt>
                <c:pt idx="51">
                  <c:v>412.51436273356472</c:v>
                </c:pt>
                <c:pt idx="52">
                  <c:v>393.91220283973877</c:v>
                </c:pt>
                <c:pt idx="53">
                  <c:v>398.76166483412942</c:v>
                </c:pt>
                <c:pt idx="54">
                  <c:v>397.11272951403311</c:v>
                </c:pt>
                <c:pt idx="55">
                  <c:v>396.09949509472943</c:v>
                </c:pt>
                <c:pt idx="56">
                  <c:v>394.63496116476767</c:v>
                </c:pt>
                <c:pt idx="57">
                  <c:v>401.65173589070844</c:v>
                </c:pt>
                <c:pt idx="58">
                  <c:v>406.02255252499646</c:v>
                </c:pt>
                <c:pt idx="59">
                  <c:v>395.63571148469958</c:v>
                </c:pt>
                <c:pt idx="60">
                  <c:v>376.88484221214838</c:v>
                </c:pt>
                <c:pt idx="61">
                  <c:v>392.89396821757902</c:v>
                </c:pt>
                <c:pt idx="62">
                  <c:v>396.15448599961024</c:v>
                </c:pt>
                <c:pt idx="63">
                  <c:v>393.03593837769108</c:v>
                </c:pt>
                <c:pt idx="64">
                  <c:v>414.99657888531743</c:v>
                </c:pt>
                <c:pt idx="65">
                  <c:v>416.51081921310077</c:v>
                </c:pt>
                <c:pt idx="66">
                  <c:v>407.97526713534</c:v>
                </c:pt>
                <c:pt idx="67">
                  <c:v>410.36745833389205</c:v>
                </c:pt>
                <c:pt idx="68">
                  <c:v>416.27641485617033</c:v>
                </c:pt>
                <c:pt idx="69">
                  <c:v>402.0770584488248</c:v>
                </c:pt>
                <c:pt idx="70">
                  <c:v>404.7496251586179</c:v>
                </c:pt>
                <c:pt idx="71">
                  <c:v>410.99180482467335</c:v>
                </c:pt>
                <c:pt idx="72">
                  <c:v>372.55368258340627</c:v>
                </c:pt>
                <c:pt idx="73">
                  <c:v>381.80733943201443</c:v>
                </c:pt>
                <c:pt idx="74">
                  <c:v>390.1633609671959</c:v>
                </c:pt>
                <c:pt idx="75">
                  <c:v>398.83245714277643</c:v>
                </c:pt>
                <c:pt idx="76">
                  <c:v>400.67012414437562</c:v>
                </c:pt>
                <c:pt idx="77">
                  <c:v>396.36150303625226</c:v>
                </c:pt>
                <c:pt idx="78">
                  <c:v>400.61623448775583</c:v>
                </c:pt>
                <c:pt idx="79">
                  <c:v>397.9721215705768</c:v>
                </c:pt>
                <c:pt idx="80">
                  <c:v>411.85568889048756</c:v>
                </c:pt>
                <c:pt idx="81">
                  <c:v>386.50572582113386</c:v>
                </c:pt>
                <c:pt idx="82">
                  <c:v>405.12845632746672</c:v>
                </c:pt>
                <c:pt idx="83">
                  <c:v>409.49451042809261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CE4-5D4D-9877-82EAEEE6B1D3}"/>
            </c:ext>
          </c:extLst>
        </c:ser>
        <c:ser>
          <c:idx val="9"/>
          <c:order val="2"/>
          <c:tx>
            <c:v>White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'Silica - all samples'!$L$3:$L$46</c:f>
              <c:numCache>
                <c:formatCode>0.00</c:formatCode>
                <c:ptCount val="44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78</c:v>
                </c:pt>
                <c:pt idx="10">
                  <c:v>102</c:v>
                </c:pt>
                <c:pt idx="11">
                  <c:v>126</c:v>
                </c:pt>
                <c:pt idx="12">
                  <c:v>150</c:v>
                </c:pt>
                <c:pt idx="13">
                  <c:v>156</c:v>
                </c:pt>
                <c:pt idx="14">
                  <c:v>198</c:v>
                </c:pt>
                <c:pt idx="15">
                  <c:v>222</c:v>
                </c:pt>
                <c:pt idx="16">
                  <c:v>228</c:v>
                </c:pt>
                <c:pt idx="17">
                  <c:v>318</c:v>
                </c:pt>
                <c:pt idx="18">
                  <c:v>390</c:v>
                </c:pt>
                <c:pt idx="19">
                  <c:v>462</c:v>
                </c:pt>
                <c:pt idx="20">
                  <c:v>630</c:v>
                </c:pt>
                <c:pt idx="21">
                  <c:v>798</c:v>
                </c:pt>
                <c:pt idx="22">
                  <c:v>966</c:v>
                </c:pt>
                <c:pt idx="23">
                  <c:v>1184.5833333333721</c:v>
                </c:pt>
                <c:pt idx="24">
                  <c:v>1190.5833333333721</c:v>
                </c:pt>
                <c:pt idx="25">
                  <c:v>1196.5833333333721</c:v>
                </c:pt>
                <c:pt idx="26">
                  <c:v>1202.5833333333721</c:v>
                </c:pt>
                <c:pt idx="27">
                  <c:v>1208.5833333333721</c:v>
                </c:pt>
                <c:pt idx="28">
                  <c:v>1214.5833333333721</c:v>
                </c:pt>
                <c:pt idx="29">
                  <c:v>1220.5833333333721</c:v>
                </c:pt>
                <c:pt idx="30">
                  <c:v>1226.5833333333721</c:v>
                </c:pt>
                <c:pt idx="31">
                  <c:v>1250.5833333333721</c:v>
                </c:pt>
                <c:pt idx="32">
                  <c:v>1274.5833333333721</c:v>
                </c:pt>
                <c:pt idx="33">
                  <c:v>1298.5833333333721</c:v>
                </c:pt>
                <c:pt idx="34">
                  <c:v>1322.5833333333721</c:v>
                </c:pt>
                <c:pt idx="35">
                  <c:v>1346.5833333333721</c:v>
                </c:pt>
                <c:pt idx="36">
                  <c:v>1370.5833333333721</c:v>
                </c:pt>
                <c:pt idx="37">
                  <c:v>1394.5833333333721</c:v>
                </c:pt>
                <c:pt idx="38">
                  <c:v>1466.5833333333721</c:v>
                </c:pt>
                <c:pt idx="39">
                  <c:v>1538.5833333333721</c:v>
                </c:pt>
                <c:pt idx="40">
                  <c:v>1610.5833333333721</c:v>
                </c:pt>
                <c:pt idx="41">
                  <c:v>1802.5833333333721</c:v>
                </c:pt>
                <c:pt idx="42">
                  <c:v>1934.5833333333721</c:v>
                </c:pt>
                <c:pt idx="43">
                  <c:v>2126.5833333333721</c:v>
                </c:pt>
              </c:numCache>
            </c:numRef>
          </c:xVal>
          <c:yVal>
            <c:numRef>
              <c:f>'Silica - all samples'!$Q$3:$Q$46</c:f>
              <c:numCache>
                <c:formatCode>0.00</c:formatCode>
                <c:ptCount val="44"/>
                <c:pt idx="0">
                  <c:v>3.7093199357125837</c:v>
                </c:pt>
                <c:pt idx="1">
                  <c:v>9.0837707519350008</c:v>
                </c:pt>
                <c:pt idx="2">
                  <c:v>10.222509977803112</c:v>
                </c:pt>
                <c:pt idx="3">
                  <c:v>41.94855401541394</c:v>
                </c:pt>
                <c:pt idx="4">
                  <c:v>270.66778086269113</c:v>
                </c:pt>
                <c:pt idx="5">
                  <c:v>314.79145041026044</c:v>
                </c:pt>
                <c:pt idx="6">
                  <c:v>300.54328898423785</c:v>
                </c:pt>
                <c:pt idx="7">
                  <c:v>294.76592872127685</c:v>
                </c:pt>
                <c:pt idx="8">
                  <c:v>299.75583767245325</c:v>
                </c:pt>
                <c:pt idx="9">
                  <c:v>337.61648707860542</c:v>
                </c:pt>
                <c:pt idx="10">
                  <c:v>387.08710402258527</c:v>
                </c:pt>
                <c:pt idx="11">
                  <c:v>434.20248478207861</c:v>
                </c:pt>
                <c:pt idx="12">
                  <c:v>454.27462436869081</c:v>
                </c:pt>
                <c:pt idx="13">
                  <c:v>420.66277042684959</c:v>
                </c:pt>
                <c:pt idx="14">
                  <c:v>439.43699081749691</c:v>
                </c:pt>
                <c:pt idx="15">
                  <c:v>414.89067934781656</c:v>
                </c:pt>
                <c:pt idx="16">
                  <c:v>412.3247095331601</c:v>
                </c:pt>
                <c:pt idx="17">
                  <c:v>430.68934936882221</c:v>
                </c:pt>
                <c:pt idx="18">
                  <c:v>439.87131827043663</c:v>
                </c:pt>
                <c:pt idx="19">
                  <c:v>432.28702768351951</c:v>
                </c:pt>
                <c:pt idx="20">
                  <c:v>428.19307996729242</c:v>
                </c:pt>
                <c:pt idx="21">
                  <c:v>435.88655592859539</c:v>
                </c:pt>
                <c:pt idx="22">
                  <c:v>439.14301956526566</c:v>
                </c:pt>
                <c:pt idx="23">
                  <c:v>4.4515885182144332</c:v>
                </c:pt>
                <c:pt idx="24">
                  <c:v>6.701711508438053</c:v>
                </c:pt>
                <c:pt idx="25">
                  <c:v>6.2634470617392433</c:v>
                </c:pt>
                <c:pt idx="26">
                  <c:v>42.286468338365232</c:v>
                </c:pt>
                <c:pt idx="27">
                  <c:v>356.44273168671754</c:v>
                </c:pt>
                <c:pt idx="28">
                  <c:v>438.62449121743117</c:v>
                </c:pt>
                <c:pt idx="29">
                  <c:v>460.61750992651611</c:v>
                </c:pt>
                <c:pt idx="30">
                  <c:v>452.30224905550062</c:v>
                </c:pt>
                <c:pt idx="31">
                  <c:v>466.27419723440204</c:v>
                </c:pt>
                <c:pt idx="32">
                  <c:v>472.80606090953205</c:v>
                </c:pt>
                <c:pt idx="33">
                  <c:v>464.10033599092276</c:v>
                </c:pt>
                <c:pt idx="34">
                  <c:v>470.66353766695374</c:v>
                </c:pt>
                <c:pt idx="35">
                  <c:v>460.6850980733899</c:v>
                </c:pt>
                <c:pt idx="36">
                  <c:v>462.91321510476422</c:v>
                </c:pt>
                <c:pt idx="37">
                  <c:v>463.48582373754454</c:v>
                </c:pt>
                <c:pt idx="38">
                  <c:v>471.09719601863446</c:v>
                </c:pt>
                <c:pt idx="39">
                  <c:v>474.73193729961372</c:v>
                </c:pt>
                <c:pt idx="40">
                  <c:v>498.78307727677407</c:v>
                </c:pt>
                <c:pt idx="41">
                  <c:v>466.36541125443745</c:v>
                </c:pt>
                <c:pt idx="42">
                  <c:v>466.23052960851714</c:v>
                </c:pt>
                <c:pt idx="43">
                  <c:v>462.75485025424729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CE4-5D4D-9877-82EAEEE6B1D3}"/>
            </c:ext>
          </c:extLst>
        </c:ser>
        <c:ser>
          <c:idx val="14"/>
          <c:order val="3"/>
          <c:tx>
            <c:v>Black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'Silica - all samples'!$R$3:$R$42</c:f>
              <c:numCache>
                <c:formatCode>General</c:formatCode>
                <c:ptCount val="40"/>
                <c:pt idx="0">
                  <c:v>0</c:v>
                </c:pt>
                <c:pt idx="1">
                  <c:v>74</c:v>
                </c:pt>
                <c:pt idx="2">
                  <c:v>92</c:v>
                </c:pt>
                <c:pt idx="3">
                  <c:v>110</c:v>
                </c:pt>
                <c:pt idx="4">
                  <c:v>128</c:v>
                </c:pt>
                <c:pt idx="5">
                  <c:v>146</c:v>
                </c:pt>
                <c:pt idx="6">
                  <c:v>164</c:v>
                </c:pt>
                <c:pt idx="7">
                  <c:v>182</c:v>
                </c:pt>
                <c:pt idx="8">
                  <c:v>212</c:v>
                </c:pt>
                <c:pt idx="9">
                  <c:v>218</c:v>
                </c:pt>
                <c:pt idx="10">
                  <c:v>236</c:v>
                </c:pt>
                <c:pt idx="11">
                  <c:v>254</c:v>
                </c:pt>
                <c:pt idx="12">
                  <c:v>272</c:v>
                </c:pt>
                <c:pt idx="13">
                  <c:v>290</c:v>
                </c:pt>
                <c:pt idx="14">
                  <c:v>308</c:v>
                </c:pt>
                <c:pt idx="15">
                  <c:v>326</c:v>
                </c:pt>
                <c:pt idx="16">
                  <c:v>350</c:v>
                </c:pt>
                <c:pt idx="17">
                  <c:v>362</c:v>
                </c:pt>
                <c:pt idx="18">
                  <c:v>380</c:v>
                </c:pt>
                <c:pt idx="19">
                  <c:v>398</c:v>
                </c:pt>
                <c:pt idx="20">
                  <c:v>416</c:v>
                </c:pt>
                <c:pt idx="21">
                  <c:v>434</c:v>
                </c:pt>
                <c:pt idx="22">
                  <c:v>452</c:v>
                </c:pt>
                <c:pt idx="23">
                  <c:v>470</c:v>
                </c:pt>
                <c:pt idx="24">
                  <c:v>488</c:v>
                </c:pt>
                <c:pt idx="25">
                  <c:v>506</c:v>
                </c:pt>
                <c:pt idx="26">
                  <c:v>524</c:v>
                </c:pt>
                <c:pt idx="27">
                  <c:v>542</c:v>
                </c:pt>
                <c:pt idx="28">
                  <c:v>560</c:v>
                </c:pt>
                <c:pt idx="29">
                  <c:v>578</c:v>
                </c:pt>
                <c:pt idx="30">
                  <c:v>596</c:v>
                </c:pt>
                <c:pt idx="31">
                  <c:v>614</c:v>
                </c:pt>
                <c:pt idx="32">
                  <c:v>632</c:v>
                </c:pt>
                <c:pt idx="33">
                  <c:v>650</c:v>
                </c:pt>
                <c:pt idx="34">
                  <c:v>668</c:v>
                </c:pt>
                <c:pt idx="35">
                  <c:v>686</c:v>
                </c:pt>
                <c:pt idx="36">
                  <c:v>704</c:v>
                </c:pt>
                <c:pt idx="37">
                  <c:v>722</c:v>
                </c:pt>
                <c:pt idx="38">
                  <c:v>740</c:v>
                </c:pt>
                <c:pt idx="39">
                  <c:v>758</c:v>
                </c:pt>
              </c:numCache>
            </c:numRef>
          </c:xVal>
          <c:yVal>
            <c:numRef>
              <c:f>'Silica - all samples'!$V$3:$V$42</c:f>
              <c:numCache>
                <c:formatCode>General</c:formatCode>
                <c:ptCount val="40"/>
                <c:pt idx="0">
                  <c:v>0</c:v>
                </c:pt>
                <c:pt idx="1">
                  <c:v>11.656562844145155</c:v>
                </c:pt>
                <c:pt idx="2">
                  <c:v>370.31688472138637</c:v>
                </c:pt>
                <c:pt idx="3">
                  <c:v>377.9452432523766</c:v>
                </c:pt>
                <c:pt idx="4">
                  <c:v>439.05222241817734</c:v>
                </c:pt>
                <c:pt idx="5">
                  <c:v>464.14200702065438</c:v>
                </c:pt>
                <c:pt idx="6">
                  <c:v>920.57679659296446</c:v>
                </c:pt>
                <c:pt idx="7">
                  <c:v>738.57046310855128</c:v>
                </c:pt>
                <c:pt idx="8">
                  <c:v>455.61776671594151</c:v>
                </c:pt>
                <c:pt idx="9">
                  <c:v>835.66181090248267</c:v>
                </c:pt>
                <c:pt idx="10">
                  <c:v>852.43609398994738</c:v>
                </c:pt>
                <c:pt idx="11">
                  <c:v>421.62856013330554</c:v>
                </c:pt>
                <c:pt idx="12">
                  <c:v>463.19065376774068</c:v>
                </c:pt>
                <c:pt idx="13">
                  <c:v>512.51723271945548</c:v>
                </c:pt>
                <c:pt idx="14">
                  <c:v>449.70559273321413</c:v>
                </c:pt>
                <c:pt idx="15">
                  <c:v>586.06221746958613</c:v>
                </c:pt>
                <c:pt idx="16">
                  <c:v>650.70839794170149</c:v>
                </c:pt>
                <c:pt idx="17">
                  <c:v>652.68437561054816</c:v>
                </c:pt>
                <c:pt idx="18">
                  <c:v>758.93771093603482</c:v>
                </c:pt>
                <c:pt idx="19">
                  <c:v>404.02536211002274</c:v>
                </c:pt>
                <c:pt idx="20">
                  <c:v>429.71486097025507</c:v>
                </c:pt>
                <c:pt idx="21">
                  <c:v>254.09091750840358</c:v>
                </c:pt>
                <c:pt idx="22">
                  <c:v>425.11450570238725</c:v>
                </c:pt>
                <c:pt idx="23">
                  <c:v>507.83856030373482</c:v>
                </c:pt>
                <c:pt idx="24">
                  <c:v>406.36469999301175</c:v>
                </c:pt>
                <c:pt idx="25">
                  <c:v>406.83304372608654</c:v>
                </c:pt>
                <c:pt idx="26">
                  <c:v>417.44702995465968</c:v>
                </c:pt>
                <c:pt idx="27">
                  <c:v>400.07333541838341</c:v>
                </c:pt>
                <c:pt idx="28">
                  <c:v>414.14452924267277</c:v>
                </c:pt>
                <c:pt idx="29">
                  <c:v>399.72853312550563</c:v>
                </c:pt>
                <c:pt idx="30">
                  <c:v>955.05120511195946</c:v>
                </c:pt>
                <c:pt idx="31">
                  <c:v>391.36120199843049</c:v>
                </c:pt>
                <c:pt idx="32">
                  <c:v>399.65483116841409</c:v>
                </c:pt>
                <c:pt idx="33">
                  <c:v>405.01201634523994</c:v>
                </c:pt>
                <c:pt idx="34">
                  <c:v>416.62871110735591</c:v>
                </c:pt>
                <c:pt idx="35">
                  <c:v>391.59884676484603</c:v>
                </c:pt>
                <c:pt idx="36">
                  <c:v>390.22392153930173</c:v>
                </c:pt>
                <c:pt idx="37">
                  <c:v>389.60750037870758</c:v>
                </c:pt>
                <c:pt idx="38">
                  <c:v>391.73038291667621</c:v>
                </c:pt>
                <c:pt idx="39">
                  <c:v>42.543500662521701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CE4-5D4D-9877-82EAEEE6B1D3}"/>
            </c:ext>
          </c:extLst>
        </c:ser>
        <c:ser>
          <c:idx val="15"/>
          <c:order val="4"/>
          <c:tx>
            <c:v>Stripa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'Silica - all samples'!$W$3:$W$98</c:f>
              <c:numCache>
                <c:formatCode>General</c:formatCode>
                <c:ptCount val="96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48</c:v>
                </c:pt>
                <c:pt idx="7">
                  <c:v>54</c:v>
                </c:pt>
                <c:pt idx="8">
                  <c:v>60</c:v>
                </c:pt>
                <c:pt idx="9">
                  <c:v>66</c:v>
                </c:pt>
                <c:pt idx="10">
                  <c:v>72</c:v>
                </c:pt>
                <c:pt idx="11">
                  <c:v>78</c:v>
                </c:pt>
                <c:pt idx="12">
                  <c:v>84</c:v>
                </c:pt>
                <c:pt idx="13">
                  <c:v>90</c:v>
                </c:pt>
                <c:pt idx="14">
                  <c:v>96</c:v>
                </c:pt>
                <c:pt idx="15">
                  <c:v>102</c:v>
                </c:pt>
                <c:pt idx="16">
                  <c:v>108</c:v>
                </c:pt>
                <c:pt idx="17">
                  <c:v>114</c:v>
                </c:pt>
                <c:pt idx="18">
                  <c:v>120</c:v>
                </c:pt>
                <c:pt idx="19">
                  <c:v>126</c:v>
                </c:pt>
                <c:pt idx="20">
                  <c:v>132</c:v>
                </c:pt>
                <c:pt idx="21">
                  <c:v>138</c:v>
                </c:pt>
                <c:pt idx="22">
                  <c:v>144</c:v>
                </c:pt>
                <c:pt idx="23">
                  <c:v>150</c:v>
                </c:pt>
                <c:pt idx="24">
                  <c:v>156</c:v>
                </c:pt>
                <c:pt idx="25">
                  <c:v>162</c:v>
                </c:pt>
                <c:pt idx="26">
                  <c:v>168</c:v>
                </c:pt>
                <c:pt idx="27">
                  <c:v>174</c:v>
                </c:pt>
                <c:pt idx="28">
                  <c:v>180</c:v>
                </c:pt>
                <c:pt idx="29">
                  <c:v>186</c:v>
                </c:pt>
                <c:pt idx="30">
                  <c:v>192</c:v>
                </c:pt>
                <c:pt idx="31">
                  <c:v>198</c:v>
                </c:pt>
                <c:pt idx="32">
                  <c:v>204</c:v>
                </c:pt>
                <c:pt idx="33">
                  <c:v>210</c:v>
                </c:pt>
                <c:pt idx="34">
                  <c:v>216</c:v>
                </c:pt>
                <c:pt idx="35">
                  <c:v>222</c:v>
                </c:pt>
                <c:pt idx="36">
                  <c:v>228</c:v>
                </c:pt>
                <c:pt idx="37">
                  <c:v>234</c:v>
                </c:pt>
                <c:pt idx="38">
                  <c:v>240</c:v>
                </c:pt>
                <c:pt idx="39">
                  <c:v>246</c:v>
                </c:pt>
                <c:pt idx="40">
                  <c:v>252</c:v>
                </c:pt>
                <c:pt idx="41">
                  <c:v>258</c:v>
                </c:pt>
                <c:pt idx="42">
                  <c:v>264</c:v>
                </c:pt>
                <c:pt idx="43">
                  <c:v>270</c:v>
                </c:pt>
                <c:pt idx="44">
                  <c:v>276</c:v>
                </c:pt>
                <c:pt idx="45">
                  <c:v>282</c:v>
                </c:pt>
                <c:pt idx="46">
                  <c:v>288</c:v>
                </c:pt>
                <c:pt idx="47">
                  <c:v>294</c:v>
                </c:pt>
                <c:pt idx="48">
                  <c:v>300</c:v>
                </c:pt>
                <c:pt idx="49">
                  <c:v>306</c:v>
                </c:pt>
                <c:pt idx="50">
                  <c:v>312</c:v>
                </c:pt>
                <c:pt idx="51">
                  <c:v>318</c:v>
                </c:pt>
                <c:pt idx="52">
                  <c:v>324</c:v>
                </c:pt>
                <c:pt idx="53">
                  <c:v>330</c:v>
                </c:pt>
                <c:pt idx="54">
                  <c:v>336</c:v>
                </c:pt>
                <c:pt idx="55">
                  <c:v>342</c:v>
                </c:pt>
                <c:pt idx="56">
                  <c:v>348</c:v>
                </c:pt>
                <c:pt idx="57">
                  <c:v>354</c:v>
                </c:pt>
                <c:pt idx="58">
                  <c:v>360</c:v>
                </c:pt>
                <c:pt idx="59">
                  <c:v>366</c:v>
                </c:pt>
                <c:pt idx="60">
                  <c:v>372</c:v>
                </c:pt>
                <c:pt idx="61">
                  <c:v>378</c:v>
                </c:pt>
                <c:pt idx="62">
                  <c:v>384</c:v>
                </c:pt>
                <c:pt idx="63">
                  <c:v>390</c:v>
                </c:pt>
                <c:pt idx="64">
                  <c:v>396</c:v>
                </c:pt>
                <c:pt idx="65">
                  <c:v>402</c:v>
                </c:pt>
                <c:pt idx="66">
                  <c:v>408</c:v>
                </c:pt>
                <c:pt idx="67">
                  <c:v>414</c:v>
                </c:pt>
                <c:pt idx="68">
                  <c:v>420</c:v>
                </c:pt>
                <c:pt idx="69">
                  <c:v>426</c:v>
                </c:pt>
                <c:pt idx="70">
                  <c:v>432</c:v>
                </c:pt>
                <c:pt idx="71">
                  <c:v>438</c:v>
                </c:pt>
                <c:pt idx="72">
                  <c:v>444</c:v>
                </c:pt>
                <c:pt idx="73">
                  <c:v>450</c:v>
                </c:pt>
                <c:pt idx="74">
                  <c:v>456</c:v>
                </c:pt>
                <c:pt idx="75">
                  <c:v>462</c:v>
                </c:pt>
                <c:pt idx="76">
                  <c:v>468</c:v>
                </c:pt>
                <c:pt idx="77">
                  <c:v>474</c:v>
                </c:pt>
                <c:pt idx="78">
                  <c:v>480</c:v>
                </c:pt>
                <c:pt idx="79">
                  <c:v>486</c:v>
                </c:pt>
                <c:pt idx="80">
                  <c:v>492</c:v>
                </c:pt>
                <c:pt idx="81">
                  <c:v>498</c:v>
                </c:pt>
                <c:pt idx="82">
                  <c:v>504</c:v>
                </c:pt>
                <c:pt idx="83">
                  <c:v>510</c:v>
                </c:pt>
                <c:pt idx="84">
                  <c:v>516</c:v>
                </c:pt>
                <c:pt idx="85">
                  <c:v>522</c:v>
                </c:pt>
                <c:pt idx="86">
                  <c:v>528</c:v>
                </c:pt>
                <c:pt idx="87">
                  <c:v>534</c:v>
                </c:pt>
                <c:pt idx="88">
                  <c:v>540</c:v>
                </c:pt>
                <c:pt idx="89">
                  <c:v>546</c:v>
                </c:pt>
                <c:pt idx="90">
                  <c:v>552</c:v>
                </c:pt>
                <c:pt idx="91">
                  <c:v>558</c:v>
                </c:pt>
                <c:pt idx="92">
                  <c:v>564</c:v>
                </c:pt>
                <c:pt idx="93">
                  <c:v>570</c:v>
                </c:pt>
                <c:pt idx="94">
                  <c:v>576</c:v>
                </c:pt>
                <c:pt idx="95">
                  <c:v>582</c:v>
                </c:pt>
              </c:numCache>
            </c:numRef>
          </c:xVal>
          <c:yVal>
            <c:numRef>
              <c:f>'Silica - all samples'!$AB$3:$AB$98</c:f>
              <c:numCache>
                <c:formatCode>General</c:formatCode>
                <c:ptCount val="96"/>
                <c:pt idx="0">
                  <c:v>2.3110241894427852</c:v>
                </c:pt>
                <c:pt idx="1">
                  <c:v>1.8856519828615734</c:v>
                </c:pt>
                <c:pt idx="2">
                  <c:v>1.4145580743320629</c:v>
                </c:pt>
                <c:pt idx="3">
                  <c:v>1.1919185472677871</c:v>
                </c:pt>
                <c:pt idx="4">
                  <c:v>0.94059630188966392</c:v>
                </c:pt>
                <c:pt idx="5">
                  <c:v>0.79676829758561285</c:v>
                </c:pt>
                <c:pt idx="6">
                  <c:v>0.65713841179036647</c:v>
                </c:pt>
                <c:pt idx="7">
                  <c:v>0.61253685570897498</c:v>
                </c:pt>
                <c:pt idx="8">
                  <c:v>0.55445154421462906</c:v>
                </c:pt>
                <c:pt idx="9">
                  <c:v>0.51465404806878357</c:v>
                </c:pt>
                <c:pt idx="10">
                  <c:v>0.41737986256825399</c:v>
                </c:pt>
                <c:pt idx="11">
                  <c:v>0.92339300596027862</c:v>
                </c:pt>
                <c:pt idx="12">
                  <c:v>0.45273123446562674</c:v>
                </c:pt>
                <c:pt idx="13">
                  <c:v>0.62798415562197152</c:v>
                </c:pt>
                <c:pt idx="14">
                  <c:v>0.83774158706386448</c:v>
                </c:pt>
                <c:pt idx="15">
                  <c:v>0.94397788152111339</c:v>
                </c:pt>
                <c:pt idx="16">
                  <c:v>0.91664926594576401</c:v>
                </c:pt>
                <c:pt idx="17">
                  <c:v>0.87874904757190653</c:v>
                </c:pt>
                <c:pt idx="18">
                  <c:v>0.89802057797283252</c:v>
                </c:pt>
                <c:pt idx="19">
                  <c:v>0.85683606904721221</c:v>
                </c:pt>
                <c:pt idx="20">
                  <c:v>0.88335030456654484</c:v>
                </c:pt>
                <c:pt idx="21">
                  <c:v>0.8904936645797582</c:v>
                </c:pt>
                <c:pt idx="22">
                  <c:v>0.88106617416566291</c:v>
                </c:pt>
                <c:pt idx="23">
                  <c:v>0.81764426389845546</c:v>
                </c:pt>
                <c:pt idx="24">
                  <c:v>0.85712711125291163</c:v>
                </c:pt>
                <c:pt idx="25">
                  <c:v>0.8218479171122488</c:v>
                </c:pt>
                <c:pt idx="26">
                  <c:v>0.82046587026123652</c:v>
                </c:pt>
                <c:pt idx="27">
                  <c:v>0.82745830095629302</c:v>
                </c:pt>
                <c:pt idx="28">
                  <c:v>0.82123660374748431</c:v>
                </c:pt>
                <c:pt idx="29">
                  <c:v>0.71903650969510047</c:v>
                </c:pt>
                <c:pt idx="30">
                  <c:v>52.86221403514525</c:v>
                </c:pt>
                <c:pt idx="31">
                  <c:v>53.416649295672357</c:v>
                </c:pt>
                <c:pt idx="32">
                  <c:v>59.947951399794412</c:v>
                </c:pt>
                <c:pt idx="33">
                  <c:v>63.642023825457123</c:v>
                </c:pt>
                <c:pt idx="34">
                  <c:v>69.339001090299661</c:v>
                </c:pt>
                <c:pt idx="35">
                  <c:v>70.155653632068706</c:v>
                </c:pt>
                <c:pt idx="36">
                  <c:v>69.452337491899726</c:v>
                </c:pt>
                <c:pt idx="37">
                  <c:v>69.381052799450003</c:v>
                </c:pt>
                <c:pt idx="38">
                  <c:v>67.928569689620815</c:v>
                </c:pt>
                <c:pt idx="39">
                  <c:v>65.834295729481852</c:v>
                </c:pt>
                <c:pt idx="40">
                  <c:v>62.978108690852132</c:v>
                </c:pt>
                <c:pt idx="41">
                  <c:v>64.335864524059545</c:v>
                </c:pt>
                <c:pt idx="42">
                  <c:v>63.772627462650263</c:v>
                </c:pt>
                <c:pt idx="43">
                  <c:v>63.378386594118382</c:v>
                </c:pt>
                <c:pt idx="44">
                  <c:v>64.980213461920656</c:v>
                </c:pt>
                <c:pt idx="45">
                  <c:v>61.244334301147994</c:v>
                </c:pt>
                <c:pt idx="46">
                  <c:v>68.53299785283825</c:v>
                </c:pt>
                <c:pt idx="47">
                  <c:v>71.449492125735958</c:v>
                </c:pt>
                <c:pt idx="48">
                  <c:v>64.70982547356067</c:v>
                </c:pt>
                <c:pt idx="49">
                  <c:v>65.460123758351813</c:v>
                </c:pt>
                <c:pt idx="50">
                  <c:v>62.6404326764468</c:v>
                </c:pt>
                <c:pt idx="51">
                  <c:v>62.195175882247852</c:v>
                </c:pt>
                <c:pt idx="52">
                  <c:v>61.179668434761624</c:v>
                </c:pt>
                <c:pt idx="53">
                  <c:v>61.838688178451825</c:v>
                </c:pt>
                <c:pt idx="54">
                  <c:v>61.453613489374646</c:v>
                </c:pt>
                <c:pt idx="55">
                  <c:v>65.50502102419766</c:v>
                </c:pt>
                <c:pt idx="56">
                  <c:v>66.841547204740323</c:v>
                </c:pt>
                <c:pt idx="57">
                  <c:v>67.154673525639609</c:v>
                </c:pt>
                <c:pt idx="58">
                  <c:v>68.533033475604668</c:v>
                </c:pt>
                <c:pt idx="59">
                  <c:v>67.893425844349878</c:v>
                </c:pt>
                <c:pt idx="60">
                  <c:v>66.760077693520273</c:v>
                </c:pt>
                <c:pt idx="61">
                  <c:v>71.433680892347141</c:v>
                </c:pt>
                <c:pt idx="62">
                  <c:v>67.158246278990063</c:v>
                </c:pt>
                <c:pt idx="63">
                  <c:v>64.872901390779376</c:v>
                </c:pt>
                <c:pt idx="64">
                  <c:v>63.89910277533231</c:v>
                </c:pt>
                <c:pt idx="65">
                  <c:v>63.377013302928745</c:v>
                </c:pt>
                <c:pt idx="66">
                  <c:v>63.823243540777774</c:v>
                </c:pt>
                <c:pt idx="67">
                  <c:v>63.677618808884681</c:v>
                </c:pt>
                <c:pt idx="68">
                  <c:v>60.845500588462812</c:v>
                </c:pt>
                <c:pt idx="69">
                  <c:v>61.822310419782433</c:v>
                </c:pt>
                <c:pt idx="70">
                  <c:v>62.011815111875045</c:v>
                </c:pt>
                <c:pt idx="71">
                  <c:v>64.996986668306278</c:v>
                </c:pt>
                <c:pt idx="72">
                  <c:v>64.240480639443547</c:v>
                </c:pt>
                <c:pt idx="73">
                  <c:v>65.088612807170222</c:v>
                </c:pt>
                <c:pt idx="74">
                  <c:v>65.842420402639576</c:v>
                </c:pt>
                <c:pt idx="75">
                  <c:v>63.758529179685809</c:v>
                </c:pt>
                <c:pt idx="76">
                  <c:v>64.844506789892336</c:v>
                </c:pt>
                <c:pt idx="77">
                  <c:v>66.443281532619793</c:v>
                </c:pt>
                <c:pt idx="78">
                  <c:v>65.587979924094</c:v>
                </c:pt>
                <c:pt idx="79">
                  <c:v>67.102949908095781</c:v>
                </c:pt>
                <c:pt idx="80">
                  <c:v>68.923226529067378</c:v>
                </c:pt>
                <c:pt idx="81">
                  <c:v>67.920298539124715</c:v>
                </c:pt>
                <c:pt idx="82">
                  <c:v>66.585935120751031</c:v>
                </c:pt>
                <c:pt idx="83">
                  <c:v>66.761495577838474</c:v>
                </c:pt>
                <c:pt idx="84">
                  <c:v>66.822791870169141</c:v>
                </c:pt>
                <c:pt idx="85">
                  <c:v>67.347847061376214</c:v>
                </c:pt>
                <c:pt idx="86">
                  <c:v>68.19528187347376</c:v>
                </c:pt>
                <c:pt idx="87">
                  <c:v>68.207988442322105</c:v>
                </c:pt>
                <c:pt idx="88">
                  <c:v>67.533020450812671</c:v>
                </c:pt>
                <c:pt idx="89">
                  <c:v>69.541526077961834</c:v>
                </c:pt>
                <c:pt idx="90">
                  <c:v>71.20823750434289</c:v>
                </c:pt>
                <c:pt idx="91">
                  <c:v>71.71067680276785</c:v>
                </c:pt>
                <c:pt idx="92">
                  <c:v>74.685416449203814</c:v>
                </c:pt>
                <c:pt idx="93">
                  <c:v>71.796983573895531</c:v>
                </c:pt>
                <c:pt idx="94">
                  <c:v>20.429202600186116</c:v>
                </c:pt>
                <c:pt idx="95">
                  <c:v>8.8388021203298166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CE4-5D4D-9877-82EAEEE6B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747168"/>
        <c:axId val="706747728"/>
      </c:scatterChart>
      <c:valAx>
        <c:axId val="706747168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(hours)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747728"/>
        <c:crosses val="autoZero"/>
        <c:crossBetween val="midCat"/>
      </c:valAx>
      <c:valAx>
        <c:axId val="70674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µmol/mL SiO</a:t>
                </a:r>
                <a:r>
                  <a:rPr lang="en-US" baseline="-25000"/>
                  <a:t>2</a:t>
                </a:r>
              </a:p>
            </c:rich>
          </c:tx>
          <c:layout>
            <c:manualLayout>
              <c:xMode val="edge"/>
              <c:yMode val="edge"/>
              <c:x val="2.3966276942654897E-2"/>
              <c:y val="0.419220536941388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747168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Element composition - Cations (meq/mL)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'composition table'!$B$1</c:f>
              <c:strCache>
                <c:ptCount val="1"/>
                <c:pt idx="0">
                  <c:v>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'composition table'!$A$2:$A$6</c:f>
              <c:strCache>
                <c:ptCount val="5"/>
                <c:pt idx="0">
                  <c:v>Stripa</c:v>
                </c:pt>
                <c:pt idx="1">
                  <c:v>Black</c:v>
                </c:pt>
                <c:pt idx="2">
                  <c:v>White</c:v>
                </c:pt>
                <c:pt idx="3">
                  <c:v>Grey</c:v>
                </c:pt>
                <c:pt idx="4">
                  <c:v>Blank</c:v>
                </c:pt>
              </c:strCache>
            </c:strRef>
          </c:cat>
          <c:val>
            <c:numRef>
              <c:f>'composition table'!$B$2:$B$6</c:f>
              <c:numCache>
                <c:formatCode>General</c:formatCode>
                <c:ptCount val="5"/>
                <c:pt idx="0">
                  <c:v>1.4851780047758644E-2</c:v>
                </c:pt>
                <c:pt idx="1">
                  <c:v>0.10856457178584392</c:v>
                </c:pt>
                <c:pt idx="2">
                  <c:v>0.21375777599012633</c:v>
                </c:pt>
                <c:pt idx="3">
                  <c:v>0.16480770379465762</c:v>
                </c:pt>
                <c:pt idx="4">
                  <c:v>0.1051096389543123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3-7448-9359-2637FBD169BC}"/>
            </c:ext>
          </c:extLst>
        </c:ser>
        <c:ser>
          <c:idx val="1"/>
          <c:order val="1"/>
          <c:tx>
            <c:strRef>
              <c:f>'composition table'!$C$1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'composition table'!$A$2:$A$6</c:f>
              <c:strCache>
                <c:ptCount val="5"/>
                <c:pt idx="0">
                  <c:v>Stripa</c:v>
                </c:pt>
                <c:pt idx="1">
                  <c:v>Black</c:v>
                </c:pt>
                <c:pt idx="2">
                  <c:v>White</c:v>
                </c:pt>
                <c:pt idx="3">
                  <c:v>Grey</c:v>
                </c:pt>
                <c:pt idx="4">
                  <c:v>Blank</c:v>
                </c:pt>
              </c:strCache>
            </c:strRef>
          </c:cat>
          <c:val>
            <c:numRef>
              <c:f>'composition table'!$C$2:$C$6</c:f>
              <c:numCache>
                <c:formatCode>General</c:formatCode>
                <c:ptCount val="5"/>
                <c:pt idx="0">
                  <c:v>0.12254383451049901</c:v>
                </c:pt>
                <c:pt idx="1">
                  <c:v>0.50897900851007938</c:v>
                </c:pt>
                <c:pt idx="2">
                  <c:v>0.11832231253498539</c:v>
                </c:pt>
                <c:pt idx="3">
                  <c:v>0.82455826264177001</c:v>
                </c:pt>
                <c:pt idx="4">
                  <c:v>1.0415319286408418E-3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33-7448-9359-2637FBD169BC}"/>
            </c:ext>
          </c:extLst>
        </c:ser>
        <c:ser>
          <c:idx val="2"/>
          <c:order val="2"/>
          <c:tx>
            <c:strRef>
              <c:f>'composition table'!$D$1</c:f>
              <c:strCache>
                <c:ptCount val="1"/>
                <c:pt idx="0">
                  <c:v>Na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'composition table'!$A$2:$A$6</c:f>
              <c:strCache>
                <c:ptCount val="5"/>
                <c:pt idx="0">
                  <c:v>Stripa</c:v>
                </c:pt>
                <c:pt idx="1">
                  <c:v>Black</c:v>
                </c:pt>
                <c:pt idx="2">
                  <c:v>White</c:v>
                </c:pt>
                <c:pt idx="3">
                  <c:v>Grey</c:v>
                </c:pt>
                <c:pt idx="4">
                  <c:v>Blank</c:v>
                </c:pt>
              </c:strCache>
            </c:strRef>
          </c:cat>
          <c:val>
            <c:numRef>
              <c:f>'composition table'!$D$2:$D$6</c:f>
              <c:numCache>
                <c:formatCode>General</c:formatCode>
                <c:ptCount val="5"/>
                <c:pt idx="0">
                  <c:v>2.3471053231603247</c:v>
                </c:pt>
                <c:pt idx="1">
                  <c:v>11.927932478968504</c:v>
                </c:pt>
                <c:pt idx="2">
                  <c:v>19.384019054516514</c:v>
                </c:pt>
                <c:pt idx="3">
                  <c:v>10.413048980474024</c:v>
                </c:pt>
                <c:pt idx="4">
                  <c:v>0.32991436851645473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33-7448-9359-2637FBD169BC}"/>
            </c:ext>
          </c:extLst>
        </c:ser>
        <c:ser>
          <c:idx val="3"/>
          <c:order val="3"/>
          <c:tx>
            <c:strRef>
              <c:f>'composition table'!$E$1</c:f>
              <c:strCache>
                <c:ptCount val="1"/>
                <c:pt idx="0">
                  <c:v>Mg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'composition table'!$A$2:$A$6</c:f>
              <c:strCache>
                <c:ptCount val="5"/>
                <c:pt idx="0">
                  <c:v>Stripa</c:v>
                </c:pt>
                <c:pt idx="1">
                  <c:v>Black</c:v>
                </c:pt>
                <c:pt idx="2">
                  <c:v>White</c:v>
                </c:pt>
                <c:pt idx="3">
                  <c:v>Grey</c:v>
                </c:pt>
                <c:pt idx="4">
                  <c:v>Blank</c:v>
                </c:pt>
              </c:strCache>
            </c:strRef>
          </c:cat>
          <c:val>
            <c:numRef>
              <c:f>'composition table'!$E$2:$E$6</c:f>
              <c:numCache>
                <c:formatCode>General</c:formatCode>
                <c:ptCount val="5"/>
                <c:pt idx="0">
                  <c:v>2.0061558298538448E-2</c:v>
                </c:pt>
                <c:pt idx="1">
                  <c:v>1.3313378696196625E-2</c:v>
                </c:pt>
                <c:pt idx="2">
                  <c:v>1.8179137815768007E-3</c:v>
                </c:pt>
                <c:pt idx="3">
                  <c:v>8.5346014072770256E-3</c:v>
                </c:pt>
                <c:pt idx="4">
                  <c:v>0.10200031556233771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33-7448-9359-2637FBD169BC}"/>
            </c:ext>
          </c:extLst>
        </c:ser>
        <c:ser>
          <c:idx val="4"/>
          <c:order val="4"/>
          <c:tx>
            <c:strRef>
              <c:f>'composition table'!$F$1</c:f>
              <c:strCache>
                <c:ptCount val="1"/>
                <c:pt idx="0">
                  <c:v>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'composition table'!$A$2:$A$6</c:f>
              <c:strCache>
                <c:ptCount val="5"/>
                <c:pt idx="0">
                  <c:v>Stripa</c:v>
                </c:pt>
                <c:pt idx="1">
                  <c:v>Black</c:v>
                </c:pt>
                <c:pt idx="2">
                  <c:v>White</c:v>
                </c:pt>
                <c:pt idx="3">
                  <c:v>Grey</c:v>
                </c:pt>
                <c:pt idx="4">
                  <c:v>Blank</c:v>
                </c:pt>
              </c:strCache>
            </c:strRef>
          </c:cat>
          <c:val>
            <c:numRef>
              <c:f>'composition table'!$F$2:$F$6</c:f>
              <c:numCache>
                <c:formatCode>General</c:formatCode>
                <c:ptCount val="5"/>
                <c:pt idx="0">
                  <c:v>0.77998367454519979</c:v>
                </c:pt>
                <c:pt idx="1">
                  <c:v>3.1250794532256672</c:v>
                </c:pt>
                <c:pt idx="2">
                  <c:v>0.21056744046010681</c:v>
                </c:pt>
                <c:pt idx="3">
                  <c:v>1.4302345844225723</c:v>
                </c:pt>
                <c:pt idx="4">
                  <c:v>12.787935418335657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33-7448-9359-2637FBD169BC}"/>
            </c:ext>
          </c:extLst>
        </c:ser>
        <c:ser>
          <c:idx val="5"/>
          <c:order val="5"/>
          <c:tx>
            <c:strRef>
              <c:f>'composition table'!$G$1</c:f>
              <c:strCache>
                <c:ptCount val="1"/>
                <c:pt idx="0">
                  <c:v>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'composition table'!$A$2:$A$6</c:f>
              <c:strCache>
                <c:ptCount val="5"/>
                <c:pt idx="0">
                  <c:v>Stripa</c:v>
                </c:pt>
                <c:pt idx="1">
                  <c:v>Black</c:v>
                </c:pt>
                <c:pt idx="2">
                  <c:v>White</c:v>
                </c:pt>
                <c:pt idx="3">
                  <c:v>Grey</c:v>
                </c:pt>
                <c:pt idx="4">
                  <c:v>Blank</c:v>
                </c:pt>
              </c:strCache>
            </c:strRef>
          </c:cat>
          <c:val>
            <c:numRef>
              <c:f>'composition table'!$G$2:$G$6</c:f>
              <c:numCache>
                <c:formatCode>General</c:formatCode>
                <c:ptCount val="5"/>
                <c:pt idx="0">
                  <c:v>0.17355463825278813</c:v>
                </c:pt>
                <c:pt idx="1">
                  <c:v>0.2066135472195775</c:v>
                </c:pt>
                <c:pt idx="2">
                  <c:v>0.69233251728086753</c:v>
                </c:pt>
                <c:pt idx="3">
                  <c:v>0.87846932081045481</c:v>
                </c:pt>
                <c:pt idx="4">
                  <c:v>0.18077722476895591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33-7448-9359-2637FBD169BC}"/>
            </c:ext>
          </c:extLst>
        </c:ser>
        <c:ser>
          <c:idx val="6"/>
          <c:order val="6"/>
          <c:tx>
            <c:strRef>
              <c:f>'composition table'!$H$1</c:f>
              <c:strCache>
                <c:ptCount val="1"/>
                <c:pt idx="0">
                  <c:v>Mn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'composition table'!$A$2:$A$6</c:f>
              <c:strCache>
                <c:ptCount val="5"/>
                <c:pt idx="0">
                  <c:v>Stripa</c:v>
                </c:pt>
                <c:pt idx="1">
                  <c:v>Black</c:v>
                </c:pt>
                <c:pt idx="2">
                  <c:v>White</c:v>
                </c:pt>
                <c:pt idx="3">
                  <c:v>Grey</c:v>
                </c:pt>
                <c:pt idx="4">
                  <c:v>Blank</c:v>
                </c:pt>
              </c:strCache>
            </c:strRef>
          </c:cat>
          <c:val>
            <c:numRef>
              <c:f>'composition table'!$H$2:$H$6</c:f>
              <c:numCache>
                <c:formatCode>General</c:formatCode>
                <c:ptCount val="5"/>
                <c:pt idx="0">
                  <c:v>1.8037818418165227E-3</c:v>
                </c:pt>
                <c:pt idx="1">
                  <c:v>8.3883240075666925E-4</c:v>
                </c:pt>
                <c:pt idx="2">
                  <c:v>4.122533000146997E-5</c:v>
                </c:pt>
                <c:pt idx="3">
                  <c:v>4.7514444459336157E-4</c:v>
                </c:pt>
                <c:pt idx="4">
                  <c:v>1.2242382395435384E-2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33-7448-9359-2637FBD169BC}"/>
            </c:ext>
          </c:extLst>
        </c:ser>
        <c:ser>
          <c:idx val="7"/>
          <c:order val="7"/>
          <c:tx>
            <c:strRef>
              <c:f>'composition table'!$I$1</c:f>
              <c:strCache>
                <c:ptCount val="1"/>
                <c:pt idx="0">
                  <c:v>Ca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'composition table'!$A$2:$A$6</c:f>
              <c:strCache>
                <c:ptCount val="5"/>
                <c:pt idx="0">
                  <c:v>Stripa</c:v>
                </c:pt>
                <c:pt idx="1">
                  <c:v>Black</c:v>
                </c:pt>
                <c:pt idx="2">
                  <c:v>White</c:v>
                </c:pt>
                <c:pt idx="3">
                  <c:v>Grey</c:v>
                </c:pt>
                <c:pt idx="4">
                  <c:v>Blank</c:v>
                </c:pt>
              </c:strCache>
            </c:strRef>
          </c:cat>
          <c:val>
            <c:numRef>
              <c:f>'composition table'!$I$2:$I$6</c:f>
              <c:numCache>
                <c:formatCode>General</c:formatCode>
                <c:ptCount val="5"/>
                <c:pt idx="0">
                  <c:v>1.0811381245481719</c:v>
                </c:pt>
                <c:pt idx="1">
                  <c:v>7.7903845214653353E-3</c:v>
                </c:pt>
                <c:pt idx="2">
                  <c:v>6.7842045892133232E-2</c:v>
                </c:pt>
                <c:pt idx="3">
                  <c:v>1.9942118669301818E-3</c:v>
                </c:pt>
                <c:pt idx="4">
                  <c:v>1.0278076276595435E-2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533-7448-9359-2637FBD169BC}"/>
            </c:ext>
          </c:extLst>
        </c:ser>
        <c:ser>
          <c:idx val="8"/>
          <c:order val="8"/>
          <c:tx>
            <c:strRef>
              <c:f>'composition table'!$J$1</c:f>
              <c:strCache>
                <c:ptCount val="1"/>
                <c:pt idx="0">
                  <c:v>Fe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'composition table'!$A$2:$A$6</c:f>
              <c:strCache>
                <c:ptCount val="5"/>
                <c:pt idx="0">
                  <c:v>Stripa</c:v>
                </c:pt>
                <c:pt idx="1">
                  <c:v>Black</c:v>
                </c:pt>
                <c:pt idx="2">
                  <c:v>White</c:v>
                </c:pt>
                <c:pt idx="3">
                  <c:v>Grey</c:v>
                </c:pt>
                <c:pt idx="4">
                  <c:v>Blank</c:v>
                </c:pt>
              </c:strCache>
            </c:strRef>
          </c:cat>
          <c:val>
            <c:numRef>
              <c:f>'composition table'!$J$2:$J$6</c:f>
              <c:numCache>
                <c:formatCode>General</c:formatCode>
                <c:ptCount val="5"/>
                <c:pt idx="0">
                  <c:v>9.0782511442412015E-4</c:v>
                </c:pt>
                <c:pt idx="1">
                  <c:v>0.24100030627204597</c:v>
                </c:pt>
                <c:pt idx="2">
                  <c:v>4.9188085872128027E-4</c:v>
                </c:pt>
                <c:pt idx="3">
                  <c:v>0.47066763217158314</c:v>
                </c:pt>
                <c:pt idx="4">
                  <c:v>0.60493636605784018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33-7448-9359-2637FBD169BC}"/>
            </c:ext>
          </c:extLst>
        </c:ser>
        <c:ser>
          <c:idx val="9"/>
          <c:order val="9"/>
          <c:tx>
            <c:strRef>
              <c:f>'composition table'!$K$1</c:f>
              <c:strCache>
                <c:ptCount val="1"/>
                <c:pt idx="0">
                  <c:v>Rb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'composition table'!$A$2:$A$6</c:f>
              <c:strCache>
                <c:ptCount val="5"/>
                <c:pt idx="0">
                  <c:v>Stripa</c:v>
                </c:pt>
                <c:pt idx="1">
                  <c:v>Black</c:v>
                </c:pt>
                <c:pt idx="2">
                  <c:v>White</c:v>
                </c:pt>
                <c:pt idx="3">
                  <c:v>Grey</c:v>
                </c:pt>
                <c:pt idx="4">
                  <c:v>Blank</c:v>
                </c:pt>
              </c:strCache>
            </c:strRef>
          </c:cat>
          <c:val>
            <c:numRef>
              <c:f>'composition table'!$K$2:$K$6</c:f>
              <c:numCache>
                <c:formatCode>General</c:formatCode>
                <c:ptCount val="5"/>
                <c:pt idx="0">
                  <c:v>5.3101700933837637E-4</c:v>
                </c:pt>
                <c:pt idx="1">
                  <c:v>5.686915936478741E-4</c:v>
                </c:pt>
                <c:pt idx="2">
                  <c:v>1.5891721532366378E-3</c:v>
                </c:pt>
                <c:pt idx="3">
                  <c:v>1.1369542180103391E-3</c:v>
                </c:pt>
                <c:pt idx="4">
                  <c:v>4.8699848172472791E-4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533-7448-9359-2637FBD169BC}"/>
            </c:ext>
          </c:extLst>
        </c:ser>
        <c:ser>
          <c:idx val="10"/>
          <c:order val="10"/>
          <c:tx>
            <c:strRef>
              <c:f>'composition table'!$L$1</c:f>
              <c:strCache>
                <c:ptCount val="1"/>
                <c:pt idx="0">
                  <c:v>Sr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'composition table'!$A$2:$A$6</c:f>
              <c:strCache>
                <c:ptCount val="5"/>
                <c:pt idx="0">
                  <c:v>Stripa</c:v>
                </c:pt>
                <c:pt idx="1">
                  <c:v>Black</c:v>
                </c:pt>
                <c:pt idx="2">
                  <c:v>White</c:v>
                </c:pt>
                <c:pt idx="3">
                  <c:v>Grey</c:v>
                </c:pt>
                <c:pt idx="4">
                  <c:v>Blank</c:v>
                </c:pt>
              </c:strCache>
            </c:strRef>
          </c:cat>
          <c:val>
            <c:numRef>
              <c:f>'composition table'!$L$2:$L$6</c:f>
              <c:numCache>
                <c:formatCode>General</c:formatCode>
                <c:ptCount val="5"/>
                <c:pt idx="0">
                  <c:v>2.3390569367100831E-3</c:v>
                </c:pt>
                <c:pt idx="1">
                  <c:v>1.4245299252502945E-3</c:v>
                </c:pt>
                <c:pt idx="2">
                  <c:v>5.2123552741216341E-4</c:v>
                </c:pt>
                <c:pt idx="3">
                  <c:v>1.6215233811317344E-3</c:v>
                </c:pt>
                <c:pt idx="4">
                  <c:v>1.6953697114517809E-3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533-7448-9359-2637FBD169BC}"/>
            </c:ext>
          </c:extLst>
        </c:ser>
        <c:ser>
          <c:idx val="11"/>
          <c:order val="11"/>
          <c:tx>
            <c:strRef>
              <c:f>'composition table'!$M$1</c:f>
              <c:strCache>
                <c:ptCount val="1"/>
                <c:pt idx="0">
                  <c:v>Ba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'composition table'!$A$2:$A$6</c:f>
              <c:strCache>
                <c:ptCount val="5"/>
                <c:pt idx="0">
                  <c:v>Stripa</c:v>
                </c:pt>
                <c:pt idx="1">
                  <c:v>Black</c:v>
                </c:pt>
                <c:pt idx="2">
                  <c:v>White</c:v>
                </c:pt>
                <c:pt idx="3">
                  <c:v>Grey</c:v>
                </c:pt>
                <c:pt idx="4">
                  <c:v>Blank</c:v>
                </c:pt>
              </c:strCache>
            </c:strRef>
          </c:cat>
          <c:val>
            <c:numRef>
              <c:f>'composition table'!$M$2:$M$6</c:f>
              <c:numCache>
                <c:formatCode>General</c:formatCode>
                <c:ptCount val="5"/>
                <c:pt idx="0">
                  <c:v>5.5068136748122358E-3</c:v>
                </c:pt>
                <c:pt idx="1">
                  <c:v>8.2460594691264203E-5</c:v>
                </c:pt>
                <c:pt idx="2">
                  <c:v>6.0042005397558538E-5</c:v>
                </c:pt>
                <c:pt idx="3">
                  <c:v>7.3716830779723089E-5</c:v>
                </c:pt>
                <c:pt idx="4">
                  <c:v>5.4436553772591556E-5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533-7448-9359-2637FBD16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7324800"/>
        <c:axId val="707325360"/>
      </c:barChart>
      <c:catAx>
        <c:axId val="70732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325360"/>
        <c:crosses val="autoZero"/>
        <c:auto val="1"/>
        <c:lblAlgn val="ctr"/>
        <c:lblOffset val="100"/>
        <c:noMultiLvlLbl val="0"/>
      </c:catAx>
      <c:valAx>
        <c:axId val="70732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meq/mL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32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Element composition - Anions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'composition table'!$B$7</c:f>
              <c:strCache>
                <c:ptCount val="1"/>
                <c:pt idx="0">
                  <c:v>Fluoride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'composition table'!$A$8:$A$12</c:f>
              <c:strCache>
                <c:ptCount val="5"/>
                <c:pt idx="0">
                  <c:v>Stripa</c:v>
                </c:pt>
                <c:pt idx="1">
                  <c:v>Black</c:v>
                </c:pt>
                <c:pt idx="2">
                  <c:v>White</c:v>
                </c:pt>
                <c:pt idx="3">
                  <c:v>Grey</c:v>
                </c:pt>
                <c:pt idx="4">
                  <c:v>Blank</c:v>
                </c:pt>
              </c:strCache>
            </c:strRef>
          </c:cat>
          <c:val>
            <c:numRef>
              <c:f>'composition table'!$B$8:$B$12</c:f>
              <c:numCache>
                <c:formatCode>General</c:formatCode>
                <c:ptCount val="5"/>
                <c:pt idx="0">
                  <c:v>0.11337711398348954</c:v>
                </c:pt>
                <c:pt idx="1">
                  <c:v>4.8451169978418775</c:v>
                </c:pt>
                <c:pt idx="2">
                  <c:v>4.3948913282737898</c:v>
                </c:pt>
                <c:pt idx="3">
                  <c:v>3.0861389340760859</c:v>
                </c:pt>
                <c:pt idx="4">
                  <c:v>18.362584219391511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A-E149-B140-57A86435EA23}"/>
            </c:ext>
          </c:extLst>
        </c:ser>
        <c:ser>
          <c:idx val="2"/>
          <c:order val="1"/>
          <c:tx>
            <c:strRef>
              <c:f>'composition table'!$C$7</c:f>
              <c:strCache>
                <c:ptCount val="1"/>
                <c:pt idx="0">
                  <c:v>Chloride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'composition table'!$A$8:$A$12</c:f>
              <c:strCache>
                <c:ptCount val="5"/>
                <c:pt idx="0">
                  <c:v>Stripa</c:v>
                </c:pt>
                <c:pt idx="1">
                  <c:v>Black</c:v>
                </c:pt>
                <c:pt idx="2">
                  <c:v>White</c:v>
                </c:pt>
                <c:pt idx="3">
                  <c:v>Grey</c:v>
                </c:pt>
                <c:pt idx="4">
                  <c:v>Blank</c:v>
                </c:pt>
              </c:strCache>
            </c:strRef>
          </c:cat>
          <c:val>
            <c:numRef>
              <c:f>'composition table'!$C$8:$C$12</c:f>
              <c:numCache>
                <c:formatCode>General</c:formatCode>
                <c:ptCount val="5"/>
                <c:pt idx="0">
                  <c:v>0.42674171368124098</c:v>
                </c:pt>
                <c:pt idx="1">
                  <c:v>0.27212959590973218</c:v>
                </c:pt>
                <c:pt idx="2">
                  <c:v>11.502422361841262</c:v>
                </c:pt>
                <c:pt idx="3">
                  <c:v>3.3492809749421157</c:v>
                </c:pt>
                <c:pt idx="4">
                  <c:v>1.20037023977433E-2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9A-E149-B140-57A86435EA23}"/>
            </c:ext>
          </c:extLst>
        </c:ser>
        <c:ser>
          <c:idx val="3"/>
          <c:order val="2"/>
          <c:tx>
            <c:strRef>
              <c:f>'composition table'!$D$7</c:f>
              <c:strCache>
                <c:ptCount val="1"/>
                <c:pt idx="0">
                  <c:v>Sulfate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'composition table'!$A$8:$A$12</c:f>
              <c:strCache>
                <c:ptCount val="5"/>
                <c:pt idx="0">
                  <c:v>Stripa</c:v>
                </c:pt>
                <c:pt idx="1">
                  <c:v>Black</c:v>
                </c:pt>
                <c:pt idx="2">
                  <c:v>White</c:v>
                </c:pt>
                <c:pt idx="3">
                  <c:v>Grey</c:v>
                </c:pt>
                <c:pt idx="4">
                  <c:v>Blank</c:v>
                </c:pt>
              </c:strCache>
            </c:strRef>
          </c:cat>
          <c:val>
            <c:numRef>
              <c:f>'composition table'!$D$8:$D$12</c:f>
              <c:numCache>
                <c:formatCode>General</c:formatCode>
                <c:ptCount val="5"/>
                <c:pt idx="0">
                  <c:v>0.11317005094472211</c:v>
                </c:pt>
                <c:pt idx="1">
                  <c:v>0.15683953414532587</c:v>
                </c:pt>
                <c:pt idx="2">
                  <c:v>4.7071219692237792E-2</c:v>
                </c:pt>
                <c:pt idx="3">
                  <c:v>0.53468649130018764</c:v>
                </c:pt>
                <c:pt idx="4">
                  <c:v>3.5640224859462825E-2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9A-E149-B140-57A86435EA23}"/>
            </c:ext>
          </c:extLst>
        </c:ser>
        <c:ser>
          <c:idx val="4"/>
          <c:order val="3"/>
          <c:tx>
            <c:strRef>
              <c:f>'composition table'!$E$7</c:f>
              <c:strCache>
                <c:ptCount val="1"/>
                <c:pt idx="0">
                  <c:v>Nitrate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'composition table'!$A$8:$A$12</c:f>
              <c:strCache>
                <c:ptCount val="5"/>
                <c:pt idx="0">
                  <c:v>Stripa</c:v>
                </c:pt>
                <c:pt idx="1">
                  <c:v>Black</c:v>
                </c:pt>
                <c:pt idx="2">
                  <c:v>White</c:v>
                </c:pt>
                <c:pt idx="3">
                  <c:v>Grey</c:v>
                </c:pt>
                <c:pt idx="4">
                  <c:v>Blank</c:v>
                </c:pt>
              </c:strCache>
            </c:strRef>
          </c:cat>
          <c:val>
            <c:numRef>
              <c:f>'composition table'!$E$8:$E$12</c:f>
              <c:numCache>
                <c:formatCode>General</c:formatCode>
                <c:ptCount val="5"/>
                <c:pt idx="0">
                  <c:v>4.0307155829973108E-2</c:v>
                </c:pt>
                <c:pt idx="1">
                  <c:v>0</c:v>
                </c:pt>
                <c:pt idx="2">
                  <c:v>1.3961876832844576E-3</c:v>
                </c:pt>
                <c:pt idx="3">
                  <c:v>0</c:v>
                </c:pt>
                <c:pt idx="4">
                  <c:v>3.3650201612903225E-3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9A-E149-B140-57A86435EA23}"/>
            </c:ext>
          </c:extLst>
        </c:ser>
        <c:ser>
          <c:idx val="0"/>
          <c:order val="4"/>
          <c:tx>
            <c:strRef>
              <c:f>'composition table'!$F$7</c:f>
              <c:strCache>
                <c:ptCount val="1"/>
                <c:pt idx="0">
                  <c:v>Phosphate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'composition table'!$A$8:$A$12</c:f>
              <c:strCache>
                <c:ptCount val="5"/>
                <c:pt idx="0">
                  <c:v>Stripa</c:v>
                </c:pt>
                <c:pt idx="1">
                  <c:v>Black</c:v>
                </c:pt>
                <c:pt idx="2">
                  <c:v>White</c:v>
                </c:pt>
                <c:pt idx="3">
                  <c:v>Grey</c:v>
                </c:pt>
                <c:pt idx="4">
                  <c:v>Blank</c:v>
                </c:pt>
              </c:strCache>
            </c:strRef>
          </c:cat>
          <c:val>
            <c:numRef>
              <c:f>'composition table'!$F$8:$F$12</c:f>
              <c:numCache>
                <c:formatCode>General</c:formatCode>
                <c:ptCount val="5"/>
                <c:pt idx="0">
                  <c:v>5.6651923631745984E-3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9A-E149-B140-57A86435E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7069120"/>
        <c:axId val="707069680"/>
      </c:barChart>
      <c:catAx>
        <c:axId val="70706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069680"/>
        <c:crosses val="autoZero"/>
        <c:auto val="1"/>
        <c:lblAlgn val="ctr"/>
        <c:lblOffset val="100"/>
        <c:noMultiLvlLbl val="0"/>
      </c:catAx>
      <c:valAx>
        <c:axId val="70706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umol/mL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06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Stripa - mass balance - Si excluded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40133270310465"/>
          <c:y val="9.6191765757573808E-2"/>
          <c:w val="0.83011309530671773"/>
          <c:h val="0.68390079125636671"/>
        </c:manualLayout>
      </c:layout>
      <c:scatterChart>
        <c:scatterStyle val="lineMarker"/>
        <c:varyColors val="0"/>
        <c:ser>
          <c:idx val="14"/>
          <c:order val="0"/>
          <c:tx>
            <c:strRef>
              <c:f>'Stripa mass balance'!$J$3</c:f>
              <c:strCache>
                <c:ptCount val="1"/>
                <c:pt idx="0">
                  <c:v>cations/anions ug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'Stripa mass balance'!$A$4:$A$99</c:f>
              <c:numCache>
                <c:formatCode>General</c:formatCode>
                <c:ptCount val="96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48</c:v>
                </c:pt>
                <c:pt idx="7">
                  <c:v>54</c:v>
                </c:pt>
                <c:pt idx="8">
                  <c:v>60</c:v>
                </c:pt>
                <c:pt idx="9">
                  <c:v>66</c:v>
                </c:pt>
                <c:pt idx="10">
                  <c:v>72</c:v>
                </c:pt>
                <c:pt idx="11">
                  <c:v>78</c:v>
                </c:pt>
                <c:pt idx="12">
                  <c:v>84</c:v>
                </c:pt>
                <c:pt idx="13">
                  <c:v>90</c:v>
                </c:pt>
                <c:pt idx="14">
                  <c:v>96</c:v>
                </c:pt>
                <c:pt idx="15">
                  <c:v>102</c:v>
                </c:pt>
                <c:pt idx="16">
                  <c:v>108</c:v>
                </c:pt>
                <c:pt idx="17">
                  <c:v>114</c:v>
                </c:pt>
                <c:pt idx="18">
                  <c:v>120</c:v>
                </c:pt>
                <c:pt idx="19">
                  <c:v>126</c:v>
                </c:pt>
                <c:pt idx="20">
                  <c:v>132</c:v>
                </c:pt>
                <c:pt idx="21">
                  <c:v>138</c:v>
                </c:pt>
                <c:pt idx="22">
                  <c:v>144</c:v>
                </c:pt>
                <c:pt idx="23">
                  <c:v>150</c:v>
                </c:pt>
                <c:pt idx="24">
                  <c:v>156</c:v>
                </c:pt>
                <c:pt idx="25">
                  <c:v>162</c:v>
                </c:pt>
                <c:pt idx="26">
                  <c:v>168</c:v>
                </c:pt>
                <c:pt idx="27">
                  <c:v>174</c:v>
                </c:pt>
                <c:pt idx="28">
                  <c:v>180</c:v>
                </c:pt>
                <c:pt idx="29">
                  <c:v>186</c:v>
                </c:pt>
                <c:pt idx="30">
                  <c:v>192</c:v>
                </c:pt>
                <c:pt idx="31">
                  <c:v>198</c:v>
                </c:pt>
                <c:pt idx="32">
                  <c:v>204</c:v>
                </c:pt>
                <c:pt idx="33">
                  <c:v>210</c:v>
                </c:pt>
                <c:pt idx="34">
                  <c:v>216</c:v>
                </c:pt>
                <c:pt idx="35">
                  <c:v>222</c:v>
                </c:pt>
                <c:pt idx="36">
                  <c:v>228</c:v>
                </c:pt>
                <c:pt idx="37">
                  <c:v>234</c:v>
                </c:pt>
                <c:pt idx="38">
                  <c:v>240</c:v>
                </c:pt>
                <c:pt idx="39">
                  <c:v>246</c:v>
                </c:pt>
                <c:pt idx="40">
                  <c:v>252</c:v>
                </c:pt>
                <c:pt idx="41">
                  <c:v>258</c:v>
                </c:pt>
                <c:pt idx="42">
                  <c:v>264</c:v>
                </c:pt>
                <c:pt idx="43">
                  <c:v>270</c:v>
                </c:pt>
                <c:pt idx="44">
                  <c:v>276</c:v>
                </c:pt>
                <c:pt idx="45">
                  <c:v>282</c:v>
                </c:pt>
                <c:pt idx="46">
                  <c:v>288</c:v>
                </c:pt>
                <c:pt idx="47">
                  <c:v>294</c:v>
                </c:pt>
                <c:pt idx="48">
                  <c:v>300</c:v>
                </c:pt>
                <c:pt idx="49">
                  <c:v>306</c:v>
                </c:pt>
                <c:pt idx="50">
                  <c:v>312</c:v>
                </c:pt>
                <c:pt idx="51">
                  <c:v>318</c:v>
                </c:pt>
                <c:pt idx="52">
                  <c:v>324</c:v>
                </c:pt>
                <c:pt idx="53">
                  <c:v>330</c:v>
                </c:pt>
                <c:pt idx="54">
                  <c:v>336</c:v>
                </c:pt>
                <c:pt idx="55">
                  <c:v>342</c:v>
                </c:pt>
                <c:pt idx="56">
                  <c:v>348</c:v>
                </c:pt>
                <c:pt idx="57">
                  <c:v>354</c:v>
                </c:pt>
                <c:pt idx="58">
                  <c:v>360</c:v>
                </c:pt>
                <c:pt idx="59">
                  <c:v>366</c:v>
                </c:pt>
                <c:pt idx="60">
                  <c:v>372</c:v>
                </c:pt>
                <c:pt idx="61">
                  <c:v>378</c:v>
                </c:pt>
                <c:pt idx="62">
                  <c:v>384</c:v>
                </c:pt>
                <c:pt idx="63">
                  <c:v>390</c:v>
                </c:pt>
                <c:pt idx="64">
                  <c:v>396</c:v>
                </c:pt>
                <c:pt idx="65">
                  <c:v>402</c:v>
                </c:pt>
                <c:pt idx="66">
                  <c:v>408</c:v>
                </c:pt>
                <c:pt idx="67">
                  <c:v>414</c:v>
                </c:pt>
                <c:pt idx="68">
                  <c:v>420</c:v>
                </c:pt>
                <c:pt idx="69">
                  <c:v>426</c:v>
                </c:pt>
                <c:pt idx="70">
                  <c:v>432</c:v>
                </c:pt>
                <c:pt idx="71">
                  <c:v>438</c:v>
                </c:pt>
                <c:pt idx="72">
                  <c:v>444</c:v>
                </c:pt>
                <c:pt idx="73">
                  <c:v>450</c:v>
                </c:pt>
                <c:pt idx="74">
                  <c:v>456</c:v>
                </c:pt>
                <c:pt idx="75">
                  <c:v>462</c:v>
                </c:pt>
                <c:pt idx="76">
                  <c:v>468</c:v>
                </c:pt>
                <c:pt idx="77">
                  <c:v>474</c:v>
                </c:pt>
                <c:pt idx="78">
                  <c:v>480</c:v>
                </c:pt>
                <c:pt idx="79">
                  <c:v>486</c:v>
                </c:pt>
                <c:pt idx="80">
                  <c:v>492</c:v>
                </c:pt>
                <c:pt idx="81">
                  <c:v>498</c:v>
                </c:pt>
                <c:pt idx="82">
                  <c:v>504</c:v>
                </c:pt>
                <c:pt idx="83">
                  <c:v>510</c:v>
                </c:pt>
                <c:pt idx="84">
                  <c:v>516</c:v>
                </c:pt>
                <c:pt idx="85">
                  <c:v>522</c:v>
                </c:pt>
                <c:pt idx="86">
                  <c:v>528</c:v>
                </c:pt>
                <c:pt idx="87">
                  <c:v>534</c:v>
                </c:pt>
                <c:pt idx="88">
                  <c:v>540</c:v>
                </c:pt>
                <c:pt idx="89">
                  <c:v>546</c:v>
                </c:pt>
                <c:pt idx="90">
                  <c:v>552</c:v>
                </c:pt>
                <c:pt idx="91">
                  <c:v>558</c:v>
                </c:pt>
                <c:pt idx="92">
                  <c:v>564</c:v>
                </c:pt>
                <c:pt idx="93">
                  <c:v>570</c:v>
                </c:pt>
                <c:pt idx="94">
                  <c:v>576</c:v>
                </c:pt>
                <c:pt idx="95">
                  <c:v>582</c:v>
                </c:pt>
              </c:numCache>
            </c:numRef>
          </c:xVal>
          <c:yVal>
            <c:numRef>
              <c:f>'Stripa mass balance'!$J$4:$J$99</c:f>
              <c:numCache>
                <c:formatCode>General</c:formatCode>
                <c:ptCount val="96"/>
                <c:pt idx="0">
                  <c:v>2.781334569499001</c:v>
                </c:pt>
                <c:pt idx="1">
                  <c:v>1.6630917247983703</c:v>
                </c:pt>
                <c:pt idx="2">
                  <c:v>1.9425029831519764</c:v>
                </c:pt>
                <c:pt idx="3">
                  <c:v>1.8172525163064441</c:v>
                </c:pt>
                <c:pt idx="4">
                  <c:v>1.8277194440559907</c:v>
                </c:pt>
                <c:pt idx="5">
                  <c:v>1.5115929896489415</c:v>
                </c:pt>
                <c:pt idx="6">
                  <c:v>1.9248717557814194</c:v>
                </c:pt>
                <c:pt idx="7">
                  <c:v>1.9967796834068177</c:v>
                </c:pt>
                <c:pt idx="8">
                  <c:v>1.71474902520489</c:v>
                </c:pt>
                <c:pt idx="9">
                  <c:v>1.6806015456046199</c:v>
                </c:pt>
                <c:pt idx="10">
                  <c:v>1.9975092533041336</c:v>
                </c:pt>
                <c:pt idx="11">
                  <c:v>2.4817842316083678</c:v>
                </c:pt>
                <c:pt idx="12">
                  <c:v>2.661606582465899</c:v>
                </c:pt>
                <c:pt idx="13">
                  <c:v>1.9503911722243985</c:v>
                </c:pt>
                <c:pt idx="14">
                  <c:v>1.7341431130231975</c:v>
                </c:pt>
                <c:pt idx="15">
                  <c:v>1.3853107651234708</c:v>
                </c:pt>
                <c:pt idx="16">
                  <c:v>1.9108779110517657</c:v>
                </c:pt>
                <c:pt idx="17">
                  <c:v>2.0310163739351217</c:v>
                </c:pt>
                <c:pt idx="18">
                  <c:v>2.0377751479479529</c:v>
                </c:pt>
                <c:pt idx="19">
                  <c:v>1.9748992525581397</c:v>
                </c:pt>
                <c:pt idx="20">
                  <c:v>1.910364934584424</c:v>
                </c:pt>
                <c:pt idx="21">
                  <c:v>1.8865353112975114</c:v>
                </c:pt>
                <c:pt idx="22">
                  <c:v>1.8855538068185649</c:v>
                </c:pt>
                <c:pt idx="23">
                  <c:v>1.7309258080049179</c:v>
                </c:pt>
                <c:pt idx="24">
                  <c:v>1.764669506874156</c:v>
                </c:pt>
                <c:pt idx="25">
                  <c:v>1.8532510272462368</c:v>
                </c:pt>
                <c:pt idx="26">
                  <c:v>1.6529315933630333</c:v>
                </c:pt>
                <c:pt idx="27">
                  <c:v>2.0300944380223283</c:v>
                </c:pt>
                <c:pt idx="28">
                  <c:v>1.9849239592078824</c:v>
                </c:pt>
                <c:pt idx="29">
                  <c:v>1.9667644143601319</c:v>
                </c:pt>
                <c:pt idx="30">
                  <c:v>1.750497280086954</c:v>
                </c:pt>
                <c:pt idx="31">
                  <c:v>1.6554495196646719</c:v>
                </c:pt>
                <c:pt idx="32">
                  <c:v>1.6792808212890515</c:v>
                </c:pt>
                <c:pt idx="33">
                  <c:v>1.7960819570939515</c:v>
                </c:pt>
                <c:pt idx="34">
                  <c:v>1.8319869653572824</c:v>
                </c:pt>
                <c:pt idx="35">
                  <c:v>2.0151676967047272</c:v>
                </c:pt>
                <c:pt idx="36">
                  <c:v>2.4159855756989694</c:v>
                </c:pt>
                <c:pt idx="37">
                  <c:v>2.0401649515656715</c:v>
                </c:pt>
                <c:pt idx="38">
                  <c:v>2.0862560595787611</c:v>
                </c:pt>
                <c:pt idx="39">
                  <c:v>2.6169414059599192</c:v>
                </c:pt>
                <c:pt idx="40">
                  <c:v>2.394731937498392</c:v>
                </c:pt>
                <c:pt idx="41">
                  <c:v>3.4271568753395001</c:v>
                </c:pt>
                <c:pt idx="42">
                  <c:v>2.7484226615621976</c:v>
                </c:pt>
                <c:pt idx="43">
                  <c:v>3.266550337205242</c:v>
                </c:pt>
                <c:pt idx="44">
                  <c:v>3.6859702001767998</c:v>
                </c:pt>
                <c:pt idx="45">
                  <c:v>5.1649123288045873</c:v>
                </c:pt>
                <c:pt idx="46">
                  <c:v>4.6991813655449555</c:v>
                </c:pt>
                <c:pt idx="47">
                  <c:v>4.6799305708425756</c:v>
                </c:pt>
                <c:pt idx="48">
                  <c:v>5.2194848110916716</c:v>
                </c:pt>
                <c:pt idx="49">
                  <c:v>6.408835716873047</c:v>
                </c:pt>
                <c:pt idx="50">
                  <c:v>6.001210170523934</c:v>
                </c:pt>
                <c:pt idx="51">
                  <c:v>6.6799880120476693</c:v>
                </c:pt>
                <c:pt idx="52">
                  <c:v>6.7979025770600181</c:v>
                </c:pt>
                <c:pt idx="53">
                  <c:v>5.0265773410293262</c:v>
                </c:pt>
                <c:pt idx="54">
                  <c:v>7.7156514617889354</c:v>
                </c:pt>
                <c:pt idx="55">
                  <c:v>7.923162390357513</c:v>
                </c:pt>
                <c:pt idx="56">
                  <c:v>8.1459030628107225</c:v>
                </c:pt>
                <c:pt idx="57">
                  <c:v>9.0031352130559554</c:v>
                </c:pt>
                <c:pt idx="58">
                  <c:v>9.6713006507390435</c:v>
                </c:pt>
                <c:pt idx="59">
                  <c:v>9.87106784266701</c:v>
                </c:pt>
                <c:pt idx="60">
                  <c:v>10.360872577789946</c:v>
                </c:pt>
                <c:pt idx="61">
                  <c:v>10.438074269970889</c:v>
                </c:pt>
                <c:pt idx="62">
                  <c:v>10.124036903748356</c:v>
                </c:pt>
                <c:pt idx="63">
                  <c:v>11.181310844305891</c:v>
                </c:pt>
                <c:pt idx="64">
                  <c:v>10.432828076529914</c:v>
                </c:pt>
                <c:pt idx="65">
                  <c:v>11.433479717239861</c:v>
                </c:pt>
                <c:pt idx="66">
                  <c:v>11.210213316943037</c:v>
                </c:pt>
                <c:pt idx="67">
                  <c:v>12.526907910421533</c:v>
                </c:pt>
                <c:pt idx="68">
                  <c:v>4.2761603458202764</c:v>
                </c:pt>
                <c:pt idx="69">
                  <c:v>6.0521208116826903</c:v>
                </c:pt>
                <c:pt idx="70">
                  <c:v>12.922101956953409</c:v>
                </c:pt>
                <c:pt idx="71">
                  <c:v>13.653849050890843</c:v>
                </c:pt>
                <c:pt idx="72">
                  <c:v>13.849508012548601</c:v>
                </c:pt>
                <c:pt idx="73">
                  <c:v>16.094801161221042</c:v>
                </c:pt>
                <c:pt idx="74">
                  <c:v>13.560871836833114</c:v>
                </c:pt>
                <c:pt idx="75">
                  <c:v>12.427529647038627</c:v>
                </c:pt>
                <c:pt idx="76">
                  <c:v>12.086095560615368</c:v>
                </c:pt>
                <c:pt idx="77">
                  <c:v>13.789086890136762</c:v>
                </c:pt>
                <c:pt idx="78">
                  <c:v>12.515559118593098</c:v>
                </c:pt>
                <c:pt idx="79">
                  <c:v>4.6886850670234814</c:v>
                </c:pt>
                <c:pt idx="80">
                  <c:v>15.264733095897331</c:v>
                </c:pt>
                <c:pt idx="81">
                  <c:v>12.593501330832378</c:v>
                </c:pt>
                <c:pt idx="82">
                  <c:v>11.068999516786207</c:v>
                </c:pt>
                <c:pt idx="83">
                  <c:v>4.8831397330893553</c:v>
                </c:pt>
                <c:pt idx="84">
                  <c:v>11.579165118027703</c:v>
                </c:pt>
                <c:pt idx="85">
                  <c:v>11.915193614341845</c:v>
                </c:pt>
                <c:pt idx="86">
                  <c:v>12.322474308550303</c:v>
                </c:pt>
                <c:pt idx="87">
                  <c:v>12.349021165687502</c:v>
                </c:pt>
                <c:pt idx="88">
                  <c:v>13.7654255104325</c:v>
                </c:pt>
                <c:pt idx="89">
                  <c:v>12.145652204673386</c:v>
                </c:pt>
                <c:pt idx="90">
                  <c:v>3.7622866965365254</c:v>
                </c:pt>
                <c:pt idx="91">
                  <c:v>3.9929790145164823</c:v>
                </c:pt>
                <c:pt idx="92">
                  <c:v>11.547977176617241</c:v>
                </c:pt>
                <c:pt idx="93">
                  <c:v>8.4616551645530649</c:v>
                </c:pt>
                <c:pt idx="94">
                  <c:v>4.5361827898904847</c:v>
                </c:pt>
                <c:pt idx="95">
                  <c:v>5.9120168589997402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D6-1E4D-8E2D-ED79A98326AE}"/>
            </c:ext>
          </c:extLst>
        </c:ser>
        <c:ser>
          <c:idx val="15"/>
          <c:order val="1"/>
          <c:tx>
            <c:strRef>
              <c:f>'Stripa mass balance'!$K$3</c:f>
              <c:strCache>
                <c:ptCount val="1"/>
                <c:pt idx="0">
                  <c:v>cations/anions umol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'Stripa mass balance'!$A$4:$A$99</c:f>
              <c:numCache>
                <c:formatCode>General</c:formatCode>
                <c:ptCount val="96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48</c:v>
                </c:pt>
                <c:pt idx="7">
                  <c:v>54</c:v>
                </c:pt>
                <c:pt idx="8">
                  <c:v>60</c:v>
                </c:pt>
                <c:pt idx="9">
                  <c:v>66</c:v>
                </c:pt>
                <c:pt idx="10">
                  <c:v>72</c:v>
                </c:pt>
                <c:pt idx="11">
                  <c:v>78</c:v>
                </c:pt>
                <c:pt idx="12">
                  <c:v>84</c:v>
                </c:pt>
                <c:pt idx="13">
                  <c:v>90</c:v>
                </c:pt>
                <c:pt idx="14">
                  <c:v>96</c:v>
                </c:pt>
                <c:pt idx="15">
                  <c:v>102</c:v>
                </c:pt>
                <c:pt idx="16">
                  <c:v>108</c:v>
                </c:pt>
                <c:pt idx="17">
                  <c:v>114</c:v>
                </c:pt>
                <c:pt idx="18">
                  <c:v>120</c:v>
                </c:pt>
                <c:pt idx="19">
                  <c:v>126</c:v>
                </c:pt>
                <c:pt idx="20">
                  <c:v>132</c:v>
                </c:pt>
                <c:pt idx="21">
                  <c:v>138</c:v>
                </c:pt>
                <c:pt idx="22">
                  <c:v>144</c:v>
                </c:pt>
                <c:pt idx="23">
                  <c:v>150</c:v>
                </c:pt>
                <c:pt idx="24">
                  <c:v>156</c:v>
                </c:pt>
                <c:pt idx="25">
                  <c:v>162</c:v>
                </c:pt>
                <c:pt idx="26">
                  <c:v>168</c:v>
                </c:pt>
                <c:pt idx="27">
                  <c:v>174</c:v>
                </c:pt>
                <c:pt idx="28">
                  <c:v>180</c:v>
                </c:pt>
                <c:pt idx="29">
                  <c:v>186</c:v>
                </c:pt>
                <c:pt idx="30">
                  <c:v>192</c:v>
                </c:pt>
                <c:pt idx="31">
                  <c:v>198</c:v>
                </c:pt>
                <c:pt idx="32">
                  <c:v>204</c:v>
                </c:pt>
                <c:pt idx="33">
                  <c:v>210</c:v>
                </c:pt>
                <c:pt idx="34">
                  <c:v>216</c:v>
                </c:pt>
                <c:pt idx="35">
                  <c:v>222</c:v>
                </c:pt>
                <c:pt idx="36">
                  <c:v>228</c:v>
                </c:pt>
                <c:pt idx="37">
                  <c:v>234</c:v>
                </c:pt>
                <c:pt idx="38">
                  <c:v>240</c:v>
                </c:pt>
                <c:pt idx="39">
                  <c:v>246</c:v>
                </c:pt>
                <c:pt idx="40">
                  <c:v>252</c:v>
                </c:pt>
                <c:pt idx="41">
                  <c:v>258</c:v>
                </c:pt>
                <c:pt idx="42">
                  <c:v>264</c:v>
                </c:pt>
                <c:pt idx="43">
                  <c:v>270</c:v>
                </c:pt>
                <c:pt idx="44">
                  <c:v>276</c:v>
                </c:pt>
                <c:pt idx="45">
                  <c:v>282</c:v>
                </c:pt>
                <c:pt idx="46">
                  <c:v>288</c:v>
                </c:pt>
                <c:pt idx="47">
                  <c:v>294</c:v>
                </c:pt>
                <c:pt idx="48">
                  <c:v>300</c:v>
                </c:pt>
                <c:pt idx="49">
                  <c:v>306</c:v>
                </c:pt>
                <c:pt idx="50">
                  <c:v>312</c:v>
                </c:pt>
                <c:pt idx="51">
                  <c:v>318</c:v>
                </c:pt>
                <c:pt idx="52">
                  <c:v>324</c:v>
                </c:pt>
                <c:pt idx="53">
                  <c:v>330</c:v>
                </c:pt>
                <c:pt idx="54">
                  <c:v>336</c:v>
                </c:pt>
                <c:pt idx="55">
                  <c:v>342</c:v>
                </c:pt>
                <c:pt idx="56">
                  <c:v>348</c:v>
                </c:pt>
                <c:pt idx="57">
                  <c:v>354</c:v>
                </c:pt>
                <c:pt idx="58">
                  <c:v>360</c:v>
                </c:pt>
                <c:pt idx="59">
                  <c:v>366</c:v>
                </c:pt>
                <c:pt idx="60">
                  <c:v>372</c:v>
                </c:pt>
                <c:pt idx="61">
                  <c:v>378</c:v>
                </c:pt>
                <c:pt idx="62">
                  <c:v>384</c:v>
                </c:pt>
                <c:pt idx="63">
                  <c:v>390</c:v>
                </c:pt>
                <c:pt idx="64">
                  <c:v>396</c:v>
                </c:pt>
                <c:pt idx="65">
                  <c:v>402</c:v>
                </c:pt>
                <c:pt idx="66">
                  <c:v>408</c:v>
                </c:pt>
                <c:pt idx="67">
                  <c:v>414</c:v>
                </c:pt>
                <c:pt idx="68">
                  <c:v>420</c:v>
                </c:pt>
                <c:pt idx="69">
                  <c:v>426</c:v>
                </c:pt>
                <c:pt idx="70">
                  <c:v>432</c:v>
                </c:pt>
                <c:pt idx="71">
                  <c:v>438</c:v>
                </c:pt>
                <c:pt idx="72">
                  <c:v>444</c:v>
                </c:pt>
                <c:pt idx="73">
                  <c:v>450</c:v>
                </c:pt>
                <c:pt idx="74">
                  <c:v>456</c:v>
                </c:pt>
                <c:pt idx="75">
                  <c:v>462</c:v>
                </c:pt>
                <c:pt idx="76">
                  <c:v>468</c:v>
                </c:pt>
                <c:pt idx="77">
                  <c:v>474</c:v>
                </c:pt>
                <c:pt idx="78">
                  <c:v>480</c:v>
                </c:pt>
                <c:pt idx="79">
                  <c:v>486</c:v>
                </c:pt>
                <c:pt idx="80">
                  <c:v>492</c:v>
                </c:pt>
                <c:pt idx="81">
                  <c:v>498</c:v>
                </c:pt>
                <c:pt idx="82">
                  <c:v>504</c:v>
                </c:pt>
                <c:pt idx="83">
                  <c:v>510</c:v>
                </c:pt>
                <c:pt idx="84">
                  <c:v>516</c:v>
                </c:pt>
                <c:pt idx="85">
                  <c:v>522</c:v>
                </c:pt>
                <c:pt idx="86">
                  <c:v>528</c:v>
                </c:pt>
                <c:pt idx="87">
                  <c:v>534</c:v>
                </c:pt>
                <c:pt idx="88">
                  <c:v>540</c:v>
                </c:pt>
                <c:pt idx="89">
                  <c:v>546</c:v>
                </c:pt>
                <c:pt idx="90">
                  <c:v>552</c:v>
                </c:pt>
                <c:pt idx="91">
                  <c:v>558</c:v>
                </c:pt>
                <c:pt idx="92">
                  <c:v>564</c:v>
                </c:pt>
                <c:pt idx="93">
                  <c:v>570</c:v>
                </c:pt>
                <c:pt idx="94">
                  <c:v>576</c:v>
                </c:pt>
                <c:pt idx="95">
                  <c:v>582</c:v>
                </c:pt>
              </c:numCache>
            </c:numRef>
          </c:xVal>
          <c:yVal>
            <c:numRef>
              <c:f>'Stripa mass balance'!$K$4:$K$99</c:f>
              <c:numCache>
                <c:formatCode>General</c:formatCode>
                <c:ptCount val="96"/>
                <c:pt idx="0">
                  <c:v>3.8482367874607801</c:v>
                </c:pt>
                <c:pt idx="1">
                  <c:v>2.2194165777979755</c:v>
                </c:pt>
                <c:pt idx="2">
                  <c:v>3.155321737482268</c:v>
                </c:pt>
                <c:pt idx="3">
                  <c:v>2.4663860432443636</c:v>
                </c:pt>
                <c:pt idx="4">
                  <c:v>3.003556589750457</c:v>
                </c:pt>
                <c:pt idx="5">
                  <c:v>1.9631251228354498</c:v>
                </c:pt>
                <c:pt idx="6">
                  <c:v>3.0861572610555008</c:v>
                </c:pt>
                <c:pt idx="7">
                  <c:v>2.8626246745880373</c:v>
                </c:pt>
                <c:pt idx="8">
                  <c:v>2.0930714969396353</c:v>
                </c:pt>
                <c:pt idx="9">
                  <c:v>1.9724962802672552</c:v>
                </c:pt>
                <c:pt idx="10">
                  <c:v>2.3590299616944996</c:v>
                </c:pt>
                <c:pt idx="11">
                  <c:v>3.8169657486454844</c:v>
                </c:pt>
                <c:pt idx="12">
                  <c:v>3.8087888355565935</c:v>
                </c:pt>
                <c:pt idx="13">
                  <c:v>2.375881465837046</c:v>
                </c:pt>
                <c:pt idx="14">
                  <c:v>2.2557806445920825</c:v>
                </c:pt>
                <c:pt idx="15">
                  <c:v>1.9609095509729098</c:v>
                </c:pt>
                <c:pt idx="16">
                  <c:v>2.4466171885464076</c:v>
                </c:pt>
                <c:pt idx="17">
                  <c:v>2.5970323332048086</c:v>
                </c:pt>
                <c:pt idx="18">
                  <c:v>2.6311949282518401</c:v>
                </c:pt>
                <c:pt idx="19">
                  <c:v>2.5510162766032809</c:v>
                </c:pt>
                <c:pt idx="20">
                  <c:v>2.375048383422282</c:v>
                </c:pt>
                <c:pt idx="21">
                  <c:v>2.3284510793637669</c:v>
                </c:pt>
                <c:pt idx="22">
                  <c:v>2.4590377375185648</c:v>
                </c:pt>
                <c:pt idx="23">
                  <c:v>2.2290243405195498</c:v>
                </c:pt>
                <c:pt idx="24">
                  <c:v>2.2952979988372033</c:v>
                </c:pt>
                <c:pt idx="25">
                  <c:v>2.5077842886673962</c:v>
                </c:pt>
                <c:pt idx="26">
                  <c:v>1.9139586283606138</c:v>
                </c:pt>
                <c:pt idx="27">
                  <c:v>2.679890781740025</c:v>
                </c:pt>
                <c:pt idx="28">
                  <c:v>2.6364499559113606</c:v>
                </c:pt>
                <c:pt idx="29">
                  <c:v>2.653286577122302</c:v>
                </c:pt>
                <c:pt idx="30">
                  <c:v>2.5373411383131499</c:v>
                </c:pt>
                <c:pt idx="31">
                  <c:v>2.4430387207195365</c:v>
                </c:pt>
                <c:pt idx="32">
                  <c:v>2.4812622975189926</c:v>
                </c:pt>
                <c:pt idx="33">
                  <c:v>2.7109694561160795</c:v>
                </c:pt>
                <c:pt idx="34">
                  <c:v>2.7753817144433377</c:v>
                </c:pt>
                <c:pt idx="35">
                  <c:v>3.0938636715296277</c:v>
                </c:pt>
                <c:pt idx="36">
                  <c:v>3.7445744551542841</c:v>
                </c:pt>
                <c:pt idx="37">
                  <c:v>3.3435883945001259</c:v>
                </c:pt>
                <c:pt idx="38">
                  <c:v>3.4921515333217115</c:v>
                </c:pt>
                <c:pt idx="39">
                  <c:v>4.2357826226454449</c:v>
                </c:pt>
                <c:pt idx="40">
                  <c:v>4.07665327535216</c:v>
                </c:pt>
                <c:pt idx="41">
                  <c:v>5.3111250934623113</c:v>
                </c:pt>
                <c:pt idx="42">
                  <c:v>4.7268654673541439</c:v>
                </c:pt>
                <c:pt idx="43">
                  <c:v>5.1960902932142465</c:v>
                </c:pt>
                <c:pt idx="44">
                  <c:v>5.8446145026291383</c:v>
                </c:pt>
                <c:pt idx="45">
                  <c:v>7.5411163094383618</c:v>
                </c:pt>
                <c:pt idx="46">
                  <c:v>6.6376231895275311</c:v>
                </c:pt>
                <c:pt idx="47">
                  <c:v>6.4932852483908707</c:v>
                </c:pt>
                <c:pt idx="48">
                  <c:v>7.2962495830451486</c:v>
                </c:pt>
                <c:pt idx="49">
                  <c:v>8.4850042354124682</c:v>
                </c:pt>
                <c:pt idx="50">
                  <c:v>8.0856652123369095</c:v>
                </c:pt>
                <c:pt idx="51">
                  <c:v>8.9468381667663994</c:v>
                </c:pt>
                <c:pt idx="52">
                  <c:v>9.2013129508307703</c:v>
                </c:pt>
                <c:pt idx="53">
                  <c:v>8.1004854659526551</c:v>
                </c:pt>
                <c:pt idx="54">
                  <c:v>10.100336651197873</c:v>
                </c:pt>
                <c:pt idx="55">
                  <c:v>10.413633480013781</c:v>
                </c:pt>
                <c:pt idx="56">
                  <c:v>10.714880808098497</c:v>
                </c:pt>
                <c:pt idx="57">
                  <c:v>11.664971105833205</c:v>
                </c:pt>
                <c:pt idx="58">
                  <c:v>12.408975941655269</c:v>
                </c:pt>
                <c:pt idx="59">
                  <c:v>12.642361697330694</c:v>
                </c:pt>
                <c:pt idx="60">
                  <c:v>13.114192039837906</c:v>
                </c:pt>
                <c:pt idx="61">
                  <c:v>13.053748340734407</c:v>
                </c:pt>
                <c:pt idx="62">
                  <c:v>12.682670797767118</c:v>
                </c:pt>
                <c:pt idx="63">
                  <c:v>13.796791182575245</c:v>
                </c:pt>
                <c:pt idx="64">
                  <c:v>13.111214331103838</c:v>
                </c:pt>
                <c:pt idx="65">
                  <c:v>14.120605325202732</c:v>
                </c:pt>
                <c:pt idx="66">
                  <c:v>13.786650353900047</c:v>
                </c:pt>
                <c:pt idx="67">
                  <c:v>14.990542484247072</c:v>
                </c:pt>
                <c:pt idx="68">
                  <c:v>7.3167677189302776</c:v>
                </c:pt>
                <c:pt idx="69">
                  <c:v>9.6636796200287325</c:v>
                </c:pt>
                <c:pt idx="70">
                  <c:v>15.713109493266954</c:v>
                </c:pt>
                <c:pt idx="71">
                  <c:v>16.433195652097048</c:v>
                </c:pt>
                <c:pt idx="72">
                  <c:v>16.303093635362664</c:v>
                </c:pt>
                <c:pt idx="73">
                  <c:v>20.551410917348615</c:v>
                </c:pt>
                <c:pt idx="74">
                  <c:v>15.863707435219176</c:v>
                </c:pt>
                <c:pt idx="75">
                  <c:v>14.215989852268983</c:v>
                </c:pt>
                <c:pt idx="76">
                  <c:v>13.365556740664704</c:v>
                </c:pt>
                <c:pt idx="77">
                  <c:v>15.860847473999705</c:v>
                </c:pt>
                <c:pt idx="78">
                  <c:v>14.932319464588453</c:v>
                </c:pt>
                <c:pt idx="79">
                  <c:v>7.749224486438548</c:v>
                </c:pt>
                <c:pt idx="80">
                  <c:v>17.675128724483841</c:v>
                </c:pt>
                <c:pt idx="81">
                  <c:v>13.805987394621758</c:v>
                </c:pt>
                <c:pt idx="82">
                  <c:v>12.718081947630056</c:v>
                </c:pt>
                <c:pt idx="83">
                  <c:v>7.607395347443922</c:v>
                </c:pt>
                <c:pt idx="84">
                  <c:v>13.064745261618892</c:v>
                </c:pt>
                <c:pt idx="85">
                  <c:v>13.035249175574609</c:v>
                </c:pt>
                <c:pt idx="86">
                  <c:v>13.339521417267092</c:v>
                </c:pt>
                <c:pt idx="87">
                  <c:v>13.501135378335633</c:v>
                </c:pt>
                <c:pt idx="88">
                  <c:v>14.121383753716025</c:v>
                </c:pt>
                <c:pt idx="89">
                  <c:v>12.981064084149963</c:v>
                </c:pt>
                <c:pt idx="90">
                  <c:v>6.412030834610789</c:v>
                </c:pt>
                <c:pt idx="91">
                  <c:v>6.7879794152041617</c:v>
                </c:pt>
                <c:pt idx="92">
                  <c:v>12.513063771147694</c:v>
                </c:pt>
                <c:pt idx="93">
                  <c:v>11.556235863284112</c:v>
                </c:pt>
                <c:pt idx="94">
                  <c:v>5.5817178820931561</c:v>
                </c:pt>
                <c:pt idx="95">
                  <c:v>4.9077842057085821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8D6-1E4D-8E2D-ED79A98326AE}"/>
            </c:ext>
          </c:extLst>
        </c:ser>
        <c:ser>
          <c:idx val="16"/>
          <c:order val="2"/>
          <c:tx>
            <c:strRef>
              <c:f>'Stripa mass balance'!$L$3</c:f>
              <c:strCache>
                <c:ptCount val="1"/>
                <c:pt idx="0">
                  <c:v>cations/anions umol/charge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'Stripa mass balance'!$A$4:$A$99</c:f>
              <c:numCache>
                <c:formatCode>General</c:formatCode>
                <c:ptCount val="96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48</c:v>
                </c:pt>
                <c:pt idx="7">
                  <c:v>54</c:v>
                </c:pt>
                <c:pt idx="8">
                  <c:v>60</c:v>
                </c:pt>
                <c:pt idx="9">
                  <c:v>66</c:v>
                </c:pt>
                <c:pt idx="10">
                  <c:v>72</c:v>
                </c:pt>
                <c:pt idx="11">
                  <c:v>78</c:v>
                </c:pt>
                <c:pt idx="12">
                  <c:v>84</c:v>
                </c:pt>
                <c:pt idx="13">
                  <c:v>90</c:v>
                </c:pt>
                <c:pt idx="14">
                  <c:v>96</c:v>
                </c:pt>
                <c:pt idx="15">
                  <c:v>102</c:v>
                </c:pt>
                <c:pt idx="16">
                  <c:v>108</c:v>
                </c:pt>
                <c:pt idx="17">
                  <c:v>114</c:v>
                </c:pt>
                <c:pt idx="18">
                  <c:v>120</c:v>
                </c:pt>
                <c:pt idx="19">
                  <c:v>126</c:v>
                </c:pt>
                <c:pt idx="20">
                  <c:v>132</c:v>
                </c:pt>
                <c:pt idx="21">
                  <c:v>138</c:v>
                </c:pt>
                <c:pt idx="22">
                  <c:v>144</c:v>
                </c:pt>
                <c:pt idx="23">
                  <c:v>150</c:v>
                </c:pt>
                <c:pt idx="24">
                  <c:v>156</c:v>
                </c:pt>
                <c:pt idx="25">
                  <c:v>162</c:v>
                </c:pt>
                <c:pt idx="26">
                  <c:v>168</c:v>
                </c:pt>
                <c:pt idx="27">
                  <c:v>174</c:v>
                </c:pt>
                <c:pt idx="28">
                  <c:v>180</c:v>
                </c:pt>
                <c:pt idx="29">
                  <c:v>186</c:v>
                </c:pt>
                <c:pt idx="30">
                  <c:v>192</c:v>
                </c:pt>
                <c:pt idx="31">
                  <c:v>198</c:v>
                </c:pt>
                <c:pt idx="32">
                  <c:v>204</c:v>
                </c:pt>
                <c:pt idx="33">
                  <c:v>210</c:v>
                </c:pt>
                <c:pt idx="34">
                  <c:v>216</c:v>
                </c:pt>
                <c:pt idx="35">
                  <c:v>222</c:v>
                </c:pt>
                <c:pt idx="36">
                  <c:v>228</c:v>
                </c:pt>
                <c:pt idx="37">
                  <c:v>234</c:v>
                </c:pt>
                <c:pt idx="38">
                  <c:v>240</c:v>
                </c:pt>
                <c:pt idx="39">
                  <c:v>246</c:v>
                </c:pt>
                <c:pt idx="40">
                  <c:v>252</c:v>
                </c:pt>
                <c:pt idx="41">
                  <c:v>258</c:v>
                </c:pt>
                <c:pt idx="42">
                  <c:v>264</c:v>
                </c:pt>
                <c:pt idx="43">
                  <c:v>270</c:v>
                </c:pt>
                <c:pt idx="44">
                  <c:v>276</c:v>
                </c:pt>
                <c:pt idx="45">
                  <c:v>282</c:v>
                </c:pt>
                <c:pt idx="46">
                  <c:v>288</c:v>
                </c:pt>
                <c:pt idx="47">
                  <c:v>294</c:v>
                </c:pt>
                <c:pt idx="48">
                  <c:v>300</c:v>
                </c:pt>
                <c:pt idx="49">
                  <c:v>306</c:v>
                </c:pt>
                <c:pt idx="50">
                  <c:v>312</c:v>
                </c:pt>
                <c:pt idx="51">
                  <c:v>318</c:v>
                </c:pt>
                <c:pt idx="52">
                  <c:v>324</c:v>
                </c:pt>
                <c:pt idx="53">
                  <c:v>330</c:v>
                </c:pt>
                <c:pt idx="54">
                  <c:v>336</c:v>
                </c:pt>
                <c:pt idx="55">
                  <c:v>342</c:v>
                </c:pt>
                <c:pt idx="56">
                  <c:v>348</c:v>
                </c:pt>
                <c:pt idx="57">
                  <c:v>354</c:v>
                </c:pt>
                <c:pt idx="58">
                  <c:v>360</c:v>
                </c:pt>
                <c:pt idx="59">
                  <c:v>366</c:v>
                </c:pt>
                <c:pt idx="60">
                  <c:v>372</c:v>
                </c:pt>
                <c:pt idx="61">
                  <c:v>378</c:v>
                </c:pt>
                <c:pt idx="62">
                  <c:v>384</c:v>
                </c:pt>
                <c:pt idx="63">
                  <c:v>390</c:v>
                </c:pt>
                <c:pt idx="64">
                  <c:v>396</c:v>
                </c:pt>
                <c:pt idx="65">
                  <c:v>402</c:v>
                </c:pt>
                <c:pt idx="66">
                  <c:v>408</c:v>
                </c:pt>
                <c:pt idx="67">
                  <c:v>414</c:v>
                </c:pt>
                <c:pt idx="68">
                  <c:v>420</c:v>
                </c:pt>
                <c:pt idx="69">
                  <c:v>426</c:v>
                </c:pt>
                <c:pt idx="70">
                  <c:v>432</c:v>
                </c:pt>
                <c:pt idx="71">
                  <c:v>438</c:v>
                </c:pt>
                <c:pt idx="72">
                  <c:v>444</c:v>
                </c:pt>
                <c:pt idx="73">
                  <c:v>450</c:v>
                </c:pt>
                <c:pt idx="74">
                  <c:v>456</c:v>
                </c:pt>
                <c:pt idx="75">
                  <c:v>462</c:v>
                </c:pt>
                <c:pt idx="76">
                  <c:v>468</c:v>
                </c:pt>
                <c:pt idx="77">
                  <c:v>474</c:v>
                </c:pt>
                <c:pt idx="78">
                  <c:v>480</c:v>
                </c:pt>
                <c:pt idx="79">
                  <c:v>486</c:v>
                </c:pt>
                <c:pt idx="80">
                  <c:v>492</c:v>
                </c:pt>
                <c:pt idx="81">
                  <c:v>498</c:v>
                </c:pt>
                <c:pt idx="82">
                  <c:v>504</c:v>
                </c:pt>
                <c:pt idx="83">
                  <c:v>510</c:v>
                </c:pt>
                <c:pt idx="84">
                  <c:v>516</c:v>
                </c:pt>
                <c:pt idx="85">
                  <c:v>522</c:v>
                </c:pt>
                <c:pt idx="86">
                  <c:v>528</c:v>
                </c:pt>
                <c:pt idx="87">
                  <c:v>534</c:v>
                </c:pt>
                <c:pt idx="88">
                  <c:v>540</c:v>
                </c:pt>
                <c:pt idx="89">
                  <c:v>546</c:v>
                </c:pt>
                <c:pt idx="90">
                  <c:v>552</c:v>
                </c:pt>
                <c:pt idx="91">
                  <c:v>558</c:v>
                </c:pt>
                <c:pt idx="92">
                  <c:v>564</c:v>
                </c:pt>
                <c:pt idx="93">
                  <c:v>570</c:v>
                </c:pt>
                <c:pt idx="94">
                  <c:v>576</c:v>
                </c:pt>
                <c:pt idx="95">
                  <c:v>582</c:v>
                </c:pt>
              </c:numCache>
            </c:numRef>
          </c:xVal>
          <c:yVal>
            <c:numRef>
              <c:f>'Stripa mass balance'!$L$4:$L$99</c:f>
              <c:numCache>
                <c:formatCode>General</c:formatCode>
                <c:ptCount val="96"/>
                <c:pt idx="0">
                  <c:v>4.3680750899667578</c:v>
                </c:pt>
                <c:pt idx="1">
                  <c:v>1.7836422373891814</c:v>
                </c:pt>
                <c:pt idx="2">
                  <c:v>2.2465584721233789</c:v>
                </c:pt>
                <c:pt idx="3">
                  <c:v>2.1138158896172934</c:v>
                </c:pt>
                <c:pt idx="4">
                  <c:v>2.2370888372651048</c:v>
                </c:pt>
                <c:pt idx="5">
                  <c:v>1.6257098163468848</c:v>
                </c:pt>
                <c:pt idx="6">
                  <c:v>2.4284750630798797</c:v>
                </c:pt>
                <c:pt idx="7">
                  <c:v>2.5218631754336465</c:v>
                </c:pt>
                <c:pt idx="8">
                  <c:v>2.0942557990744555</c:v>
                </c:pt>
                <c:pt idx="9">
                  <c:v>2.0530258461245152</c:v>
                </c:pt>
                <c:pt idx="10">
                  <c:v>2.3414059150637607</c:v>
                </c:pt>
                <c:pt idx="11">
                  <c:v>3.3343884880975696</c:v>
                </c:pt>
                <c:pt idx="12">
                  <c:v>3.4095350089652379</c:v>
                </c:pt>
                <c:pt idx="13">
                  <c:v>3.3280557411164691</c:v>
                </c:pt>
                <c:pt idx="14">
                  <c:v>3.134572160059296</c:v>
                </c:pt>
                <c:pt idx="15">
                  <c:v>2.6902404563883935</c:v>
                </c:pt>
                <c:pt idx="16">
                  <c:v>3.4051321735905735</c:v>
                </c:pt>
                <c:pt idx="17">
                  <c:v>3.5517369146471438</c:v>
                </c:pt>
                <c:pt idx="18">
                  <c:v>3.5759917429325956</c:v>
                </c:pt>
                <c:pt idx="19">
                  <c:v>3.4731143466777996</c:v>
                </c:pt>
                <c:pt idx="20">
                  <c:v>3.3705155603681152</c:v>
                </c:pt>
                <c:pt idx="21">
                  <c:v>3.2698524843763668</c:v>
                </c:pt>
                <c:pt idx="22">
                  <c:v>3.3528550967565081</c:v>
                </c:pt>
                <c:pt idx="23">
                  <c:v>3.1347272534016501</c:v>
                </c:pt>
                <c:pt idx="24">
                  <c:v>3.2124563114962097</c:v>
                </c:pt>
                <c:pt idx="25">
                  <c:v>3.3890179131414908</c:v>
                </c:pt>
                <c:pt idx="26">
                  <c:v>2.7277894964124103</c:v>
                </c:pt>
                <c:pt idx="27">
                  <c:v>3.5678894131940591</c:v>
                </c:pt>
                <c:pt idx="28">
                  <c:v>3.5848626310272627</c:v>
                </c:pt>
                <c:pt idx="29">
                  <c:v>3.5514827610802864</c:v>
                </c:pt>
                <c:pt idx="30">
                  <c:v>3.0246941529468359</c:v>
                </c:pt>
                <c:pt idx="31">
                  <c:v>2.900575437079592</c:v>
                </c:pt>
                <c:pt idx="32">
                  <c:v>2.9240549828452225</c:v>
                </c:pt>
                <c:pt idx="33">
                  <c:v>3.176685513940948</c:v>
                </c:pt>
                <c:pt idx="34">
                  <c:v>3.2141144776367132</c:v>
                </c:pt>
                <c:pt idx="35">
                  <c:v>3.5391440117886077</c:v>
                </c:pt>
                <c:pt idx="36">
                  <c:v>4.136312086948732</c:v>
                </c:pt>
                <c:pt idx="37">
                  <c:v>3.6306739872351956</c:v>
                </c:pt>
                <c:pt idx="38">
                  <c:v>3.7619353656105829</c:v>
                </c:pt>
                <c:pt idx="39">
                  <c:v>4.5727708773795115</c:v>
                </c:pt>
                <c:pt idx="40">
                  <c:v>4.5036621845529154</c:v>
                </c:pt>
                <c:pt idx="41">
                  <c:v>5.8260611152862669</c:v>
                </c:pt>
                <c:pt idx="42">
                  <c:v>5.2776385048096417</c:v>
                </c:pt>
                <c:pt idx="43">
                  <c:v>5.8429834831173419</c:v>
                </c:pt>
                <c:pt idx="44">
                  <c:v>6.6111417432631727</c:v>
                </c:pt>
                <c:pt idx="45">
                  <c:v>8.8452927771330376</c:v>
                </c:pt>
                <c:pt idx="46">
                  <c:v>7.8978795009983465</c:v>
                </c:pt>
                <c:pt idx="47">
                  <c:v>7.8971298381773707</c:v>
                </c:pt>
                <c:pt idx="48">
                  <c:v>8.8606916959847908</c:v>
                </c:pt>
                <c:pt idx="49">
                  <c:v>10.46459100029643</c:v>
                </c:pt>
                <c:pt idx="50">
                  <c:v>9.9693093733300255</c:v>
                </c:pt>
                <c:pt idx="51">
                  <c:v>11.011071847121627</c:v>
                </c:pt>
                <c:pt idx="52">
                  <c:v>11.340433558269812</c:v>
                </c:pt>
                <c:pt idx="53">
                  <c:v>10.412447235042944</c:v>
                </c:pt>
                <c:pt idx="54">
                  <c:v>12.679802177841774</c:v>
                </c:pt>
                <c:pt idx="55">
                  <c:v>13.100719482812407</c:v>
                </c:pt>
                <c:pt idx="56">
                  <c:v>13.411868937990779</c:v>
                </c:pt>
                <c:pt idx="57">
                  <c:v>14.638625438588567</c:v>
                </c:pt>
                <c:pt idx="58">
                  <c:v>15.770584182751989</c:v>
                </c:pt>
                <c:pt idx="59">
                  <c:v>16.017063890772906</c:v>
                </c:pt>
                <c:pt idx="60">
                  <c:v>16.568074164877913</c:v>
                </c:pt>
                <c:pt idx="61">
                  <c:v>16.61902593767304</c:v>
                </c:pt>
                <c:pt idx="62">
                  <c:v>16.233721963325102</c:v>
                </c:pt>
                <c:pt idx="63">
                  <c:v>17.584060910537652</c:v>
                </c:pt>
                <c:pt idx="64">
                  <c:v>16.967392816684185</c:v>
                </c:pt>
                <c:pt idx="65">
                  <c:v>18.026672195371546</c:v>
                </c:pt>
                <c:pt idx="66">
                  <c:v>17.537623793206521</c:v>
                </c:pt>
                <c:pt idx="67">
                  <c:v>19.427260690006808</c:v>
                </c:pt>
                <c:pt idx="68">
                  <c:v>9.6375381294536737</c:v>
                </c:pt>
                <c:pt idx="69">
                  <c:v>11.734277492861121</c:v>
                </c:pt>
                <c:pt idx="70">
                  <c:v>19.790226327390453</c:v>
                </c:pt>
                <c:pt idx="71">
                  <c:v>20.750895892391455</c:v>
                </c:pt>
                <c:pt idx="72">
                  <c:v>20.652434745052179</c:v>
                </c:pt>
                <c:pt idx="73">
                  <c:v>25.604635000922993</c:v>
                </c:pt>
                <c:pt idx="74">
                  <c:v>20.474831277380169</c:v>
                </c:pt>
                <c:pt idx="75">
                  <c:v>18.757303209792312</c:v>
                </c:pt>
                <c:pt idx="76">
                  <c:v>18.404836771715111</c:v>
                </c:pt>
                <c:pt idx="77">
                  <c:v>20.299687221647432</c:v>
                </c:pt>
                <c:pt idx="78">
                  <c:v>19.941991565886752</c:v>
                </c:pt>
                <c:pt idx="79">
                  <c:v>10.628455245838728</c:v>
                </c:pt>
                <c:pt idx="80">
                  <c:v>22.31225973066017</c:v>
                </c:pt>
                <c:pt idx="81">
                  <c:v>19.012049200432148</c:v>
                </c:pt>
                <c:pt idx="82">
                  <c:v>17.652005974520289</c:v>
                </c:pt>
                <c:pt idx="83">
                  <c:v>10.428666580302293</c:v>
                </c:pt>
                <c:pt idx="84">
                  <c:v>17.837591090223494</c:v>
                </c:pt>
                <c:pt idx="85">
                  <c:v>17.880141937450208</c:v>
                </c:pt>
                <c:pt idx="86">
                  <c:v>18.57983638841306</c:v>
                </c:pt>
                <c:pt idx="87">
                  <c:v>18.681669356348458</c:v>
                </c:pt>
                <c:pt idx="88">
                  <c:v>19.831643091630969</c:v>
                </c:pt>
                <c:pt idx="89">
                  <c:v>18.103682914438657</c:v>
                </c:pt>
                <c:pt idx="90">
                  <c:v>9.2607213778129811</c:v>
                </c:pt>
                <c:pt idx="91">
                  <c:v>9.976806864123029</c:v>
                </c:pt>
                <c:pt idx="92">
                  <c:v>17.56474765388781</c:v>
                </c:pt>
                <c:pt idx="93">
                  <c:v>15.266837856334826</c:v>
                </c:pt>
                <c:pt idx="94">
                  <c:v>6.2790847628881767</c:v>
                </c:pt>
                <c:pt idx="95">
                  <c:v>6.8582969933688824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8D6-1E4D-8E2D-ED79A9832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1444512"/>
        <c:axId val="861445072"/>
      </c:scatterChart>
      <c:valAx>
        <c:axId val="861444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(hrs)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1445072"/>
        <c:crosses val="autoZero"/>
        <c:crossBetween val="midCat"/>
      </c:valAx>
      <c:valAx>
        <c:axId val="86144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cations/anions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1444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Stripa - Si,</a:t>
            </a:r>
            <a:r>
              <a:rPr lang="en-US" baseline="0"/>
              <a:t> ppm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30567628533988"/>
          <c:y val="9.6191765757573808E-2"/>
          <c:w val="0.83011309530671773"/>
          <c:h val="0.68390079125636671"/>
        </c:manualLayout>
      </c:layout>
      <c:scatterChart>
        <c:scatterStyle val="lineMarker"/>
        <c:varyColors val="0"/>
        <c:ser>
          <c:idx val="14"/>
          <c:order val="0"/>
          <c:tx>
            <c:strRef>
              <c:f>'Stripa mass balance'!$P$3</c:f>
              <c:strCache>
                <c:ptCount val="1"/>
                <c:pt idx="0">
                  <c:v>Si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'Stripa mass balance'!$A$4:$A$99</c:f>
              <c:numCache>
                <c:formatCode>General</c:formatCode>
                <c:ptCount val="96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48</c:v>
                </c:pt>
                <c:pt idx="7">
                  <c:v>54</c:v>
                </c:pt>
                <c:pt idx="8">
                  <c:v>60</c:v>
                </c:pt>
                <c:pt idx="9">
                  <c:v>66</c:v>
                </c:pt>
                <c:pt idx="10">
                  <c:v>72</c:v>
                </c:pt>
                <c:pt idx="11">
                  <c:v>78</c:v>
                </c:pt>
                <c:pt idx="12">
                  <c:v>84</c:v>
                </c:pt>
                <c:pt idx="13">
                  <c:v>90</c:v>
                </c:pt>
                <c:pt idx="14">
                  <c:v>96</c:v>
                </c:pt>
                <c:pt idx="15">
                  <c:v>102</c:v>
                </c:pt>
                <c:pt idx="16">
                  <c:v>108</c:v>
                </c:pt>
                <c:pt idx="17">
                  <c:v>114</c:v>
                </c:pt>
                <c:pt idx="18">
                  <c:v>120</c:v>
                </c:pt>
                <c:pt idx="19">
                  <c:v>126</c:v>
                </c:pt>
                <c:pt idx="20">
                  <c:v>132</c:v>
                </c:pt>
                <c:pt idx="21">
                  <c:v>138</c:v>
                </c:pt>
                <c:pt idx="22">
                  <c:v>144</c:v>
                </c:pt>
                <c:pt idx="23">
                  <c:v>150</c:v>
                </c:pt>
                <c:pt idx="24">
                  <c:v>156</c:v>
                </c:pt>
                <c:pt idx="25">
                  <c:v>162</c:v>
                </c:pt>
                <c:pt idx="26">
                  <c:v>168</c:v>
                </c:pt>
                <c:pt idx="27">
                  <c:v>174</c:v>
                </c:pt>
                <c:pt idx="28">
                  <c:v>180</c:v>
                </c:pt>
                <c:pt idx="29">
                  <c:v>186</c:v>
                </c:pt>
                <c:pt idx="30">
                  <c:v>192</c:v>
                </c:pt>
                <c:pt idx="31">
                  <c:v>198</c:v>
                </c:pt>
                <c:pt idx="32">
                  <c:v>204</c:v>
                </c:pt>
                <c:pt idx="33">
                  <c:v>210</c:v>
                </c:pt>
                <c:pt idx="34">
                  <c:v>216</c:v>
                </c:pt>
                <c:pt idx="35">
                  <c:v>222</c:v>
                </c:pt>
                <c:pt idx="36">
                  <c:v>228</c:v>
                </c:pt>
                <c:pt idx="37">
                  <c:v>234</c:v>
                </c:pt>
                <c:pt idx="38">
                  <c:v>240</c:v>
                </c:pt>
                <c:pt idx="39">
                  <c:v>246</c:v>
                </c:pt>
                <c:pt idx="40">
                  <c:v>252</c:v>
                </c:pt>
                <c:pt idx="41">
                  <c:v>258</c:v>
                </c:pt>
                <c:pt idx="42">
                  <c:v>264</c:v>
                </c:pt>
                <c:pt idx="43">
                  <c:v>270</c:v>
                </c:pt>
                <c:pt idx="44">
                  <c:v>276</c:v>
                </c:pt>
                <c:pt idx="45">
                  <c:v>282</c:v>
                </c:pt>
                <c:pt idx="46">
                  <c:v>288</c:v>
                </c:pt>
                <c:pt idx="47">
                  <c:v>294</c:v>
                </c:pt>
                <c:pt idx="48">
                  <c:v>300</c:v>
                </c:pt>
                <c:pt idx="49">
                  <c:v>306</c:v>
                </c:pt>
                <c:pt idx="50">
                  <c:v>312</c:v>
                </c:pt>
                <c:pt idx="51">
                  <c:v>318</c:v>
                </c:pt>
                <c:pt idx="52">
                  <c:v>324</c:v>
                </c:pt>
                <c:pt idx="53">
                  <c:v>330</c:v>
                </c:pt>
                <c:pt idx="54">
                  <c:v>336</c:v>
                </c:pt>
                <c:pt idx="55">
                  <c:v>342</c:v>
                </c:pt>
                <c:pt idx="56">
                  <c:v>348</c:v>
                </c:pt>
                <c:pt idx="57">
                  <c:v>354</c:v>
                </c:pt>
                <c:pt idx="58">
                  <c:v>360</c:v>
                </c:pt>
                <c:pt idx="59">
                  <c:v>366</c:v>
                </c:pt>
                <c:pt idx="60">
                  <c:v>372</c:v>
                </c:pt>
                <c:pt idx="61">
                  <c:v>378</c:v>
                </c:pt>
                <c:pt idx="62">
                  <c:v>384</c:v>
                </c:pt>
                <c:pt idx="63">
                  <c:v>390</c:v>
                </c:pt>
                <c:pt idx="64">
                  <c:v>396</c:v>
                </c:pt>
                <c:pt idx="65">
                  <c:v>402</c:v>
                </c:pt>
                <c:pt idx="66">
                  <c:v>408</c:v>
                </c:pt>
                <c:pt idx="67">
                  <c:v>414</c:v>
                </c:pt>
                <c:pt idx="68">
                  <c:v>420</c:v>
                </c:pt>
                <c:pt idx="69">
                  <c:v>426</c:v>
                </c:pt>
                <c:pt idx="70">
                  <c:v>432</c:v>
                </c:pt>
                <c:pt idx="71">
                  <c:v>438</c:v>
                </c:pt>
                <c:pt idx="72">
                  <c:v>444</c:v>
                </c:pt>
                <c:pt idx="73">
                  <c:v>450</c:v>
                </c:pt>
                <c:pt idx="74">
                  <c:v>456</c:v>
                </c:pt>
                <c:pt idx="75">
                  <c:v>462</c:v>
                </c:pt>
                <c:pt idx="76">
                  <c:v>468</c:v>
                </c:pt>
                <c:pt idx="77">
                  <c:v>474</c:v>
                </c:pt>
                <c:pt idx="78">
                  <c:v>480</c:v>
                </c:pt>
                <c:pt idx="79">
                  <c:v>486</c:v>
                </c:pt>
                <c:pt idx="80">
                  <c:v>492</c:v>
                </c:pt>
                <c:pt idx="81">
                  <c:v>498</c:v>
                </c:pt>
                <c:pt idx="82">
                  <c:v>504</c:v>
                </c:pt>
                <c:pt idx="83">
                  <c:v>510</c:v>
                </c:pt>
                <c:pt idx="84">
                  <c:v>516</c:v>
                </c:pt>
                <c:pt idx="85">
                  <c:v>522</c:v>
                </c:pt>
                <c:pt idx="86">
                  <c:v>528</c:v>
                </c:pt>
                <c:pt idx="87">
                  <c:v>534</c:v>
                </c:pt>
                <c:pt idx="88">
                  <c:v>540</c:v>
                </c:pt>
                <c:pt idx="89">
                  <c:v>546</c:v>
                </c:pt>
                <c:pt idx="90">
                  <c:v>552</c:v>
                </c:pt>
                <c:pt idx="91">
                  <c:v>558</c:v>
                </c:pt>
                <c:pt idx="92">
                  <c:v>564</c:v>
                </c:pt>
                <c:pt idx="93">
                  <c:v>570</c:v>
                </c:pt>
                <c:pt idx="94">
                  <c:v>576</c:v>
                </c:pt>
                <c:pt idx="95">
                  <c:v>582</c:v>
                </c:pt>
              </c:numCache>
            </c:numRef>
          </c:xVal>
          <c:yVal>
            <c:numRef>
              <c:f>'Stripa mass balance'!$P$4:$P$99</c:f>
              <c:numCache>
                <c:formatCode>General</c:formatCode>
                <c:ptCount val="96"/>
                <c:pt idx="0">
                  <c:v>1.0805038195980001</c:v>
                </c:pt>
                <c:pt idx="1">
                  <c:v>0.88162390476999997</c:v>
                </c:pt>
                <c:pt idx="2">
                  <c:v>0.66136711564560002</c:v>
                </c:pt>
                <c:pt idx="3">
                  <c:v>0.55727350187669999</c:v>
                </c:pt>
                <c:pt idx="4">
                  <c:v>0.43976947603330002</c:v>
                </c:pt>
                <c:pt idx="5">
                  <c:v>0.37252365977330004</c:v>
                </c:pt>
                <c:pt idx="6">
                  <c:v>0.30724064559240005</c:v>
                </c:pt>
                <c:pt idx="7">
                  <c:v>0.28638748796380004</c:v>
                </c:pt>
                <c:pt idx="8">
                  <c:v>0.25923009116160006</c:v>
                </c:pt>
                <c:pt idx="9">
                  <c:v>0.24062303945160002</c:v>
                </c:pt>
                <c:pt idx="10">
                  <c:v>0.19514314812819999</c:v>
                </c:pt>
                <c:pt idx="11">
                  <c:v>0.43172619070280005</c:v>
                </c:pt>
                <c:pt idx="12">
                  <c:v>0.21167144434320001</c:v>
                </c:pt>
                <c:pt idx="13">
                  <c:v>0.29360976916479997</c:v>
                </c:pt>
                <c:pt idx="14">
                  <c:v>0.39168044574940003</c:v>
                </c:pt>
                <c:pt idx="15">
                  <c:v>0.44135051085099997</c:v>
                </c:pt>
                <c:pt idx="16">
                  <c:v>0.42857320040640001</c:v>
                </c:pt>
                <c:pt idx="17">
                  <c:v>0.41085320816069998</c:v>
                </c:pt>
                <c:pt idx="18">
                  <c:v>0.41986348261080003</c:v>
                </c:pt>
                <c:pt idx="19">
                  <c:v>0.4006079424024</c:v>
                </c:pt>
                <c:pt idx="20">
                  <c:v>0.41300449492800007</c:v>
                </c:pt>
                <c:pt idx="21">
                  <c:v>0.41634432486760004</c:v>
                </c:pt>
                <c:pt idx="22">
                  <c:v>0.41193656511840004</c:v>
                </c:pt>
                <c:pt idx="23">
                  <c:v>0.38228407744519999</c:v>
                </c:pt>
                <c:pt idx="24">
                  <c:v>0.40074401722859998</c:v>
                </c:pt>
                <c:pt idx="25">
                  <c:v>0.38424946723839998</c:v>
                </c:pt>
                <c:pt idx="26">
                  <c:v>0.38360330052660002</c:v>
                </c:pt>
                <c:pt idx="27">
                  <c:v>0.38687256447840002</c:v>
                </c:pt>
                <c:pt idx="28">
                  <c:v>0.38396365178540004</c:v>
                </c:pt>
                <c:pt idx="29">
                  <c:v>0.33618068504219994</c:v>
                </c:pt>
                <c:pt idx="30">
                  <c:v>24.7153727071776</c:v>
                </c:pt>
                <c:pt idx="31">
                  <c:v>24.9745951850106</c:v>
                </c:pt>
                <c:pt idx="32">
                  <c:v>28.028261564917198</c:v>
                </c:pt>
                <c:pt idx="33">
                  <c:v>29.755400287235201</c:v>
                </c:pt>
                <c:pt idx="34">
                  <c:v>32.418983698843498</c:v>
                </c:pt>
                <c:pt idx="35">
                  <c:v>32.800804103275794</c:v>
                </c:pt>
                <c:pt idx="36">
                  <c:v>32.471973371295995</c:v>
                </c:pt>
                <c:pt idx="37">
                  <c:v>32.4386446926856</c:v>
                </c:pt>
                <c:pt idx="38">
                  <c:v>31.759545981715195</c:v>
                </c:pt>
                <c:pt idx="39">
                  <c:v>30.780382274319997</c:v>
                </c:pt>
                <c:pt idx="40">
                  <c:v>29.444991230459998</c:v>
                </c:pt>
                <c:pt idx="41">
                  <c:v>30.079800840226902</c:v>
                </c:pt>
                <c:pt idx="42">
                  <c:v>29.816463139577998</c:v>
                </c:pt>
                <c:pt idx="43">
                  <c:v>29.632138472516402</c:v>
                </c:pt>
                <c:pt idx="44">
                  <c:v>30.381061853284802</c:v>
                </c:pt>
                <c:pt idx="45">
                  <c:v>28.634376673090003</c:v>
                </c:pt>
                <c:pt idx="46">
                  <c:v>32.042142305030403</c:v>
                </c:pt>
                <c:pt idx="47">
                  <c:v>33.4057295907444</c:v>
                </c:pt>
                <c:pt idx="48">
                  <c:v>30.254643767515304</c:v>
                </c:pt>
                <c:pt idx="49">
                  <c:v>30.605440685287999</c:v>
                </c:pt>
                <c:pt idx="50">
                  <c:v>29.287113080582404</c:v>
                </c:pt>
                <c:pt idx="51">
                  <c:v>29.078936260525001</c:v>
                </c:pt>
                <c:pt idx="52">
                  <c:v>28.604142582098103</c:v>
                </c:pt>
                <c:pt idx="53">
                  <c:v>28.912262831769503</c:v>
                </c:pt>
                <c:pt idx="54">
                  <c:v>28.7322237502752</c:v>
                </c:pt>
                <c:pt idx="55">
                  <c:v>30.626432100028502</c:v>
                </c:pt>
                <c:pt idx="56">
                  <c:v>31.251315928447998</c:v>
                </c:pt>
                <c:pt idx="57">
                  <c:v>31.397716034208006</c:v>
                </c:pt>
                <c:pt idx="58">
                  <c:v>32.042158960215303</c:v>
                </c:pt>
                <c:pt idx="59">
                  <c:v>31.743114713178901</c:v>
                </c:pt>
                <c:pt idx="60">
                  <c:v>31.213225406307998</c:v>
                </c:pt>
                <c:pt idx="61">
                  <c:v>33.398337154893994</c:v>
                </c:pt>
                <c:pt idx="62">
                  <c:v>31.3993864510125</c:v>
                </c:pt>
                <c:pt idx="63">
                  <c:v>30.330888816028505</c:v>
                </c:pt>
                <c:pt idx="64">
                  <c:v>29.875595821556001</c:v>
                </c:pt>
                <c:pt idx="65">
                  <c:v>29.631496399455202</c:v>
                </c:pt>
                <c:pt idx="66">
                  <c:v>29.840128346545399</c:v>
                </c:pt>
                <c:pt idx="67">
                  <c:v>29.772042482383004</c:v>
                </c:pt>
                <c:pt idx="68">
                  <c:v>28.447904652628502</c:v>
                </c:pt>
                <c:pt idx="69">
                  <c:v>28.904605520833698</c:v>
                </c:pt>
                <c:pt idx="70">
                  <c:v>28.993207165322406</c:v>
                </c:pt>
                <c:pt idx="71">
                  <c:v>30.3889040531412</c:v>
                </c:pt>
                <c:pt idx="72">
                  <c:v>30.035204746370997</c:v>
                </c:pt>
                <c:pt idx="73">
                  <c:v>30.431743238239203</c:v>
                </c:pt>
                <c:pt idx="74">
                  <c:v>30.7841809106216</c:v>
                </c:pt>
                <c:pt idx="75">
                  <c:v>29.809871582180001</c:v>
                </c:pt>
                <c:pt idx="76">
                  <c:v>30.317613111319499</c:v>
                </c:pt>
                <c:pt idx="77">
                  <c:v>31.065109491532795</c:v>
                </c:pt>
                <c:pt idx="78">
                  <c:v>30.665218975828903</c:v>
                </c:pt>
                <c:pt idx="79">
                  <c:v>31.373533004633998</c:v>
                </c:pt>
                <c:pt idx="80">
                  <c:v>32.224591098560296</c:v>
                </c:pt>
                <c:pt idx="81">
                  <c:v>31.755678860918998</c:v>
                </c:pt>
                <c:pt idx="82">
                  <c:v>31.131806217408396</c:v>
                </c:pt>
                <c:pt idx="83">
                  <c:v>31.213888328586599</c:v>
                </c:pt>
                <c:pt idx="84">
                  <c:v>31.242546997887004</c:v>
                </c:pt>
                <c:pt idx="85">
                  <c:v>31.4880330218718</c:v>
                </c:pt>
                <c:pt idx="86">
                  <c:v>31.884245469804895</c:v>
                </c:pt>
                <c:pt idx="87">
                  <c:v>31.890186340626297</c:v>
                </c:pt>
                <c:pt idx="88">
                  <c:v>31.574609594928898</c:v>
                </c:pt>
                <c:pt idx="89">
                  <c:v>32.513672894972501</c:v>
                </c:pt>
                <c:pt idx="90">
                  <c:v>33.292932614796804</c:v>
                </c:pt>
                <c:pt idx="91">
                  <c:v>33.527844730188896</c:v>
                </c:pt>
                <c:pt idx="92">
                  <c:v>34.918664248637405</c:v>
                </c:pt>
                <c:pt idx="93">
                  <c:v>33.568196880671195</c:v>
                </c:pt>
                <c:pt idx="94">
                  <c:v>9.5515363022507991</c:v>
                </c:pt>
                <c:pt idx="95">
                  <c:v>4.1325224960064002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5E-1044-A7FE-4E4B90CFB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1510624"/>
        <c:axId val="861511184"/>
      </c:scatterChart>
      <c:valAx>
        <c:axId val="861510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(hrs)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1511184"/>
        <c:crosses val="autoZero"/>
        <c:crossBetween val="midCat"/>
      </c:valAx>
      <c:valAx>
        <c:axId val="86151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ug/mL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1510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Stripa- mass balance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9"/>
          <c:order val="0"/>
          <c:tx>
            <c:v>anions</c:v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'Stripa mass balance'!$A$4:$A$99</c:f>
              <c:numCache>
                <c:formatCode>General</c:formatCode>
                <c:ptCount val="96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48</c:v>
                </c:pt>
                <c:pt idx="7">
                  <c:v>54</c:v>
                </c:pt>
                <c:pt idx="8">
                  <c:v>60</c:v>
                </c:pt>
                <c:pt idx="9">
                  <c:v>66</c:v>
                </c:pt>
                <c:pt idx="10">
                  <c:v>72</c:v>
                </c:pt>
                <c:pt idx="11">
                  <c:v>78</c:v>
                </c:pt>
                <c:pt idx="12">
                  <c:v>84</c:v>
                </c:pt>
                <c:pt idx="13">
                  <c:v>90</c:v>
                </c:pt>
                <c:pt idx="14">
                  <c:v>96</c:v>
                </c:pt>
                <c:pt idx="15">
                  <c:v>102</c:v>
                </c:pt>
                <c:pt idx="16">
                  <c:v>108</c:v>
                </c:pt>
                <c:pt idx="17">
                  <c:v>114</c:v>
                </c:pt>
                <c:pt idx="18">
                  <c:v>120</c:v>
                </c:pt>
                <c:pt idx="19">
                  <c:v>126</c:v>
                </c:pt>
                <c:pt idx="20">
                  <c:v>132</c:v>
                </c:pt>
                <c:pt idx="21">
                  <c:v>138</c:v>
                </c:pt>
                <c:pt idx="22">
                  <c:v>144</c:v>
                </c:pt>
                <c:pt idx="23">
                  <c:v>150</c:v>
                </c:pt>
                <c:pt idx="24">
                  <c:v>156</c:v>
                </c:pt>
                <c:pt idx="25">
                  <c:v>162</c:v>
                </c:pt>
                <c:pt idx="26">
                  <c:v>168</c:v>
                </c:pt>
                <c:pt idx="27">
                  <c:v>174</c:v>
                </c:pt>
                <c:pt idx="28">
                  <c:v>180</c:v>
                </c:pt>
                <c:pt idx="29">
                  <c:v>186</c:v>
                </c:pt>
                <c:pt idx="30">
                  <c:v>192</c:v>
                </c:pt>
                <c:pt idx="31">
                  <c:v>198</c:v>
                </c:pt>
                <c:pt idx="32">
                  <c:v>204</c:v>
                </c:pt>
                <c:pt idx="33">
                  <c:v>210</c:v>
                </c:pt>
                <c:pt idx="34">
                  <c:v>216</c:v>
                </c:pt>
                <c:pt idx="35">
                  <c:v>222</c:v>
                </c:pt>
                <c:pt idx="36">
                  <c:v>228</c:v>
                </c:pt>
                <c:pt idx="37">
                  <c:v>234</c:v>
                </c:pt>
                <c:pt idx="38">
                  <c:v>240</c:v>
                </c:pt>
                <c:pt idx="39">
                  <c:v>246</c:v>
                </c:pt>
                <c:pt idx="40">
                  <c:v>252</c:v>
                </c:pt>
                <c:pt idx="41">
                  <c:v>258</c:v>
                </c:pt>
                <c:pt idx="42">
                  <c:v>264</c:v>
                </c:pt>
                <c:pt idx="43">
                  <c:v>270</c:v>
                </c:pt>
                <c:pt idx="44">
                  <c:v>276</c:v>
                </c:pt>
                <c:pt idx="45">
                  <c:v>282</c:v>
                </c:pt>
                <c:pt idx="46">
                  <c:v>288</c:v>
                </c:pt>
                <c:pt idx="47">
                  <c:v>294</c:v>
                </c:pt>
                <c:pt idx="48">
                  <c:v>300</c:v>
                </c:pt>
                <c:pt idx="49">
                  <c:v>306</c:v>
                </c:pt>
                <c:pt idx="50">
                  <c:v>312</c:v>
                </c:pt>
                <c:pt idx="51">
                  <c:v>318</c:v>
                </c:pt>
                <c:pt idx="52">
                  <c:v>324</c:v>
                </c:pt>
                <c:pt idx="53">
                  <c:v>330</c:v>
                </c:pt>
                <c:pt idx="54">
                  <c:v>336</c:v>
                </c:pt>
                <c:pt idx="55">
                  <c:v>342</c:v>
                </c:pt>
                <c:pt idx="56">
                  <c:v>348</c:v>
                </c:pt>
                <c:pt idx="57">
                  <c:v>354</c:v>
                </c:pt>
                <c:pt idx="58">
                  <c:v>360</c:v>
                </c:pt>
                <c:pt idx="59">
                  <c:v>366</c:v>
                </c:pt>
                <c:pt idx="60">
                  <c:v>372</c:v>
                </c:pt>
                <c:pt idx="61">
                  <c:v>378</c:v>
                </c:pt>
                <c:pt idx="62">
                  <c:v>384</c:v>
                </c:pt>
                <c:pt idx="63">
                  <c:v>390</c:v>
                </c:pt>
                <c:pt idx="64">
                  <c:v>396</c:v>
                </c:pt>
                <c:pt idx="65">
                  <c:v>402</c:v>
                </c:pt>
                <c:pt idx="66">
                  <c:v>408</c:v>
                </c:pt>
                <c:pt idx="67">
                  <c:v>414</c:v>
                </c:pt>
                <c:pt idx="68">
                  <c:v>420</c:v>
                </c:pt>
                <c:pt idx="69">
                  <c:v>426</c:v>
                </c:pt>
                <c:pt idx="70">
                  <c:v>432</c:v>
                </c:pt>
                <c:pt idx="71">
                  <c:v>438</c:v>
                </c:pt>
                <c:pt idx="72">
                  <c:v>444</c:v>
                </c:pt>
                <c:pt idx="73">
                  <c:v>450</c:v>
                </c:pt>
                <c:pt idx="74">
                  <c:v>456</c:v>
                </c:pt>
                <c:pt idx="75">
                  <c:v>462</c:v>
                </c:pt>
                <c:pt idx="76">
                  <c:v>468</c:v>
                </c:pt>
                <c:pt idx="77">
                  <c:v>474</c:v>
                </c:pt>
                <c:pt idx="78">
                  <c:v>480</c:v>
                </c:pt>
                <c:pt idx="79">
                  <c:v>486</c:v>
                </c:pt>
                <c:pt idx="80">
                  <c:v>492</c:v>
                </c:pt>
                <c:pt idx="81">
                  <c:v>498</c:v>
                </c:pt>
                <c:pt idx="82">
                  <c:v>504</c:v>
                </c:pt>
                <c:pt idx="83">
                  <c:v>510</c:v>
                </c:pt>
                <c:pt idx="84">
                  <c:v>516</c:v>
                </c:pt>
                <c:pt idx="85">
                  <c:v>522</c:v>
                </c:pt>
                <c:pt idx="86">
                  <c:v>528</c:v>
                </c:pt>
                <c:pt idx="87">
                  <c:v>534</c:v>
                </c:pt>
                <c:pt idx="88">
                  <c:v>540</c:v>
                </c:pt>
                <c:pt idx="89">
                  <c:v>546</c:v>
                </c:pt>
                <c:pt idx="90">
                  <c:v>552</c:v>
                </c:pt>
                <c:pt idx="91">
                  <c:v>558</c:v>
                </c:pt>
                <c:pt idx="92">
                  <c:v>564</c:v>
                </c:pt>
                <c:pt idx="93">
                  <c:v>570</c:v>
                </c:pt>
                <c:pt idx="94">
                  <c:v>576</c:v>
                </c:pt>
                <c:pt idx="95">
                  <c:v>582</c:v>
                </c:pt>
              </c:numCache>
            </c:numRef>
          </c:xVal>
          <c:yVal>
            <c:numRef>
              <c:f>'Stripa mass balance'!$I$4:$I$99</c:f>
              <c:numCache>
                <c:formatCode>General</c:formatCode>
                <c:ptCount val="96"/>
                <c:pt idx="0">
                  <c:v>6.6760221061088018E-2</c:v>
                </c:pt>
                <c:pt idx="1">
                  <c:v>0.12924622797264831</c:v>
                </c:pt>
                <c:pt idx="2">
                  <c:v>0.10702466226960011</c:v>
                </c:pt>
                <c:pt idx="3">
                  <c:v>8.7769219391312867E-2</c:v>
                </c:pt>
                <c:pt idx="4">
                  <c:v>8.8863996707994136E-2</c:v>
                </c:pt>
                <c:pt idx="5">
                  <c:v>8.0100258930832224E-2</c:v>
                </c:pt>
                <c:pt idx="6">
                  <c:v>7.5462188840136474E-2</c:v>
                </c:pt>
                <c:pt idx="7">
                  <c:v>5.7386554324650264E-2</c:v>
                </c:pt>
                <c:pt idx="8">
                  <c:v>5.7037803811556799E-2</c:v>
                </c:pt>
                <c:pt idx="9">
                  <c:v>4.7601433476782508E-2</c:v>
                </c:pt>
                <c:pt idx="10">
                  <c:v>4.2021512585161028E-2</c:v>
                </c:pt>
                <c:pt idx="11">
                  <c:v>0.10383007998359461</c:v>
                </c:pt>
                <c:pt idx="12">
                  <c:v>4.2953746477592931E-2</c:v>
                </c:pt>
                <c:pt idx="13">
                  <c:v>0.33514177869394174</c:v>
                </c:pt>
                <c:pt idx="14">
                  <c:v>0.46185097197709668</c:v>
                </c:pt>
                <c:pt idx="15">
                  <c:v>0.57784716359599531</c:v>
                </c:pt>
                <c:pt idx="16">
                  <c:v>0.42123459199259261</c:v>
                </c:pt>
                <c:pt idx="17">
                  <c:v>0.42000092969583547</c:v>
                </c:pt>
                <c:pt idx="18">
                  <c:v>0.43649345342975882</c:v>
                </c:pt>
                <c:pt idx="19">
                  <c:v>0.41649379595035169</c:v>
                </c:pt>
                <c:pt idx="20">
                  <c:v>0.41067447620358255</c:v>
                </c:pt>
                <c:pt idx="21">
                  <c:v>0.43386729332160762</c:v>
                </c:pt>
                <c:pt idx="22">
                  <c:v>0.43802484988704921</c:v>
                </c:pt>
                <c:pt idx="23">
                  <c:v>0.42126324304451512</c:v>
                </c:pt>
                <c:pt idx="24">
                  <c:v>0.41251164099005228</c:v>
                </c:pt>
                <c:pt idx="25">
                  <c:v>0.40654975873951904</c:v>
                </c:pt>
                <c:pt idx="26">
                  <c:v>0.47969317963645075</c:v>
                </c:pt>
                <c:pt idx="27">
                  <c:v>0.38280043810995246</c:v>
                </c:pt>
                <c:pt idx="28">
                  <c:v>0.34718437572510902</c:v>
                </c:pt>
                <c:pt idx="29">
                  <c:v>0.45074131036243964</c:v>
                </c:pt>
                <c:pt idx="30">
                  <c:v>4.7766884020667835</c:v>
                </c:pt>
                <c:pt idx="31">
                  <c:v>4.492942981482237</c:v>
                </c:pt>
                <c:pt idx="32">
                  <c:v>4.7022944865572454</c:v>
                </c:pt>
                <c:pt idx="33">
                  <c:v>3.8278555840718775</c:v>
                </c:pt>
                <c:pt idx="34">
                  <c:v>3.7267942477907066</c:v>
                </c:pt>
                <c:pt idx="35">
                  <c:v>3.1714268611981487</c:v>
                </c:pt>
                <c:pt idx="36">
                  <c:v>2.3202840275913363</c:v>
                </c:pt>
                <c:pt idx="37">
                  <c:v>2.3891702613483972</c:v>
                </c:pt>
                <c:pt idx="38">
                  <c:v>2.1926805536221088</c:v>
                </c:pt>
                <c:pt idx="39">
                  <c:v>1.710026740011457</c:v>
                </c:pt>
                <c:pt idx="40">
                  <c:v>1.5750008926673069</c:v>
                </c:pt>
                <c:pt idx="41">
                  <c:v>1.2877280296065123</c:v>
                </c:pt>
                <c:pt idx="42">
                  <c:v>1.3172808204734554</c:v>
                </c:pt>
                <c:pt idx="43">
                  <c:v>1.1974851117596383</c:v>
                </c:pt>
                <c:pt idx="44">
                  <c:v>1.0567247463703291</c:v>
                </c:pt>
                <c:pt idx="45">
                  <c:v>0.75986156801181581</c:v>
                </c:pt>
                <c:pt idx="46">
                  <c:v>0.75436279441687026</c:v>
                </c:pt>
                <c:pt idx="47">
                  <c:v>0.78667621113055097</c:v>
                </c:pt>
                <c:pt idx="48">
                  <c:v>0.69641241702144618</c:v>
                </c:pt>
                <c:pt idx="49">
                  <c:v>0.5720155618635907</c:v>
                </c:pt>
                <c:pt idx="50">
                  <c:v>0.61111300231766019</c:v>
                </c:pt>
                <c:pt idx="51">
                  <c:v>0.55425146110375934</c:v>
                </c:pt>
                <c:pt idx="52">
                  <c:v>0.5288977251023762</c:v>
                </c:pt>
                <c:pt idx="53">
                  <c:v>0.57527321343863358</c:v>
                </c:pt>
                <c:pt idx="54">
                  <c:v>0.48717494738974054</c:v>
                </c:pt>
                <c:pt idx="55">
                  <c:v>0.45537727497526587</c:v>
                </c:pt>
                <c:pt idx="56">
                  <c:v>0.4524431631648953</c:v>
                </c:pt>
                <c:pt idx="57">
                  <c:v>0.39540901134728312</c:v>
                </c:pt>
                <c:pt idx="58">
                  <c:v>0.3754740528703493</c:v>
                </c:pt>
                <c:pt idx="59">
                  <c:v>0.36398480055407995</c:v>
                </c:pt>
                <c:pt idx="60">
                  <c:v>0.35794361139698522</c:v>
                </c:pt>
                <c:pt idx="61">
                  <c:v>0.33947525463534045</c:v>
                </c:pt>
                <c:pt idx="62">
                  <c:v>0.35337082143540943</c:v>
                </c:pt>
                <c:pt idx="63">
                  <c:v>0.32877147948569668</c:v>
                </c:pt>
                <c:pt idx="64">
                  <c:v>0.31996639310267183</c:v>
                </c:pt>
                <c:pt idx="65">
                  <c:v>0.31126042616042526</c:v>
                </c:pt>
                <c:pt idx="66">
                  <c:v>0.33077295355227193</c:v>
                </c:pt>
                <c:pt idx="67">
                  <c:v>0.28788353732107402</c:v>
                </c:pt>
                <c:pt idx="68">
                  <c:v>0.56385656850493948</c:v>
                </c:pt>
                <c:pt idx="69">
                  <c:v>0.474438192785825</c:v>
                </c:pt>
                <c:pt idx="70">
                  <c:v>0.28751281315709176</c:v>
                </c:pt>
                <c:pt idx="71">
                  <c:v>0.27903853450771143</c:v>
                </c:pt>
                <c:pt idx="72">
                  <c:v>0.27734215546273644</c:v>
                </c:pt>
                <c:pt idx="73">
                  <c:v>0.2228648730235375</c:v>
                </c:pt>
                <c:pt idx="74">
                  <c:v>0.2644926655685122</c:v>
                </c:pt>
                <c:pt idx="75">
                  <c:v>0.26224728901865246</c:v>
                </c:pt>
                <c:pt idx="76">
                  <c:v>0.24717072357739686</c:v>
                </c:pt>
                <c:pt idx="77">
                  <c:v>0.26268302322079479</c:v>
                </c:pt>
                <c:pt idx="78">
                  <c:v>0.27472416897836477</c:v>
                </c:pt>
                <c:pt idx="79">
                  <c:v>0.42532911374062587</c:v>
                </c:pt>
                <c:pt idx="80">
                  <c:v>0.2549465185498494</c:v>
                </c:pt>
                <c:pt idx="81">
                  <c:v>0.23414103595040325</c:v>
                </c:pt>
                <c:pt idx="82">
                  <c:v>0.24530729498967263</c:v>
                </c:pt>
                <c:pt idx="83">
                  <c:v>0.41823685106079772</c:v>
                </c:pt>
                <c:pt idx="84">
                  <c:v>0.23824200641263385</c:v>
                </c:pt>
                <c:pt idx="85">
                  <c:v>0.24383484192142532</c:v>
                </c:pt>
                <c:pt idx="86">
                  <c:v>0.23165414435598666</c:v>
                </c:pt>
                <c:pt idx="87">
                  <c:v>0.22783324559092882</c:v>
                </c:pt>
                <c:pt idx="88">
                  <c:v>0.21198110741549278</c:v>
                </c:pt>
                <c:pt idx="89">
                  <c:v>0.23091749351010621</c:v>
                </c:pt>
                <c:pt idx="90">
                  <c:v>0.45485168169544543</c:v>
                </c:pt>
                <c:pt idx="91">
                  <c:v>0.42847062750829112</c:v>
                </c:pt>
                <c:pt idx="92">
                  <c:v>0.24862302803038536</c:v>
                </c:pt>
                <c:pt idx="93">
                  <c:v>0.23604363081535473</c:v>
                </c:pt>
                <c:pt idx="94">
                  <c:v>0.24783919234235541</c:v>
                </c:pt>
                <c:pt idx="95">
                  <c:v>0.1534683657497912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57-0C44-AB16-EEA5B25459EC}"/>
            </c:ext>
          </c:extLst>
        </c:ser>
        <c:ser>
          <c:idx val="10"/>
          <c:order val="1"/>
          <c:tx>
            <c:v>cations</c:v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'Stripa mass balance'!$A$4:$A$99</c:f>
              <c:numCache>
                <c:formatCode>General</c:formatCode>
                <c:ptCount val="96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48</c:v>
                </c:pt>
                <c:pt idx="7">
                  <c:v>54</c:v>
                </c:pt>
                <c:pt idx="8">
                  <c:v>60</c:v>
                </c:pt>
                <c:pt idx="9">
                  <c:v>66</c:v>
                </c:pt>
                <c:pt idx="10">
                  <c:v>72</c:v>
                </c:pt>
                <c:pt idx="11">
                  <c:v>78</c:v>
                </c:pt>
                <c:pt idx="12">
                  <c:v>84</c:v>
                </c:pt>
                <c:pt idx="13">
                  <c:v>90</c:v>
                </c:pt>
                <c:pt idx="14">
                  <c:v>96</c:v>
                </c:pt>
                <c:pt idx="15">
                  <c:v>102</c:v>
                </c:pt>
                <c:pt idx="16">
                  <c:v>108</c:v>
                </c:pt>
                <c:pt idx="17">
                  <c:v>114</c:v>
                </c:pt>
                <c:pt idx="18">
                  <c:v>120</c:v>
                </c:pt>
                <c:pt idx="19">
                  <c:v>126</c:v>
                </c:pt>
                <c:pt idx="20">
                  <c:v>132</c:v>
                </c:pt>
                <c:pt idx="21">
                  <c:v>138</c:v>
                </c:pt>
                <c:pt idx="22">
                  <c:v>144</c:v>
                </c:pt>
                <c:pt idx="23">
                  <c:v>150</c:v>
                </c:pt>
                <c:pt idx="24">
                  <c:v>156</c:v>
                </c:pt>
                <c:pt idx="25">
                  <c:v>162</c:v>
                </c:pt>
                <c:pt idx="26">
                  <c:v>168</c:v>
                </c:pt>
                <c:pt idx="27">
                  <c:v>174</c:v>
                </c:pt>
                <c:pt idx="28">
                  <c:v>180</c:v>
                </c:pt>
                <c:pt idx="29">
                  <c:v>186</c:v>
                </c:pt>
                <c:pt idx="30">
                  <c:v>192</c:v>
                </c:pt>
                <c:pt idx="31">
                  <c:v>198</c:v>
                </c:pt>
                <c:pt idx="32">
                  <c:v>204</c:v>
                </c:pt>
                <c:pt idx="33">
                  <c:v>210</c:v>
                </c:pt>
                <c:pt idx="34">
                  <c:v>216</c:v>
                </c:pt>
                <c:pt idx="35">
                  <c:v>222</c:v>
                </c:pt>
                <c:pt idx="36">
                  <c:v>228</c:v>
                </c:pt>
                <c:pt idx="37">
                  <c:v>234</c:v>
                </c:pt>
                <c:pt idx="38">
                  <c:v>240</c:v>
                </c:pt>
                <c:pt idx="39">
                  <c:v>246</c:v>
                </c:pt>
                <c:pt idx="40">
                  <c:v>252</c:v>
                </c:pt>
                <c:pt idx="41">
                  <c:v>258</c:v>
                </c:pt>
                <c:pt idx="42">
                  <c:v>264</c:v>
                </c:pt>
                <c:pt idx="43">
                  <c:v>270</c:v>
                </c:pt>
                <c:pt idx="44">
                  <c:v>276</c:v>
                </c:pt>
                <c:pt idx="45">
                  <c:v>282</c:v>
                </c:pt>
                <c:pt idx="46">
                  <c:v>288</c:v>
                </c:pt>
                <c:pt idx="47">
                  <c:v>294</c:v>
                </c:pt>
                <c:pt idx="48">
                  <c:v>300</c:v>
                </c:pt>
                <c:pt idx="49">
                  <c:v>306</c:v>
                </c:pt>
                <c:pt idx="50">
                  <c:v>312</c:v>
                </c:pt>
                <c:pt idx="51">
                  <c:v>318</c:v>
                </c:pt>
                <c:pt idx="52">
                  <c:v>324</c:v>
                </c:pt>
                <c:pt idx="53">
                  <c:v>330</c:v>
                </c:pt>
                <c:pt idx="54">
                  <c:v>336</c:v>
                </c:pt>
                <c:pt idx="55">
                  <c:v>342</c:v>
                </c:pt>
                <c:pt idx="56">
                  <c:v>348</c:v>
                </c:pt>
                <c:pt idx="57">
                  <c:v>354</c:v>
                </c:pt>
                <c:pt idx="58">
                  <c:v>360</c:v>
                </c:pt>
                <c:pt idx="59">
                  <c:v>366</c:v>
                </c:pt>
                <c:pt idx="60">
                  <c:v>372</c:v>
                </c:pt>
                <c:pt idx="61">
                  <c:v>378</c:v>
                </c:pt>
                <c:pt idx="62">
                  <c:v>384</c:v>
                </c:pt>
                <c:pt idx="63">
                  <c:v>390</c:v>
                </c:pt>
                <c:pt idx="64">
                  <c:v>396</c:v>
                </c:pt>
                <c:pt idx="65">
                  <c:v>402</c:v>
                </c:pt>
                <c:pt idx="66">
                  <c:v>408</c:v>
                </c:pt>
                <c:pt idx="67">
                  <c:v>414</c:v>
                </c:pt>
                <c:pt idx="68">
                  <c:v>420</c:v>
                </c:pt>
                <c:pt idx="69">
                  <c:v>426</c:v>
                </c:pt>
                <c:pt idx="70">
                  <c:v>432</c:v>
                </c:pt>
                <c:pt idx="71">
                  <c:v>438</c:v>
                </c:pt>
                <c:pt idx="72">
                  <c:v>444</c:v>
                </c:pt>
                <c:pt idx="73">
                  <c:v>450</c:v>
                </c:pt>
                <c:pt idx="74">
                  <c:v>456</c:v>
                </c:pt>
                <c:pt idx="75">
                  <c:v>462</c:v>
                </c:pt>
                <c:pt idx="76">
                  <c:v>468</c:v>
                </c:pt>
                <c:pt idx="77">
                  <c:v>474</c:v>
                </c:pt>
                <c:pt idx="78">
                  <c:v>480</c:v>
                </c:pt>
                <c:pt idx="79">
                  <c:v>486</c:v>
                </c:pt>
                <c:pt idx="80">
                  <c:v>492</c:v>
                </c:pt>
                <c:pt idx="81">
                  <c:v>498</c:v>
                </c:pt>
                <c:pt idx="82">
                  <c:v>504</c:v>
                </c:pt>
                <c:pt idx="83">
                  <c:v>510</c:v>
                </c:pt>
                <c:pt idx="84">
                  <c:v>516</c:v>
                </c:pt>
                <c:pt idx="85">
                  <c:v>522</c:v>
                </c:pt>
                <c:pt idx="86">
                  <c:v>528</c:v>
                </c:pt>
                <c:pt idx="87">
                  <c:v>534</c:v>
                </c:pt>
                <c:pt idx="88">
                  <c:v>540</c:v>
                </c:pt>
                <c:pt idx="89">
                  <c:v>546</c:v>
                </c:pt>
                <c:pt idx="90">
                  <c:v>552</c:v>
                </c:pt>
                <c:pt idx="91">
                  <c:v>558</c:v>
                </c:pt>
                <c:pt idx="92">
                  <c:v>564</c:v>
                </c:pt>
                <c:pt idx="93">
                  <c:v>570</c:v>
                </c:pt>
                <c:pt idx="94">
                  <c:v>576</c:v>
                </c:pt>
                <c:pt idx="95">
                  <c:v>582</c:v>
                </c:pt>
              </c:numCache>
            </c:numRef>
          </c:xVal>
          <c:yVal>
            <c:numRef>
              <c:f>'Stripa mass balance'!$E$4:$E$99</c:f>
              <c:numCache>
                <c:formatCode>General</c:formatCode>
                <c:ptCount val="96"/>
                <c:pt idx="0">
                  <c:v>0.29161365861761268</c:v>
                </c:pt>
                <c:pt idx="1">
                  <c:v>0.23052903123524665</c:v>
                </c:pt>
                <c:pt idx="2">
                  <c:v>0.24043716174791346</c:v>
                </c:pt>
                <c:pt idx="3">
                  <c:v>0.18552797056866341</c:v>
                </c:pt>
                <c:pt idx="4">
                  <c:v>0.19879665507021668</c:v>
                </c:pt>
                <c:pt idx="5">
                  <c:v>0.13021977723578118</c:v>
                </c:pt>
                <c:pt idx="6">
                  <c:v>0.1832580438036962</c:v>
                </c:pt>
                <c:pt idx="7">
                  <c:v>0.14472103811635798</c:v>
                </c:pt>
                <c:pt idx="8">
                  <c:v>0.1194517513988239</c:v>
                </c:pt>
                <c:pt idx="9">
                  <c:v>9.7726973240411227E-2</c:v>
                </c:pt>
                <c:pt idx="10">
                  <c:v>9.8389418126822295E-2</c:v>
                </c:pt>
                <c:pt idx="11">
                  <c:v>0.34620982341554779</c:v>
                </c:pt>
                <c:pt idx="12">
                  <c:v>0.14645230238157037</c:v>
                </c:pt>
                <c:pt idx="13">
                  <c:v>1.1153705206703579</c:v>
                </c:pt>
                <c:pt idx="14">
                  <c:v>1.4477051988557332</c:v>
                </c:pt>
                <c:pt idx="15">
                  <c:v>1.5545478171152292</c:v>
                </c:pt>
                <c:pt idx="16">
                  <c:v>1.4343594618232753</c:v>
                </c:pt>
                <c:pt idx="17">
                  <c:v>1.4917328061868187</c:v>
                </c:pt>
                <c:pt idx="18">
                  <c:v>1.5608969853089509</c:v>
                </c:pt>
                <c:pt idx="19">
                  <c:v>1.4465305780174624</c:v>
                </c:pt>
                <c:pt idx="20">
                  <c:v>1.3841847122902002</c:v>
                </c:pt>
                <c:pt idx="21">
                  <c:v>1.4186820469573085</c:v>
                </c:pt>
                <c:pt idx="22">
                  <c:v>1.4686338504497973</c:v>
                </c:pt>
                <c:pt idx="23">
                  <c:v>1.3205453688280047</c:v>
                </c:pt>
                <c:pt idx="24">
                  <c:v>1.325175624664152</c:v>
                </c:pt>
                <c:pt idx="25">
                  <c:v>1.3778044149515813</c:v>
                </c:pt>
                <c:pt idx="26">
                  <c:v>1.308502016912982</c:v>
                </c:pt>
                <c:pt idx="27">
                  <c:v>1.3657896304985471</c:v>
                </c:pt>
                <c:pt idx="28">
                  <c:v>1.244608294613472</c:v>
                </c:pt>
                <c:pt idx="29">
                  <c:v>1.6007999934589434</c:v>
                </c:pt>
                <c:pt idx="30">
                  <c:v>14.448021480180365</c:v>
                </c:pt>
                <c:pt idx="31">
                  <c:v>13.032120052286524</c:v>
                </c:pt>
                <c:pt idx="32">
                  <c:v>13.749767624223329</c:v>
                </c:pt>
                <c:pt idx="33">
                  <c:v>12.159893383379099</c:v>
                </c:pt>
                <c:pt idx="34">
                  <c:v>11.978343346997335</c:v>
                </c:pt>
                <c:pt idx="35">
                  <c:v>11.224136384634967</c:v>
                </c:pt>
                <c:pt idx="36">
                  <c:v>9.5974188684801298</c:v>
                </c:pt>
                <c:pt idx="37">
                  <c:v>8.6742983189535394</c:v>
                </c:pt>
                <c:pt idx="38">
                  <c:v>8.2487225201576031</c:v>
                </c:pt>
                <c:pt idx="39">
                  <c:v>7.8195604762646163</c:v>
                </c:pt>
                <c:pt idx="40">
                  <c:v>7.0932719609428361</c:v>
                </c:pt>
                <c:pt idx="41">
                  <c:v>7.5023822003547043</c:v>
                </c:pt>
                <c:pt idx="42">
                  <c:v>6.9521319797779455</c:v>
                </c:pt>
                <c:pt idx="43">
                  <c:v>6.9968857292904909</c:v>
                </c:pt>
                <c:pt idx="44">
                  <c:v>6.9861570818680718</c:v>
                </c:pt>
                <c:pt idx="45">
                  <c:v>6.7211980391558992</c:v>
                </c:pt>
                <c:pt idx="46">
                  <c:v>5.9578664503408296</c:v>
                </c:pt>
                <c:pt idx="47">
                  <c:v>6.2124841799033952</c:v>
                </c:pt>
                <c:pt idx="48">
                  <c:v>6.1706957204826258</c:v>
                </c:pt>
                <c:pt idx="49">
                  <c:v>5.985908900707237</c:v>
                </c:pt>
                <c:pt idx="50">
                  <c:v>6.0923745821693034</c:v>
                </c:pt>
                <c:pt idx="51">
                  <c:v>6.1029026595856317</c:v>
                </c:pt>
                <c:pt idx="52">
                  <c:v>5.9979295106435488</c:v>
                </c:pt>
                <c:pt idx="53">
                  <c:v>5.9900019806633695</c:v>
                </c:pt>
                <c:pt idx="54">
                  <c:v>6.177281958902384</c:v>
                </c:pt>
                <c:pt idx="55">
                  <c:v>5.9657699382984886</c:v>
                </c:pt>
                <c:pt idx="56">
                  <c:v>6.0681084062575525</c:v>
                </c:pt>
                <c:pt idx="57">
                  <c:v>5.7882444121554943</c:v>
                </c:pt>
                <c:pt idx="58">
                  <c:v>5.921445159230915</c:v>
                </c:pt>
                <c:pt idx="59">
                  <c:v>5.829967805744932</c:v>
                </c:pt>
                <c:pt idx="60">
                  <c:v>5.9304363004694896</c:v>
                </c:pt>
                <c:pt idx="61">
                  <c:v>5.6417480619828835</c:v>
                </c:pt>
                <c:pt idx="62">
                  <c:v>5.7365236651342393</c:v>
                </c:pt>
                <c:pt idx="63">
                  <c:v>5.7811377209240709</c:v>
                </c:pt>
                <c:pt idx="64">
                  <c:v>5.4289954799106228</c:v>
                </c:pt>
                <c:pt idx="65">
                  <c:v>5.6109896697856367</c:v>
                </c:pt>
                <c:pt idx="66">
                  <c:v>5.8009716203675197</c:v>
                </c:pt>
                <c:pt idx="67">
                  <c:v>5.5927885278978087</c:v>
                </c:pt>
                <c:pt idx="68">
                  <c:v>5.4341891785092615</c:v>
                </c:pt>
                <c:pt idx="69">
                  <c:v>5.567189407360412</c:v>
                </c:pt>
                <c:pt idx="70">
                  <c:v>5.68994364440357</c:v>
                </c:pt>
                <c:pt idx="71">
                  <c:v>5.7902995795350005</c:v>
                </c:pt>
                <c:pt idx="72">
                  <c:v>5.7277907677462814</c:v>
                </c:pt>
                <c:pt idx="73">
                  <c:v>5.7063737282947269</c:v>
                </c:pt>
                <c:pt idx="74">
                  <c:v>5.4154427016198259</c:v>
                </c:pt>
                <c:pt idx="75">
                  <c:v>4.9190519160689021</c:v>
                </c:pt>
                <c:pt idx="76">
                  <c:v>4.5491368221887045</c:v>
                </c:pt>
                <c:pt idx="77">
                  <c:v>5.3323832098188833</c:v>
                </c:pt>
                <c:pt idx="78">
                  <c:v>5.4785470607117972</c:v>
                </c:pt>
                <c:pt idx="79">
                  <c:v>4.5205914501444919</c:v>
                </c:pt>
                <c:pt idx="80">
                  <c:v>5.6884329393118112</c:v>
                </c:pt>
                <c:pt idx="81">
                  <c:v>4.451500895329219</c:v>
                </c:pt>
                <c:pt idx="82">
                  <c:v>4.330165836751112</c:v>
                </c:pt>
                <c:pt idx="83">
                  <c:v>4.361652671308609</c:v>
                </c:pt>
                <c:pt idx="84">
                  <c:v>4.2496634909029662</c:v>
                </c:pt>
                <c:pt idx="85">
                  <c:v>4.3598015828508192</c:v>
                </c:pt>
                <c:pt idx="86">
                  <c:v>4.3040961008320533</c:v>
                </c:pt>
                <c:pt idx="87">
                  <c:v>4.2563053625134675</c:v>
                </c:pt>
                <c:pt idx="88">
                  <c:v>4.2039336644327401</c:v>
                </c:pt>
                <c:pt idx="89">
                  <c:v>4.1804570819039091</c:v>
                </c:pt>
                <c:pt idx="90">
                  <c:v>4.2122546924111965</c:v>
                </c:pt>
                <c:pt idx="91">
                  <c:v>4.2747686975998205</c:v>
                </c:pt>
                <c:pt idx="92">
                  <c:v>4.3670007482991942</c:v>
                </c:pt>
                <c:pt idx="93">
                  <c:v>3.6036398386785793</c:v>
                </c:pt>
                <c:pt idx="94">
                  <c:v>1.556203296283396</c:v>
                </c:pt>
                <c:pt idx="95">
                  <c:v>1.0525316313990289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57-0C44-AB16-EEA5B2545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0423968"/>
        <c:axId val="860424528"/>
      </c:scatterChart>
      <c:valAx>
        <c:axId val="860423968"/>
        <c:scaling>
          <c:orientation val="minMax"/>
          <c:max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(hrs)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424528"/>
        <c:crosses val="autoZero"/>
        <c:crossBetween val="midCat"/>
      </c:valAx>
      <c:valAx>
        <c:axId val="86042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423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'MM Black Si'!$D$2</c:f>
              <c:strCache>
                <c:ptCount val="1"/>
                <c:pt idx="0">
                  <c:v>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'MM Black Si'!$C$3:$C$44</c:f>
              <c:numCache>
                <c:formatCode>General</c:formatCode>
                <c:ptCount val="42"/>
                <c:pt idx="0">
                  <c:v>0</c:v>
                </c:pt>
                <c:pt idx="1">
                  <c:v>74</c:v>
                </c:pt>
                <c:pt idx="2">
                  <c:v>92</c:v>
                </c:pt>
                <c:pt idx="3">
                  <c:v>110</c:v>
                </c:pt>
                <c:pt idx="4">
                  <c:v>128</c:v>
                </c:pt>
                <c:pt idx="5">
                  <c:v>146</c:v>
                </c:pt>
                <c:pt idx="6">
                  <c:v>164</c:v>
                </c:pt>
                <c:pt idx="7">
                  <c:v>182</c:v>
                </c:pt>
                <c:pt idx="8">
                  <c:v>212</c:v>
                </c:pt>
                <c:pt idx="9">
                  <c:v>218</c:v>
                </c:pt>
                <c:pt idx="10">
                  <c:v>236</c:v>
                </c:pt>
                <c:pt idx="11">
                  <c:v>254</c:v>
                </c:pt>
                <c:pt idx="12">
                  <c:v>272</c:v>
                </c:pt>
                <c:pt idx="13">
                  <c:v>290</c:v>
                </c:pt>
                <c:pt idx="14">
                  <c:v>308</c:v>
                </c:pt>
                <c:pt idx="15">
                  <c:v>326</c:v>
                </c:pt>
                <c:pt idx="16">
                  <c:v>350</c:v>
                </c:pt>
                <c:pt idx="17">
                  <c:v>362</c:v>
                </c:pt>
                <c:pt idx="18">
                  <c:v>380</c:v>
                </c:pt>
                <c:pt idx="19">
                  <c:v>398</c:v>
                </c:pt>
                <c:pt idx="20">
                  <c:v>416</c:v>
                </c:pt>
                <c:pt idx="21">
                  <c:v>434</c:v>
                </c:pt>
                <c:pt idx="22">
                  <c:v>452</c:v>
                </c:pt>
                <c:pt idx="23">
                  <c:v>470</c:v>
                </c:pt>
                <c:pt idx="24">
                  <c:v>488</c:v>
                </c:pt>
                <c:pt idx="25">
                  <c:v>506</c:v>
                </c:pt>
                <c:pt idx="26">
                  <c:v>524</c:v>
                </c:pt>
                <c:pt idx="27">
                  <c:v>542</c:v>
                </c:pt>
                <c:pt idx="28">
                  <c:v>560</c:v>
                </c:pt>
                <c:pt idx="29">
                  <c:v>578</c:v>
                </c:pt>
                <c:pt idx="30">
                  <c:v>596</c:v>
                </c:pt>
                <c:pt idx="31">
                  <c:v>614</c:v>
                </c:pt>
                <c:pt idx="32">
                  <c:v>632</c:v>
                </c:pt>
                <c:pt idx="33">
                  <c:v>650</c:v>
                </c:pt>
                <c:pt idx="34">
                  <c:v>668</c:v>
                </c:pt>
                <c:pt idx="35">
                  <c:v>686</c:v>
                </c:pt>
                <c:pt idx="36">
                  <c:v>704</c:v>
                </c:pt>
                <c:pt idx="37">
                  <c:v>722</c:v>
                </c:pt>
                <c:pt idx="38">
                  <c:v>740</c:v>
                </c:pt>
                <c:pt idx="39">
                  <c:v>758</c:v>
                </c:pt>
              </c:numCache>
            </c:numRef>
          </c:xVal>
          <c:yVal>
            <c:numRef>
              <c:f>'MM Black Si'!$D$3:$D$44</c:f>
              <c:numCache>
                <c:formatCode>0.00</c:formatCode>
                <c:ptCount val="42"/>
                <c:pt idx="0">
                  <c:v>0</c:v>
                </c:pt>
                <c:pt idx="1">
                  <c:v>5449.9475747675997</c:v>
                </c:pt>
                <c:pt idx="2">
                  <c:v>173139.16930465621</c:v>
                </c:pt>
                <c:pt idx="3">
                  <c:v>176705.7570399344</c:v>
                </c:pt>
                <c:pt idx="4">
                  <c:v>205275.91424311922</c:v>
                </c:pt>
                <c:pt idx="5">
                  <c:v>217006.4743210749</c:v>
                </c:pt>
                <c:pt idx="6">
                  <c:v>430409.49095033912</c:v>
                </c:pt>
                <c:pt idx="7">
                  <c:v>345313.6536071772</c:v>
                </c:pt>
                <c:pt idx="8">
                  <c:v>213021.023086731</c:v>
                </c:pt>
                <c:pt idx="9">
                  <c:v>390708.0603903252</c:v>
                </c:pt>
                <c:pt idx="10">
                  <c:v>398550.76365142519</c:v>
                </c:pt>
                <c:pt idx="11">
                  <c:v>197129.59810493598</c:v>
                </c:pt>
                <c:pt idx="12">
                  <c:v>216561.67550492403</c:v>
                </c:pt>
                <c:pt idx="13">
                  <c:v>239623.98580375337</c:v>
                </c:pt>
                <c:pt idx="14">
                  <c:v>210256.8258967374</c:v>
                </c:pt>
                <c:pt idx="15">
                  <c:v>274009.448880171</c:v>
                </c:pt>
                <c:pt idx="16">
                  <c:v>304234.33585523296</c:v>
                </c:pt>
                <c:pt idx="17">
                  <c:v>305158.19092710211</c:v>
                </c:pt>
                <c:pt idx="18">
                  <c:v>354836.22337205755</c:v>
                </c:pt>
                <c:pt idx="19">
                  <c:v>188899.34123952297</c:v>
                </c:pt>
                <c:pt idx="20">
                  <c:v>200910.29368599309</c:v>
                </c:pt>
                <c:pt idx="21">
                  <c:v>118798.49988034381</c:v>
                </c:pt>
                <c:pt idx="22">
                  <c:v>198759.428514981</c:v>
                </c:pt>
                <c:pt idx="23">
                  <c:v>237436.503976896</c:v>
                </c:pt>
                <c:pt idx="24">
                  <c:v>189993.08293614679</c:v>
                </c:pt>
                <c:pt idx="25">
                  <c:v>190212.05389923058</c:v>
                </c:pt>
                <c:pt idx="26">
                  <c:v>195174.55178805577</c:v>
                </c:pt>
                <c:pt idx="27">
                  <c:v>187051.59773472688</c:v>
                </c:pt>
                <c:pt idx="28">
                  <c:v>193630.48978739479</c:v>
                </c:pt>
                <c:pt idx="29">
                  <c:v>186890.38774126919</c:v>
                </c:pt>
                <c:pt idx="30">
                  <c:v>446527.76883480261</c:v>
                </c:pt>
                <c:pt idx="31">
                  <c:v>182978.29833781481</c:v>
                </c:pt>
                <c:pt idx="32">
                  <c:v>186855.92888683011</c:v>
                </c:pt>
                <c:pt idx="33">
                  <c:v>189360.64479257309</c:v>
                </c:pt>
                <c:pt idx="34">
                  <c:v>194791.95231367557</c:v>
                </c:pt>
                <c:pt idx="35">
                  <c:v>183089.4075503416</c:v>
                </c:pt>
                <c:pt idx="36">
                  <c:v>182446.57050664088</c:v>
                </c:pt>
                <c:pt idx="37">
                  <c:v>182158.36693804752</c:v>
                </c:pt>
                <c:pt idx="38">
                  <c:v>183150.90639363241</c:v>
                </c:pt>
                <c:pt idx="39">
                  <c:v>19890.927656628402</c:v>
                </c:pt>
                <c:pt idx="40" formatCode="0.000">
                  <c:v>217.4099385477503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D0-7049-B686-BBEC53471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0426768"/>
        <c:axId val="860427328"/>
      </c:scatterChart>
      <c:valAx>
        <c:axId val="860426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427328"/>
        <c:crosses val="autoZero"/>
        <c:crossBetween val="midCat"/>
      </c:valAx>
      <c:valAx>
        <c:axId val="86042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426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MM - Black - mass balance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9"/>
          <c:order val="0"/>
          <c:tx>
            <c:v>anions</c:v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'MM Black mass balance'!$A$4:$A$42</c:f>
              <c:numCache>
                <c:formatCode>General</c:formatCode>
                <c:ptCount val="39"/>
                <c:pt idx="0">
                  <c:v>0</c:v>
                </c:pt>
                <c:pt idx="1">
                  <c:v>74</c:v>
                </c:pt>
                <c:pt idx="2">
                  <c:v>92</c:v>
                </c:pt>
                <c:pt idx="3">
                  <c:v>110</c:v>
                </c:pt>
                <c:pt idx="4">
                  <c:v>128</c:v>
                </c:pt>
                <c:pt idx="5">
                  <c:v>146</c:v>
                </c:pt>
                <c:pt idx="6">
                  <c:v>164</c:v>
                </c:pt>
                <c:pt idx="7">
                  <c:v>182</c:v>
                </c:pt>
                <c:pt idx="8">
                  <c:v>212</c:v>
                </c:pt>
                <c:pt idx="9">
                  <c:v>218</c:v>
                </c:pt>
                <c:pt idx="10">
                  <c:v>236</c:v>
                </c:pt>
                <c:pt idx="11">
                  <c:v>254</c:v>
                </c:pt>
                <c:pt idx="12">
                  <c:v>272</c:v>
                </c:pt>
                <c:pt idx="13">
                  <c:v>290</c:v>
                </c:pt>
                <c:pt idx="14">
                  <c:v>308</c:v>
                </c:pt>
                <c:pt idx="15">
                  <c:v>326</c:v>
                </c:pt>
                <c:pt idx="16">
                  <c:v>350</c:v>
                </c:pt>
                <c:pt idx="17">
                  <c:v>362</c:v>
                </c:pt>
                <c:pt idx="18">
                  <c:v>380</c:v>
                </c:pt>
                <c:pt idx="19">
                  <c:v>398</c:v>
                </c:pt>
                <c:pt idx="20">
                  <c:v>416</c:v>
                </c:pt>
                <c:pt idx="21">
                  <c:v>434</c:v>
                </c:pt>
                <c:pt idx="22">
                  <c:v>452</c:v>
                </c:pt>
                <c:pt idx="23">
                  <c:v>470</c:v>
                </c:pt>
                <c:pt idx="24">
                  <c:v>488</c:v>
                </c:pt>
                <c:pt idx="25">
                  <c:v>506</c:v>
                </c:pt>
                <c:pt idx="26">
                  <c:v>524</c:v>
                </c:pt>
                <c:pt idx="27">
                  <c:v>542</c:v>
                </c:pt>
                <c:pt idx="28">
                  <c:v>560</c:v>
                </c:pt>
                <c:pt idx="29">
                  <c:v>578</c:v>
                </c:pt>
                <c:pt idx="30">
                  <c:v>596</c:v>
                </c:pt>
                <c:pt idx="31">
                  <c:v>614</c:v>
                </c:pt>
                <c:pt idx="32">
                  <c:v>632</c:v>
                </c:pt>
                <c:pt idx="33">
                  <c:v>650</c:v>
                </c:pt>
                <c:pt idx="34">
                  <c:v>668</c:v>
                </c:pt>
                <c:pt idx="35">
                  <c:v>686</c:v>
                </c:pt>
                <c:pt idx="36">
                  <c:v>704</c:v>
                </c:pt>
                <c:pt idx="37">
                  <c:v>722</c:v>
                </c:pt>
                <c:pt idx="38">
                  <c:v>740</c:v>
                </c:pt>
              </c:numCache>
            </c:numRef>
          </c:xVal>
          <c:yVal>
            <c:numRef>
              <c:f>'MM Black mass balance'!$I$4:$I$42</c:f>
              <c:numCache>
                <c:formatCode>General</c:formatCode>
                <c:ptCount val="39"/>
                <c:pt idx="0">
                  <c:v>9.447289751790855E-2</c:v>
                </c:pt>
                <c:pt idx="1">
                  <c:v>4.3278435567043427</c:v>
                </c:pt>
                <c:pt idx="2">
                  <c:v>7.9897927837362444</c:v>
                </c:pt>
                <c:pt idx="3">
                  <c:v>7.7269157048499366</c:v>
                </c:pt>
                <c:pt idx="4">
                  <c:v>7.5715603017961977</c:v>
                </c:pt>
                <c:pt idx="5">
                  <c:v>8.479023153897117</c:v>
                </c:pt>
                <c:pt idx="6">
                  <c:v>15.699175453495009</c:v>
                </c:pt>
                <c:pt idx="7">
                  <c:v>12.237380755151367</c:v>
                </c:pt>
                <c:pt idx="8">
                  <c:v>7.759131908219179</c:v>
                </c:pt>
                <c:pt idx="9">
                  <c:v>7.1853082346795603</c:v>
                </c:pt>
                <c:pt idx="10">
                  <c:v>7.3667360880726411</c:v>
                </c:pt>
                <c:pt idx="11">
                  <c:v>6.3870320653738171</c:v>
                </c:pt>
                <c:pt idx="12">
                  <c:v>6.7155469335929237</c:v>
                </c:pt>
                <c:pt idx="13">
                  <c:v>6.0564585371637154</c:v>
                </c:pt>
                <c:pt idx="14">
                  <c:v>6.086342231997544</c:v>
                </c:pt>
                <c:pt idx="15">
                  <c:v>7.5478507315230701</c:v>
                </c:pt>
                <c:pt idx="16">
                  <c:v>5.4296165899552902</c:v>
                </c:pt>
                <c:pt idx="17">
                  <c:v>5.3880658682965432</c:v>
                </c:pt>
                <c:pt idx="18">
                  <c:v>5.2363863341100254</c:v>
                </c:pt>
                <c:pt idx="19">
                  <c:v>4.9710557497808274</c:v>
                </c:pt>
                <c:pt idx="20">
                  <c:v>4.970596682747134</c:v>
                </c:pt>
                <c:pt idx="21">
                  <c:v>8.996345958788984</c:v>
                </c:pt>
                <c:pt idx="22">
                  <c:v>1.226897438062228</c:v>
                </c:pt>
                <c:pt idx="23">
                  <c:v>3.5952042116366321</c:v>
                </c:pt>
                <c:pt idx="24">
                  <c:v>3.2782567200241344</c:v>
                </c:pt>
                <c:pt idx="25">
                  <c:v>3.0725329298263295</c:v>
                </c:pt>
                <c:pt idx="26">
                  <c:v>3.017040291788931</c:v>
                </c:pt>
                <c:pt idx="27">
                  <c:v>2.9139343171493062</c:v>
                </c:pt>
                <c:pt idx="28">
                  <c:v>2.8732925570936287</c:v>
                </c:pt>
                <c:pt idx="29">
                  <c:v>2.7859667387107327</c:v>
                </c:pt>
                <c:pt idx="30">
                  <c:v>5.5626200383265472</c:v>
                </c:pt>
                <c:pt idx="31">
                  <c:v>2.8456957940058807</c:v>
                </c:pt>
                <c:pt idx="32">
                  <c:v>3.2553899758485421</c:v>
                </c:pt>
                <c:pt idx="33">
                  <c:v>3.5729731534699281</c:v>
                </c:pt>
                <c:pt idx="34">
                  <c:v>3.7392838742821763</c:v>
                </c:pt>
                <c:pt idx="35">
                  <c:v>3.6032485544750905</c:v>
                </c:pt>
                <c:pt idx="36">
                  <c:v>3.6397739546645385</c:v>
                </c:pt>
                <c:pt idx="37">
                  <c:v>3.6402877126530178</c:v>
                </c:pt>
                <c:pt idx="38">
                  <c:v>3.4633285046235489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B8-554E-8AE4-94044487F236}"/>
            </c:ext>
          </c:extLst>
        </c:ser>
        <c:ser>
          <c:idx val="10"/>
          <c:order val="1"/>
          <c:tx>
            <c:v>cations</c:v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'MM Black mass balance'!$A$4:$A$42</c:f>
              <c:numCache>
                <c:formatCode>General</c:formatCode>
                <c:ptCount val="39"/>
                <c:pt idx="0">
                  <c:v>0</c:v>
                </c:pt>
                <c:pt idx="1">
                  <c:v>74</c:v>
                </c:pt>
                <c:pt idx="2">
                  <c:v>92</c:v>
                </c:pt>
                <c:pt idx="3">
                  <c:v>110</c:v>
                </c:pt>
                <c:pt idx="4">
                  <c:v>128</c:v>
                </c:pt>
                <c:pt idx="5">
                  <c:v>146</c:v>
                </c:pt>
                <c:pt idx="6">
                  <c:v>164</c:v>
                </c:pt>
                <c:pt idx="7">
                  <c:v>182</c:v>
                </c:pt>
                <c:pt idx="8">
                  <c:v>212</c:v>
                </c:pt>
                <c:pt idx="9">
                  <c:v>218</c:v>
                </c:pt>
                <c:pt idx="10">
                  <c:v>236</c:v>
                </c:pt>
                <c:pt idx="11">
                  <c:v>254</c:v>
                </c:pt>
                <c:pt idx="12">
                  <c:v>272</c:v>
                </c:pt>
                <c:pt idx="13">
                  <c:v>290</c:v>
                </c:pt>
                <c:pt idx="14">
                  <c:v>308</c:v>
                </c:pt>
                <c:pt idx="15">
                  <c:v>326</c:v>
                </c:pt>
                <c:pt idx="16">
                  <c:v>350</c:v>
                </c:pt>
                <c:pt idx="17">
                  <c:v>362</c:v>
                </c:pt>
                <c:pt idx="18">
                  <c:v>380</c:v>
                </c:pt>
                <c:pt idx="19">
                  <c:v>398</c:v>
                </c:pt>
                <c:pt idx="20">
                  <c:v>416</c:v>
                </c:pt>
                <c:pt idx="21">
                  <c:v>434</c:v>
                </c:pt>
                <c:pt idx="22">
                  <c:v>452</c:v>
                </c:pt>
                <c:pt idx="23">
                  <c:v>470</c:v>
                </c:pt>
                <c:pt idx="24">
                  <c:v>488</c:v>
                </c:pt>
                <c:pt idx="25">
                  <c:v>506</c:v>
                </c:pt>
                <c:pt idx="26">
                  <c:v>524</c:v>
                </c:pt>
                <c:pt idx="27">
                  <c:v>542</c:v>
                </c:pt>
                <c:pt idx="28">
                  <c:v>560</c:v>
                </c:pt>
                <c:pt idx="29">
                  <c:v>578</c:v>
                </c:pt>
                <c:pt idx="30">
                  <c:v>596</c:v>
                </c:pt>
                <c:pt idx="31">
                  <c:v>614</c:v>
                </c:pt>
                <c:pt idx="32">
                  <c:v>632</c:v>
                </c:pt>
                <c:pt idx="33">
                  <c:v>650</c:v>
                </c:pt>
                <c:pt idx="34">
                  <c:v>668</c:v>
                </c:pt>
                <c:pt idx="35">
                  <c:v>686</c:v>
                </c:pt>
                <c:pt idx="36">
                  <c:v>704</c:v>
                </c:pt>
                <c:pt idx="37">
                  <c:v>722</c:v>
                </c:pt>
                <c:pt idx="38">
                  <c:v>740</c:v>
                </c:pt>
              </c:numCache>
            </c:numRef>
          </c:xVal>
          <c:yVal>
            <c:numRef>
              <c:f>'MM Black mass balance'!$E$4:$E$42</c:f>
              <c:numCache>
                <c:formatCode>General</c:formatCode>
                <c:ptCount val="39"/>
                <c:pt idx="0">
                  <c:v>0.9395180447688356</c:v>
                </c:pt>
                <c:pt idx="1">
                  <c:v>21.268171100676732</c:v>
                </c:pt>
                <c:pt idx="2">
                  <c:v>30.778958357466756</c:v>
                </c:pt>
                <c:pt idx="3">
                  <c:v>25.393086409191724</c:v>
                </c:pt>
                <c:pt idx="4">
                  <c:v>22.068886013484608</c:v>
                </c:pt>
                <c:pt idx="5">
                  <c:v>23.520280884792363</c:v>
                </c:pt>
                <c:pt idx="6">
                  <c:v>40.735366122795305</c:v>
                </c:pt>
                <c:pt idx="7">
                  <c:v>31.743739341383598</c:v>
                </c:pt>
                <c:pt idx="8">
                  <c:v>19.590385148880678</c:v>
                </c:pt>
                <c:pt idx="9">
                  <c:v>17.872242264791407</c:v>
                </c:pt>
                <c:pt idx="10">
                  <c:v>18.567399129594108</c:v>
                </c:pt>
                <c:pt idx="11">
                  <c:v>16.959178786970316</c:v>
                </c:pt>
                <c:pt idx="12">
                  <c:v>17.818752762032879</c:v>
                </c:pt>
                <c:pt idx="13">
                  <c:v>15.956800813375599</c:v>
                </c:pt>
                <c:pt idx="14">
                  <c:v>16.061500365967337</c:v>
                </c:pt>
                <c:pt idx="15">
                  <c:v>20.325010302047179</c:v>
                </c:pt>
                <c:pt idx="16">
                  <c:v>14.944970212557262</c:v>
                </c:pt>
                <c:pt idx="17">
                  <c:v>14.922582412929295</c:v>
                </c:pt>
                <c:pt idx="18">
                  <c:v>14.668187290870387</c:v>
                </c:pt>
                <c:pt idx="19">
                  <c:v>13.590878377883204</c:v>
                </c:pt>
                <c:pt idx="20">
                  <c:v>14.556435584907668</c:v>
                </c:pt>
                <c:pt idx="21">
                  <c:v>31.918715794384887</c:v>
                </c:pt>
                <c:pt idx="22">
                  <c:v>4.2097827665501359</c:v>
                </c:pt>
                <c:pt idx="23">
                  <c:v>12.535932743101899</c:v>
                </c:pt>
                <c:pt idx="24">
                  <c:v>12.164941994351743</c:v>
                </c:pt>
                <c:pt idx="25">
                  <c:v>11.951008991614234</c:v>
                </c:pt>
                <c:pt idx="26">
                  <c:v>11.829864343890026</c:v>
                </c:pt>
                <c:pt idx="27">
                  <c:v>11.758924915036832</c:v>
                </c:pt>
                <c:pt idx="28">
                  <c:v>11.351141302495046</c:v>
                </c:pt>
                <c:pt idx="29">
                  <c:v>11.376537818286362</c:v>
                </c:pt>
                <c:pt idx="30">
                  <c:v>19.852725406776575</c:v>
                </c:pt>
                <c:pt idx="31">
                  <c:v>11.238353428318685</c:v>
                </c:pt>
                <c:pt idx="32">
                  <c:v>11.551802489456891</c:v>
                </c:pt>
                <c:pt idx="33">
                  <c:v>11.589994831853717</c:v>
                </c:pt>
                <c:pt idx="34">
                  <c:v>11.547818263559066</c:v>
                </c:pt>
                <c:pt idx="35">
                  <c:v>11.341339704567256</c:v>
                </c:pt>
                <c:pt idx="36">
                  <c:v>11.293902193930702</c:v>
                </c:pt>
                <c:pt idx="37">
                  <c:v>11.226004312885806</c:v>
                </c:pt>
                <c:pt idx="38">
                  <c:v>10.97818647753583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B8-554E-8AE4-94044487F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0243952"/>
        <c:axId val="860244512"/>
      </c:scatterChart>
      <c:valAx>
        <c:axId val="86024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(hrs)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244512"/>
        <c:crosses val="autoZero"/>
        <c:crossBetween val="midCat"/>
      </c:valAx>
      <c:valAx>
        <c:axId val="86024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2439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Rhyolite ash-flow tuff run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40066505631017"/>
          <c:y val="2.7989821882951654E-2"/>
          <c:w val="0.85329532264642216"/>
          <c:h val="0.912981507082607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'MD White Si'!$D$3</c:f>
              <c:strCache>
                <c:ptCount val="1"/>
                <c:pt idx="0">
                  <c:v>Si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'MD White Si'!$C$4:$C$47</c:f>
              <c:numCache>
                <c:formatCode>0</c:formatCode>
                <c:ptCount val="44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78</c:v>
                </c:pt>
                <c:pt idx="10">
                  <c:v>102</c:v>
                </c:pt>
                <c:pt idx="11">
                  <c:v>126</c:v>
                </c:pt>
                <c:pt idx="12">
                  <c:v>150</c:v>
                </c:pt>
                <c:pt idx="13">
                  <c:v>156</c:v>
                </c:pt>
                <c:pt idx="14">
                  <c:v>198</c:v>
                </c:pt>
                <c:pt idx="15">
                  <c:v>222</c:v>
                </c:pt>
                <c:pt idx="16">
                  <c:v>228</c:v>
                </c:pt>
                <c:pt idx="17">
                  <c:v>318</c:v>
                </c:pt>
                <c:pt idx="18">
                  <c:v>390</c:v>
                </c:pt>
                <c:pt idx="19">
                  <c:v>462</c:v>
                </c:pt>
                <c:pt idx="20">
                  <c:v>630</c:v>
                </c:pt>
                <c:pt idx="21">
                  <c:v>798</c:v>
                </c:pt>
                <c:pt idx="22">
                  <c:v>966</c:v>
                </c:pt>
                <c:pt idx="23">
                  <c:v>1184.5833333333721</c:v>
                </c:pt>
                <c:pt idx="24">
                  <c:v>1190.5833333333721</c:v>
                </c:pt>
                <c:pt idx="25">
                  <c:v>1196.5833333333721</c:v>
                </c:pt>
                <c:pt idx="26">
                  <c:v>1202.5833333333721</c:v>
                </c:pt>
                <c:pt idx="27">
                  <c:v>1208.5833333333721</c:v>
                </c:pt>
                <c:pt idx="28">
                  <c:v>1214.5833333333721</c:v>
                </c:pt>
                <c:pt idx="29">
                  <c:v>1220.5833333333721</c:v>
                </c:pt>
                <c:pt idx="30">
                  <c:v>1226.5833333333721</c:v>
                </c:pt>
                <c:pt idx="31">
                  <c:v>1250.5833333333721</c:v>
                </c:pt>
                <c:pt idx="32">
                  <c:v>1274.5833333333721</c:v>
                </c:pt>
                <c:pt idx="33">
                  <c:v>1298.5833333333721</c:v>
                </c:pt>
                <c:pt idx="34">
                  <c:v>1322.5833333333721</c:v>
                </c:pt>
                <c:pt idx="35">
                  <c:v>1346.5833333333721</c:v>
                </c:pt>
                <c:pt idx="36">
                  <c:v>1370.5833333333721</c:v>
                </c:pt>
                <c:pt idx="37">
                  <c:v>1394.5833333333721</c:v>
                </c:pt>
                <c:pt idx="38">
                  <c:v>1466.5833333333721</c:v>
                </c:pt>
                <c:pt idx="39">
                  <c:v>1538.5833333333721</c:v>
                </c:pt>
                <c:pt idx="40">
                  <c:v>1610.5833333333721</c:v>
                </c:pt>
                <c:pt idx="41">
                  <c:v>1802.5833333333721</c:v>
                </c:pt>
                <c:pt idx="42">
                  <c:v>1934.5833333333721</c:v>
                </c:pt>
                <c:pt idx="43">
                  <c:v>2126.5833333333721</c:v>
                </c:pt>
              </c:numCache>
            </c:numRef>
          </c:xVal>
          <c:yVal>
            <c:numRef>
              <c:f>'MD White Si'!$D$4:$D$47</c:f>
            </c:numRef>
          </c:yVal>
          <c:smooth val="0"/>
          <c:extLst>
            <c:ext xmlns:c16="http://schemas.microsoft.com/office/drawing/2014/chart" uri="{C3380CC4-5D6E-409C-BE32-E72D297353CC}">
              <c16:uniqueId val="{00000000-B29E-3744-B3D7-A9F5573E93BC}"/>
            </c:ext>
          </c:extLst>
        </c:ser>
        <c:ser>
          <c:idx val="1"/>
          <c:order val="1"/>
          <c:tx>
            <c:strRef>
              <c:f>'MD White Si'!$E$3</c:f>
              <c:strCache>
                <c:ptCount val="1"/>
                <c:pt idx="0">
                  <c:v>Si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'MD White Si'!$C$4:$C$47</c:f>
              <c:numCache>
                <c:formatCode>0</c:formatCode>
                <c:ptCount val="44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78</c:v>
                </c:pt>
                <c:pt idx="10">
                  <c:v>102</c:v>
                </c:pt>
                <c:pt idx="11">
                  <c:v>126</c:v>
                </c:pt>
                <c:pt idx="12">
                  <c:v>150</c:v>
                </c:pt>
                <c:pt idx="13">
                  <c:v>156</c:v>
                </c:pt>
                <c:pt idx="14">
                  <c:v>198</c:v>
                </c:pt>
                <c:pt idx="15">
                  <c:v>222</c:v>
                </c:pt>
                <c:pt idx="16">
                  <c:v>228</c:v>
                </c:pt>
                <c:pt idx="17">
                  <c:v>318</c:v>
                </c:pt>
                <c:pt idx="18">
                  <c:v>390</c:v>
                </c:pt>
                <c:pt idx="19">
                  <c:v>462</c:v>
                </c:pt>
                <c:pt idx="20">
                  <c:v>630</c:v>
                </c:pt>
                <c:pt idx="21">
                  <c:v>798</c:v>
                </c:pt>
                <c:pt idx="22">
                  <c:v>966</c:v>
                </c:pt>
                <c:pt idx="23">
                  <c:v>1184.5833333333721</c:v>
                </c:pt>
                <c:pt idx="24">
                  <c:v>1190.5833333333721</c:v>
                </c:pt>
                <c:pt idx="25">
                  <c:v>1196.5833333333721</c:v>
                </c:pt>
                <c:pt idx="26">
                  <c:v>1202.5833333333721</c:v>
                </c:pt>
                <c:pt idx="27">
                  <c:v>1208.5833333333721</c:v>
                </c:pt>
                <c:pt idx="28">
                  <c:v>1214.5833333333721</c:v>
                </c:pt>
                <c:pt idx="29">
                  <c:v>1220.5833333333721</c:v>
                </c:pt>
                <c:pt idx="30">
                  <c:v>1226.5833333333721</c:v>
                </c:pt>
                <c:pt idx="31">
                  <c:v>1250.5833333333721</c:v>
                </c:pt>
                <c:pt idx="32">
                  <c:v>1274.5833333333721</c:v>
                </c:pt>
                <c:pt idx="33">
                  <c:v>1298.5833333333721</c:v>
                </c:pt>
                <c:pt idx="34">
                  <c:v>1322.5833333333721</c:v>
                </c:pt>
                <c:pt idx="35">
                  <c:v>1346.5833333333721</c:v>
                </c:pt>
                <c:pt idx="36">
                  <c:v>1370.5833333333721</c:v>
                </c:pt>
                <c:pt idx="37">
                  <c:v>1394.5833333333721</c:v>
                </c:pt>
                <c:pt idx="38">
                  <c:v>1466.5833333333721</c:v>
                </c:pt>
                <c:pt idx="39">
                  <c:v>1538.5833333333721</c:v>
                </c:pt>
                <c:pt idx="40">
                  <c:v>1610.5833333333721</c:v>
                </c:pt>
                <c:pt idx="41">
                  <c:v>1802.5833333333721</c:v>
                </c:pt>
                <c:pt idx="42">
                  <c:v>1934.5833333333721</c:v>
                </c:pt>
                <c:pt idx="43">
                  <c:v>2126.5833333333721</c:v>
                </c:pt>
              </c:numCache>
            </c:numRef>
          </c:xVal>
          <c:yVal>
            <c:numRef>
              <c:f>'MD White Si'!$E$4:$E$47</c:f>
            </c:numRef>
          </c:yVal>
          <c:smooth val="0"/>
          <c:extLst>
            <c:ext xmlns:c16="http://schemas.microsoft.com/office/drawing/2014/chart" uri="{C3380CC4-5D6E-409C-BE32-E72D297353CC}">
              <c16:uniqueId val="{00000001-B29E-3744-B3D7-A9F5573E93BC}"/>
            </c:ext>
          </c:extLst>
        </c:ser>
        <c:ser>
          <c:idx val="2"/>
          <c:order val="2"/>
          <c:tx>
            <c:strRef>
              <c:f>'MD White Si'!$F$3</c:f>
              <c:strCache>
                <c:ptCount val="1"/>
                <c:pt idx="0">
                  <c:v>SiO2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'MD White Si'!$C$4:$C$47</c:f>
              <c:numCache>
                <c:formatCode>0</c:formatCode>
                <c:ptCount val="44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78</c:v>
                </c:pt>
                <c:pt idx="10">
                  <c:v>102</c:v>
                </c:pt>
                <c:pt idx="11">
                  <c:v>126</c:v>
                </c:pt>
                <c:pt idx="12">
                  <c:v>150</c:v>
                </c:pt>
                <c:pt idx="13">
                  <c:v>156</c:v>
                </c:pt>
                <c:pt idx="14">
                  <c:v>198</c:v>
                </c:pt>
                <c:pt idx="15">
                  <c:v>222</c:v>
                </c:pt>
                <c:pt idx="16">
                  <c:v>228</c:v>
                </c:pt>
                <c:pt idx="17">
                  <c:v>318</c:v>
                </c:pt>
                <c:pt idx="18">
                  <c:v>390</c:v>
                </c:pt>
                <c:pt idx="19">
                  <c:v>462</c:v>
                </c:pt>
                <c:pt idx="20">
                  <c:v>630</c:v>
                </c:pt>
                <c:pt idx="21">
                  <c:v>798</c:v>
                </c:pt>
                <c:pt idx="22">
                  <c:v>966</c:v>
                </c:pt>
                <c:pt idx="23">
                  <c:v>1184.5833333333721</c:v>
                </c:pt>
                <c:pt idx="24">
                  <c:v>1190.5833333333721</c:v>
                </c:pt>
                <c:pt idx="25">
                  <c:v>1196.5833333333721</c:v>
                </c:pt>
                <c:pt idx="26">
                  <c:v>1202.5833333333721</c:v>
                </c:pt>
                <c:pt idx="27">
                  <c:v>1208.5833333333721</c:v>
                </c:pt>
                <c:pt idx="28">
                  <c:v>1214.5833333333721</c:v>
                </c:pt>
                <c:pt idx="29">
                  <c:v>1220.5833333333721</c:v>
                </c:pt>
                <c:pt idx="30">
                  <c:v>1226.5833333333721</c:v>
                </c:pt>
                <c:pt idx="31">
                  <c:v>1250.5833333333721</c:v>
                </c:pt>
                <c:pt idx="32">
                  <c:v>1274.5833333333721</c:v>
                </c:pt>
                <c:pt idx="33">
                  <c:v>1298.5833333333721</c:v>
                </c:pt>
                <c:pt idx="34">
                  <c:v>1322.5833333333721</c:v>
                </c:pt>
                <c:pt idx="35">
                  <c:v>1346.5833333333721</c:v>
                </c:pt>
                <c:pt idx="36">
                  <c:v>1370.5833333333721</c:v>
                </c:pt>
                <c:pt idx="37">
                  <c:v>1394.5833333333721</c:v>
                </c:pt>
                <c:pt idx="38">
                  <c:v>1466.5833333333721</c:v>
                </c:pt>
                <c:pt idx="39">
                  <c:v>1538.5833333333721</c:v>
                </c:pt>
                <c:pt idx="40">
                  <c:v>1610.5833333333721</c:v>
                </c:pt>
                <c:pt idx="41">
                  <c:v>1802.5833333333721</c:v>
                </c:pt>
                <c:pt idx="42">
                  <c:v>1934.5833333333721</c:v>
                </c:pt>
                <c:pt idx="43">
                  <c:v>2126.5833333333721</c:v>
                </c:pt>
              </c:numCache>
            </c:numRef>
          </c:xVal>
          <c:yVal>
            <c:numRef>
              <c:f>'MD White Si'!$F$4:$F$47</c:f>
              <c:numCache>
                <c:formatCode>0.0</c:formatCode>
                <c:ptCount val="44"/>
                <c:pt idx="0" formatCode="0.00">
                  <c:v>3.7093199357125837</c:v>
                </c:pt>
                <c:pt idx="1">
                  <c:v>9.0837707519350008</c:v>
                </c:pt>
                <c:pt idx="2">
                  <c:v>10.222509977803112</c:v>
                </c:pt>
                <c:pt idx="3">
                  <c:v>41.948554015413933</c:v>
                </c:pt>
                <c:pt idx="4">
                  <c:v>270.66778086269113</c:v>
                </c:pt>
                <c:pt idx="5">
                  <c:v>314.7914504102605</c:v>
                </c:pt>
                <c:pt idx="6">
                  <c:v>300.54328898423785</c:v>
                </c:pt>
                <c:pt idx="7">
                  <c:v>294.76592872127685</c:v>
                </c:pt>
                <c:pt idx="8">
                  <c:v>299.75583767245325</c:v>
                </c:pt>
                <c:pt idx="9">
                  <c:v>337.61648707860536</c:v>
                </c:pt>
                <c:pt idx="10">
                  <c:v>387.08710402258521</c:v>
                </c:pt>
                <c:pt idx="11">
                  <c:v>434.20248478207867</c:v>
                </c:pt>
                <c:pt idx="12">
                  <c:v>454.27462436869081</c:v>
                </c:pt>
                <c:pt idx="13">
                  <c:v>420.66277042684959</c:v>
                </c:pt>
                <c:pt idx="14">
                  <c:v>439.43699081749685</c:v>
                </c:pt>
                <c:pt idx="15">
                  <c:v>414.89067934781656</c:v>
                </c:pt>
                <c:pt idx="16">
                  <c:v>412.32470953316005</c:v>
                </c:pt>
                <c:pt idx="17">
                  <c:v>430.68934936882221</c:v>
                </c:pt>
                <c:pt idx="18">
                  <c:v>439.87131827043669</c:v>
                </c:pt>
                <c:pt idx="19">
                  <c:v>432.28702768351951</c:v>
                </c:pt>
                <c:pt idx="20">
                  <c:v>428.19307996729248</c:v>
                </c:pt>
                <c:pt idx="21">
                  <c:v>435.88655592859533</c:v>
                </c:pt>
                <c:pt idx="22">
                  <c:v>439.14301956526566</c:v>
                </c:pt>
                <c:pt idx="23">
                  <c:v>4.4515885182144341</c:v>
                </c:pt>
                <c:pt idx="24">
                  <c:v>6.7017115084380539</c:v>
                </c:pt>
                <c:pt idx="25">
                  <c:v>6.2634470617392441</c:v>
                </c:pt>
                <c:pt idx="26">
                  <c:v>42.286468338365239</c:v>
                </c:pt>
                <c:pt idx="27">
                  <c:v>356.44273168671754</c:v>
                </c:pt>
                <c:pt idx="28">
                  <c:v>438.62449121743123</c:v>
                </c:pt>
                <c:pt idx="29">
                  <c:v>460.61750992651616</c:v>
                </c:pt>
                <c:pt idx="30">
                  <c:v>452.30224905550062</c:v>
                </c:pt>
                <c:pt idx="31">
                  <c:v>466.2741972344021</c:v>
                </c:pt>
                <c:pt idx="32">
                  <c:v>472.80606090953216</c:v>
                </c:pt>
                <c:pt idx="33">
                  <c:v>464.10033599092282</c:v>
                </c:pt>
                <c:pt idx="34">
                  <c:v>470.66353766695374</c:v>
                </c:pt>
                <c:pt idx="35">
                  <c:v>460.68509807339001</c:v>
                </c:pt>
                <c:pt idx="36">
                  <c:v>462.91321510476433</c:v>
                </c:pt>
                <c:pt idx="37">
                  <c:v>463.48582373754454</c:v>
                </c:pt>
                <c:pt idx="38">
                  <c:v>471.09719601863446</c:v>
                </c:pt>
                <c:pt idx="39">
                  <c:v>474.73193729961378</c:v>
                </c:pt>
                <c:pt idx="40">
                  <c:v>498.78307727677395</c:v>
                </c:pt>
                <c:pt idx="41">
                  <c:v>466.3654112544375</c:v>
                </c:pt>
                <c:pt idx="42">
                  <c:v>466.2305296085172</c:v>
                </c:pt>
                <c:pt idx="43">
                  <c:v>462.75485025424734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29E-3744-B3D7-A9F5573E93BC}"/>
            </c:ext>
          </c:extLst>
        </c:ser>
        <c:ser>
          <c:idx val="3"/>
          <c:order val="3"/>
          <c:tx>
            <c:strRef>
              <c:f>'MD White cations'!$P$3</c:f>
              <c:strCache>
                <c:ptCount val="1"/>
                <c:pt idx="0">
                  <c:v>Na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'MD White cations'!$C$4:$C$47</c:f>
              <c:numCache>
                <c:formatCode>0</c:formatCode>
                <c:ptCount val="44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78</c:v>
                </c:pt>
                <c:pt idx="10">
                  <c:v>102</c:v>
                </c:pt>
                <c:pt idx="11">
                  <c:v>126</c:v>
                </c:pt>
                <c:pt idx="12">
                  <c:v>150</c:v>
                </c:pt>
                <c:pt idx="13">
                  <c:v>156</c:v>
                </c:pt>
                <c:pt idx="14">
                  <c:v>198</c:v>
                </c:pt>
                <c:pt idx="15">
                  <c:v>222</c:v>
                </c:pt>
                <c:pt idx="16">
                  <c:v>228</c:v>
                </c:pt>
                <c:pt idx="17">
                  <c:v>318</c:v>
                </c:pt>
                <c:pt idx="18">
                  <c:v>390</c:v>
                </c:pt>
                <c:pt idx="19">
                  <c:v>462</c:v>
                </c:pt>
                <c:pt idx="20">
                  <c:v>630</c:v>
                </c:pt>
                <c:pt idx="21">
                  <c:v>798</c:v>
                </c:pt>
                <c:pt idx="22">
                  <c:v>966</c:v>
                </c:pt>
                <c:pt idx="23">
                  <c:v>1184.5833333333721</c:v>
                </c:pt>
                <c:pt idx="24">
                  <c:v>1190.5833333333721</c:v>
                </c:pt>
                <c:pt idx="25">
                  <c:v>1196.5833333333721</c:v>
                </c:pt>
                <c:pt idx="26">
                  <c:v>1202.5833333333721</c:v>
                </c:pt>
                <c:pt idx="27">
                  <c:v>1208.5833333333721</c:v>
                </c:pt>
                <c:pt idx="28">
                  <c:v>1214.5833333333721</c:v>
                </c:pt>
                <c:pt idx="29">
                  <c:v>1220.5833333333721</c:v>
                </c:pt>
                <c:pt idx="30">
                  <c:v>1226.5833333333721</c:v>
                </c:pt>
                <c:pt idx="31">
                  <c:v>1250.5833333333721</c:v>
                </c:pt>
                <c:pt idx="32">
                  <c:v>1274.5833333333721</c:v>
                </c:pt>
                <c:pt idx="33">
                  <c:v>1298.5833333333721</c:v>
                </c:pt>
                <c:pt idx="34">
                  <c:v>1322.5833333333721</c:v>
                </c:pt>
                <c:pt idx="35">
                  <c:v>1346.5833333333721</c:v>
                </c:pt>
                <c:pt idx="36">
                  <c:v>1370.5833333333721</c:v>
                </c:pt>
                <c:pt idx="37">
                  <c:v>1394.5833333333721</c:v>
                </c:pt>
                <c:pt idx="38">
                  <c:v>1466.5833333333721</c:v>
                </c:pt>
                <c:pt idx="39">
                  <c:v>1538.5833333333721</c:v>
                </c:pt>
                <c:pt idx="40">
                  <c:v>1610.5833333333721</c:v>
                </c:pt>
                <c:pt idx="41">
                  <c:v>1802.5833333333721</c:v>
                </c:pt>
                <c:pt idx="42">
                  <c:v>1934.5833333333721</c:v>
                </c:pt>
                <c:pt idx="43">
                  <c:v>2126.5833333333721</c:v>
                </c:pt>
              </c:numCache>
            </c:numRef>
          </c:xVal>
          <c:yVal>
            <c:numRef>
              <c:f>'MD White cations'!$P$4:$P$47</c:f>
              <c:numCache>
                <c:formatCode>0.00</c:formatCode>
                <c:ptCount val="44"/>
                <c:pt idx="0">
                  <c:v>11.840520957761841</c:v>
                </c:pt>
                <c:pt idx="1">
                  <c:v>57.863230345968944</c:v>
                </c:pt>
                <c:pt idx="2">
                  <c:v>66.466397175478662</c:v>
                </c:pt>
                <c:pt idx="3">
                  <c:v>126.16060537964795</c:v>
                </c:pt>
                <c:pt idx="4">
                  <c:v>277.71636528742545</c:v>
                </c:pt>
                <c:pt idx="5">
                  <c:v>373.48023102417716</c:v>
                </c:pt>
                <c:pt idx="6">
                  <c:v>427.31830479137864</c:v>
                </c:pt>
                <c:pt idx="7">
                  <c:v>459.57369534252064</c:v>
                </c:pt>
                <c:pt idx="8">
                  <c:v>457.73425821470266</c:v>
                </c:pt>
                <c:pt idx="9">
                  <c:v>372.79632910588907</c:v>
                </c:pt>
                <c:pt idx="10">
                  <c:v>311.52677091640271</c:v>
                </c:pt>
                <c:pt idx="11">
                  <c:v>264.34773061681426</c:v>
                </c:pt>
                <c:pt idx="12">
                  <c:v>212.19002966959445</c:v>
                </c:pt>
                <c:pt idx="13">
                  <c:v>188.02493820702463</c:v>
                </c:pt>
                <c:pt idx="14">
                  <c:v>159.64281186942742</c:v>
                </c:pt>
                <c:pt idx="15">
                  <c:v>156.58741622436338</c:v>
                </c:pt>
                <c:pt idx="16">
                  <c:v>151.87564986737243</c:v>
                </c:pt>
                <c:pt idx="17">
                  <c:v>109.16967618177338</c:v>
                </c:pt>
                <c:pt idx="18">
                  <c:v>99.701885145341919</c:v>
                </c:pt>
                <c:pt idx="19">
                  <c:v>87.98144367927668</c:v>
                </c:pt>
                <c:pt idx="20">
                  <c:v>63.560021670005398</c:v>
                </c:pt>
                <c:pt idx="21">
                  <c:v>57.406441527076822</c:v>
                </c:pt>
                <c:pt idx="22">
                  <c:v>52.545962475604654</c:v>
                </c:pt>
                <c:pt idx="23">
                  <c:v>9.0865594449807734</c:v>
                </c:pt>
                <c:pt idx="24">
                  <c:v>17.678237017786742</c:v>
                </c:pt>
                <c:pt idx="25">
                  <c:v>18.475463407202536</c:v>
                </c:pt>
                <c:pt idx="26">
                  <c:v>35.832373447976948</c:v>
                </c:pt>
                <c:pt idx="27">
                  <c:v>50.206718589862163</c:v>
                </c:pt>
                <c:pt idx="28">
                  <c:v>54.070095355365808</c:v>
                </c:pt>
                <c:pt idx="29">
                  <c:v>56.337158949672101</c:v>
                </c:pt>
                <c:pt idx="30">
                  <c:v>53.526768319826701</c:v>
                </c:pt>
                <c:pt idx="31">
                  <c:v>51.759235843159324</c:v>
                </c:pt>
                <c:pt idx="32">
                  <c:v>51.586137578093812</c:v>
                </c:pt>
                <c:pt idx="33">
                  <c:v>51.023944968285114</c:v>
                </c:pt>
                <c:pt idx="34">
                  <c:v>50.959950127644248</c:v>
                </c:pt>
                <c:pt idx="35">
                  <c:v>49.202130694958221</c:v>
                </c:pt>
                <c:pt idx="36">
                  <c:v>48.901892093667705</c:v>
                </c:pt>
                <c:pt idx="37">
                  <c:v>48.554760190611169</c:v>
                </c:pt>
                <c:pt idx="38">
                  <c:v>47.375901012102105</c:v>
                </c:pt>
                <c:pt idx="39">
                  <c:v>45.46500359113184</c:v>
                </c:pt>
                <c:pt idx="40">
                  <c:v>46.305196681989024</c:v>
                </c:pt>
                <c:pt idx="41">
                  <c:v>39.907328675625131</c:v>
                </c:pt>
                <c:pt idx="42">
                  <c:v>38.126236561341031</c:v>
                </c:pt>
                <c:pt idx="43">
                  <c:v>36.802168103335106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29E-3744-B3D7-A9F5573E93BC}"/>
            </c:ext>
          </c:extLst>
        </c:ser>
        <c:ser>
          <c:idx val="4"/>
          <c:order val="4"/>
          <c:tx>
            <c:strRef>
              <c:f>'MM Black Anions'!$E$3</c:f>
              <c:strCache>
                <c:ptCount val="1"/>
                <c:pt idx="0">
                  <c:v>Chloride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'MD White Si'!$C$4:$C$47</c:f>
              <c:numCache>
                <c:formatCode>0</c:formatCode>
                <c:ptCount val="44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78</c:v>
                </c:pt>
                <c:pt idx="10">
                  <c:v>102</c:v>
                </c:pt>
                <c:pt idx="11">
                  <c:v>126</c:v>
                </c:pt>
                <c:pt idx="12">
                  <c:v>150</c:v>
                </c:pt>
                <c:pt idx="13">
                  <c:v>156</c:v>
                </c:pt>
                <c:pt idx="14">
                  <c:v>198</c:v>
                </c:pt>
                <c:pt idx="15">
                  <c:v>222</c:v>
                </c:pt>
                <c:pt idx="16">
                  <c:v>228</c:v>
                </c:pt>
                <c:pt idx="17">
                  <c:v>318</c:v>
                </c:pt>
                <c:pt idx="18">
                  <c:v>390</c:v>
                </c:pt>
                <c:pt idx="19">
                  <c:v>462</c:v>
                </c:pt>
                <c:pt idx="20">
                  <c:v>630</c:v>
                </c:pt>
                <c:pt idx="21">
                  <c:v>798</c:v>
                </c:pt>
                <c:pt idx="22">
                  <c:v>966</c:v>
                </c:pt>
                <c:pt idx="23">
                  <c:v>1184.5833333333721</c:v>
                </c:pt>
                <c:pt idx="24">
                  <c:v>1190.5833333333721</c:v>
                </c:pt>
                <c:pt idx="25">
                  <c:v>1196.5833333333721</c:v>
                </c:pt>
                <c:pt idx="26">
                  <c:v>1202.5833333333721</c:v>
                </c:pt>
                <c:pt idx="27">
                  <c:v>1208.5833333333721</c:v>
                </c:pt>
                <c:pt idx="28">
                  <c:v>1214.5833333333721</c:v>
                </c:pt>
                <c:pt idx="29">
                  <c:v>1220.5833333333721</c:v>
                </c:pt>
                <c:pt idx="30">
                  <c:v>1226.5833333333721</c:v>
                </c:pt>
                <c:pt idx="31">
                  <c:v>1250.5833333333721</c:v>
                </c:pt>
                <c:pt idx="32">
                  <c:v>1274.5833333333721</c:v>
                </c:pt>
                <c:pt idx="33">
                  <c:v>1298.5833333333721</c:v>
                </c:pt>
                <c:pt idx="34">
                  <c:v>1322.5833333333721</c:v>
                </c:pt>
                <c:pt idx="35">
                  <c:v>1346.5833333333721</c:v>
                </c:pt>
                <c:pt idx="36">
                  <c:v>1370.5833333333721</c:v>
                </c:pt>
                <c:pt idx="37">
                  <c:v>1394.5833333333721</c:v>
                </c:pt>
                <c:pt idx="38">
                  <c:v>1466.5833333333721</c:v>
                </c:pt>
                <c:pt idx="39">
                  <c:v>1538.5833333333721</c:v>
                </c:pt>
                <c:pt idx="40">
                  <c:v>1610.5833333333721</c:v>
                </c:pt>
                <c:pt idx="41">
                  <c:v>1802.5833333333721</c:v>
                </c:pt>
                <c:pt idx="42">
                  <c:v>1934.5833333333721</c:v>
                </c:pt>
                <c:pt idx="43">
                  <c:v>2126.5833333333721</c:v>
                </c:pt>
              </c:numCache>
            </c:numRef>
          </c:xVal>
          <c:yVal>
            <c:numRef>
              <c:f>'MD White Anions'!$E$4:$E$47</c:f>
              <c:numCache>
                <c:formatCode>0.00</c:formatCode>
                <c:ptCount val="44"/>
                <c:pt idx="0">
                  <c:v>1.0234999999999999</c:v>
                </c:pt>
                <c:pt idx="1">
                  <c:v>6.1974999999999998</c:v>
                </c:pt>
                <c:pt idx="2">
                  <c:v>7.9820000000000002</c:v>
                </c:pt>
                <c:pt idx="3">
                  <c:v>76.112499999999997</c:v>
                </c:pt>
                <c:pt idx="4">
                  <c:v>336.411</c:v>
                </c:pt>
                <c:pt idx="5">
                  <c:v>505.26499999999999</c:v>
                </c:pt>
                <c:pt idx="6">
                  <c:v>625.35550000000001</c:v>
                </c:pt>
                <c:pt idx="7">
                  <c:v>680.21150000000011</c:v>
                </c:pt>
                <c:pt idx="8">
                  <c:v>684.14249999999993</c:v>
                </c:pt>
                <c:pt idx="9">
                  <c:v>539.60199999999998</c:v>
                </c:pt>
                <c:pt idx="10">
                  <c:v>421.75099999999998</c:v>
                </c:pt>
                <c:pt idx="11">
                  <c:v>317.00299999999999</c:v>
                </c:pt>
                <c:pt idx="12">
                  <c:v>217.47649999999999</c:v>
                </c:pt>
                <c:pt idx="13">
                  <c:v>183.00049999999999</c:v>
                </c:pt>
                <c:pt idx="14">
                  <c:v>117.04900000000001</c:v>
                </c:pt>
                <c:pt idx="15">
                  <c:v>110.129</c:v>
                </c:pt>
                <c:pt idx="16">
                  <c:v>101.4265</c:v>
                </c:pt>
                <c:pt idx="17">
                  <c:v>27.739000000000004</c:v>
                </c:pt>
                <c:pt idx="18">
                  <c:v>10.983499999999999</c:v>
                </c:pt>
                <c:pt idx="19">
                  <c:v>4.8550000000000004</c:v>
                </c:pt>
                <c:pt idx="20">
                  <c:v>1.5659999999999998</c:v>
                </c:pt>
                <c:pt idx="21">
                  <c:v>0.84100000000000008</c:v>
                </c:pt>
                <c:pt idx="22">
                  <c:v>0.63500000000000001</c:v>
                </c:pt>
                <c:pt idx="23">
                  <c:v>0.35950000000000004</c:v>
                </c:pt>
                <c:pt idx="24">
                  <c:v>0.51049999999999995</c:v>
                </c:pt>
                <c:pt idx="25">
                  <c:v>0.29150000000000004</c:v>
                </c:pt>
                <c:pt idx="26">
                  <c:v>0.40250000000000002</c:v>
                </c:pt>
                <c:pt idx="27">
                  <c:v>0.64749999999999996</c:v>
                </c:pt>
                <c:pt idx="28">
                  <c:v>0.621</c:v>
                </c:pt>
                <c:pt idx="29">
                  <c:v>0.5655</c:v>
                </c:pt>
                <c:pt idx="30">
                  <c:v>0.42550000000000004</c:v>
                </c:pt>
                <c:pt idx="31">
                  <c:v>0.33349999999999996</c:v>
                </c:pt>
                <c:pt idx="32">
                  <c:v>0.27</c:v>
                </c:pt>
                <c:pt idx="33">
                  <c:v>0.39800000000000002</c:v>
                </c:pt>
                <c:pt idx="34">
                  <c:v>0.20999999999999996</c:v>
                </c:pt>
                <c:pt idx="35">
                  <c:v>0.21149999999999999</c:v>
                </c:pt>
                <c:pt idx="36">
                  <c:v>0.29600000000000004</c:v>
                </c:pt>
                <c:pt idx="37">
                  <c:v>0.31600000000000006</c:v>
                </c:pt>
                <c:pt idx="38">
                  <c:v>0.17949999999999999</c:v>
                </c:pt>
                <c:pt idx="39">
                  <c:v>0.17199999999999999</c:v>
                </c:pt>
                <c:pt idx="40">
                  <c:v>0.29100000000000004</c:v>
                </c:pt>
                <c:pt idx="41">
                  <c:v>0.14749999999999999</c:v>
                </c:pt>
                <c:pt idx="42">
                  <c:v>0.1555</c:v>
                </c:pt>
                <c:pt idx="43">
                  <c:v>0.182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29E-3744-B3D7-A9F5573E9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6804943"/>
        <c:axId val="2018144799"/>
      </c:scatterChart>
      <c:valAx>
        <c:axId val="20668049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8144799"/>
        <c:crosses val="autoZero"/>
        <c:crossBetween val="midCat"/>
      </c:valAx>
      <c:valAx>
        <c:axId val="2018144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ppm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68049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26172475452524"/>
          <c:y val="0.36800224399430986"/>
          <c:w val="0.1187382752454748"/>
          <c:h val="0.128817695497986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Rhyolite</a:t>
            </a:r>
            <a:r>
              <a:rPr lang="en-US" baseline="0"/>
              <a:t> ash-flow tuff run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089501808493219E-2"/>
          <c:y val="2.7989821882951654E-2"/>
          <c:w val="0.91217994165071981"/>
          <c:h val="0.912981507082607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'MD White Si'!$D$3</c:f>
              <c:strCache>
                <c:ptCount val="1"/>
                <c:pt idx="0">
                  <c:v>Si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'MD White Si'!$C$4:$C$47</c:f>
              <c:numCache>
                <c:formatCode>0</c:formatCode>
                <c:ptCount val="44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78</c:v>
                </c:pt>
                <c:pt idx="10">
                  <c:v>102</c:v>
                </c:pt>
                <c:pt idx="11">
                  <c:v>126</c:v>
                </c:pt>
                <c:pt idx="12">
                  <c:v>150</c:v>
                </c:pt>
                <c:pt idx="13">
                  <c:v>156</c:v>
                </c:pt>
                <c:pt idx="14">
                  <c:v>198</c:v>
                </c:pt>
                <c:pt idx="15">
                  <c:v>222</c:v>
                </c:pt>
                <c:pt idx="16">
                  <c:v>228</c:v>
                </c:pt>
                <c:pt idx="17">
                  <c:v>318</c:v>
                </c:pt>
                <c:pt idx="18">
                  <c:v>390</c:v>
                </c:pt>
                <c:pt idx="19">
                  <c:v>462</c:v>
                </c:pt>
                <c:pt idx="20">
                  <c:v>630</c:v>
                </c:pt>
                <c:pt idx="21">
                  <c:v>798</c:v>
                </c:pt>
                <c:pt idx="22">
                  <c:v>966</c:v>
                </c:pt>
                <c:pt idx="23">
                  <c:v>1184.5833333333721</c:v>
                </c:pt>
                <c:pt idx="24">
                  <c:v>1190.5833333333721</c:v>
                </c:pt>
                <c:pt idx="25">
                  <c:v>1196.5833333333721</c:v>
                </c:pt>
                <c:pt idx="26">
                  <c:v>1202.5833333333721</c:v>
                </c:pt>
                <c:pt idx="27">
                  <c:v>1208.5833333333721</c:v>
                </c:pt>
                <c:pt idx="28">
                  <c:v>1214.5833333333721</c:v>
                </c:pt>
                <c:pt idx="29">
                  <c:v>1220.5833333333721</c:v>
                </c:pt>
                <c:pt idx="30">
                  <c:v>1226.5833333333721</c:v>
                </c:pt>
                <c:pt idx="31">
                  <c:v>1250.5833333333721</c:v>
                </c:pt>
                <c:pt idx="32">
                  <c:v>1274.5833333333721</c:v>
                </c:pt>
                <c:pt idx="33">
                  <c:v>1298.5833333333721</c:v>
                </c:pt>
                <c:pt idx="34">
                  <c:v>1322.5833333333721</c:v>
                </c:pt>
                <c:pt idx="35">
                  <c:v>1346.5833333333721</c:v>
                </c:pt>
                <c:pt idx="36">
                  <c:v>1370.5833333333721</c:v>
                </c:pt>
                <c:pt idx="37">
                  <c:v>1394.5833333333721</c:v>
                </c:pt>
                <c:pt idx="38">
                  <c:v>1466.5833333333721</c:v>
                </c:pt>
                <c:pt idx="39">
                  <c:v>1538.5833333333721</c:v>
                </c:pt>
                <c:pt idx="40">
                  <c:v>1610.5833333333721</c:v>
                </c:pt>
                <c:pt idx="41">
                  <c:v>1802.5833333333721</c:v>
                </c:pt>
                <c:pt idx="42">
                  <c:v>1934.5833333333721</c:v>
                </c:pt>
                <c:pt idx="43">
                  <c:v>2126.5833333333721</c:v>
                </c:pt>
              </c:numCache>
            </c:numRef>
          </c:xVal>
          <c:yVal>
            <c:numRef>
              <c:f>'MD White Si'!$D$4:$D$47</c:f>
            </c:numRef>
          </c:yVal>
          <c:smooth val="0"/>
          <c:extLst>
            <c:ext xmlns:c16="http://schemas.microsoft.com/office/drawing/2014/chart" uri="{C3380CC4-5D6E-409C-BE32-E72D297353CC}">
              <c16:uniqueId val="{00000000-0629-6748-9F0C-F495444A41B2}"/>
            </c:ext>
          </c:extLst>
        </c:ser>
        <c:ser>
          <c:idx val="1"/>
          <c:order val="1"/>
          <c:tx>
            <c:strRef>
              <c:f>'MD White Si'!$E$3</c:f>
              <c:strCache>
                <c:ptCount val="1"/>
                <c:pt idx="0">
                  <c:v>Si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'MD White Si'!$C$4:$C$47</c:f>
              <c:numCache>
                <c:formatCode>0</c:formatCode>
                <c:ptCount val="44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78</c:v>
                </c:pt>
                <c:pt idx="10">
                  <c:v>102</c:v>
                </c:pt>
                <c:pt idx="11">
                  <c:v>126</c:v>
                </c:pt>
                <c:pt idx="12">
                  <c:v>150</c:v>
                </c:pt>
                <c:pt idx="13">
                  <c:v>156</c:v>
                </c:pt>
                <c:pt idx="14">
                  <c:v>198</c:v>
                </c:pt>
                <c:pt idx="15">
                  <c:v>222</c:v>
                </c:pt>
                <c:pt idx="16">
                  <c:v>228</c:v>
                </c:pt>
                <c:pt idx="17">
                  <c:v>318</c:v>
                </c:pt>
                <c:pt idx="18">
                  <c:v>390</c:v>
                </c:pt>
                <c:pt idx="19">
                  <c:v>462</c:v>
                </c:pt>
                <c:pt idx="20">
                  <c:v>630</c:v>
                </c:pt>
                <c:pt idx="21">
                  <c:v>798</c:v>
                </c:pt>
                <c:pt idx="22">
                  <c:v>966</c:v>
                </c:pt>
                <c:pt idx="23">
                  <c:v>1184.5833333333721</c:v>
                </c:pt>
                <c:pt idx="24">
                  <c:v>1190.5833333333721</c:v>
                </c:pt>
                <c:pt idx="25">
                  <c:v>1196.5833333333721</c:v>
                </c:pt>
                <c:pt idx="26">
                  <c:v>1202.5833333333721</c:v>
                </c:pt>
                <c:pt idx="27">
                  <c:v>1208.5833333333721</c:v>
                </c:pt>
                <c:pt idx="28">
                  <c:v>1214.5833333333721</c:v>
                </c:pt>
                <c:pt idx="29">
                  <c:v>1220.5833333333721</c:v>
                </c:pt>
                <c:pt idx="30">
                  <c:v>1226.5833333333721</c:v>
                </c:pt>
                <c:pt idx="31">
                  <c:v>1250.5833333333721</c:v>
                </c:pt>
                <c:pt idx="32">
                  <c:v>1274.5833333333721</c:v>
                </c:pt>
                <c:pt idx="33">
                  <c:v>1298.5833333333721</c:v>
                </c:pt>
                <c:pt idx="34">
                  <c:v>1322.5833333333721</c:v>
                </c:pt>
                <c:pt idx="35">
                  <c:v>1346.5833333333721</c:v>
                </c:pt>
                <c:pt idx="36">
                  <c:v>1370.5833333333721</c:v>
                </c:pt>
                <c:pt idx="37">
                  <c:v>1394.5833333333721</c:v>
                </c:pt>
                <c:pt idx="38">
                  <c:v>1466.5833333333721</c:v>
                </c:pt>
                <c:pt idx="39">
                  <c:v>1538.5833333333721</c:v>
                </c:pt>
                <c:pt idx="40">
                  <c:v>1610.5833333333721</c:v>
                </c:pt>
                <c:pt idx="41">
                  <c:v>1802.5833333333721</c:v>
                </c:pt>
                <c:pt idx="42">
                  <c:v>1934.5833333333721</c:v>
                </c:pt>
                <c:pt idx="43">
                  <c:v>2126.5833333333721</c:v>
                </c:pt>
              </c:numCache>
            </c:numRef>
          </c:xVal>
          <c:yVal>
            <c:numRef>
              <c:f>'MD White Si'!$E$4:$E$47</c:f>
            </c:numRef>
          </c:yVal>
          <c:smooth val="0"/>
          <c:extLst>
            <c:ext xmlns:c16="http://schemas.microsoft.com/office/drawing/2014/chart" uri="{C3380CC4-5D6E-409C-BE32-E72D297353CC}">
              <c16:uniqueId val="{00000001-0629-6748-9F0C-F495444A41B2}"/>
            </c:ext>
          </c:extLst>
        </c:ser>
        <c:ser>
          <c:idx val="2"/>
          <c:order val="2"/>
          <c:tx>
            <c:strRef>
              <c:f>'MD White cations'!$Q$3</c:f>
              <c:strCache>
                <c:ptCount val="1"/>
                <c:pt idx="0">
                  <c:v>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'MD White cations'!$C$4:$C$47</c:f>
              <c:numCache>
                <c:formatCode>0</c:formatCode>
                <c:ptCount val="44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78</c:v>
                </c:pt>
                <c:pt idx="10">
                  <c:v>102</c:v>
                </c:pt>
                <c:pt idx="11">
                  <c:v>126</c:v>
                </c:pt>
                <c:pt idx="12">
                  <c:v>150</c:v>
                </c:pt>
                <c:pt idx="13">
                  <c:v>156</c:v>
                </c:pt>
                <c:pt idx="14">
                  <c:v>198</c:v>
                </c:pt>
                <c:pt idx="15">
                  <c:v>222</c:v>
                </c:pt>
                <c:pt idx="16">
                  <c:v>228</c:v>
                </c:pt>
                <c:pt idx="17">
                  <c:v>318</c:v>
                </c:pt>
                <c:pt idx="18">
                  <c:v>390</c:v>
                </c:pt>
                <c:pt idx="19">
                  <c:v>462</c:v>
                </c:pt>
                <c:pt idx="20">
                  <c:v>630</c:v>
                </c:pt>
                <c:pt idx="21">
                  <c:v>798</c:v>
                </c:pt>
                <c:pt idx="22">
                  <c:v>966</c:v>
                </c:pt>
                <c:pt idx="23">
                  <c:v>1184.5833333333721</c:v>
                </c:pt>
                <c:pt idx="24">
                  <c:v>1190.5833333333721</c:v>
                </c:pt>
                <c:pt idx="25">
                  <c:v>1196.5833333333721</c:v>
                </c:pt>
                <c:pt idx="26">
                  <c:v>1202.5833333333721</c:v>
                </c:pt>
                <c:pt idx="27">
                  <c:v>1208.5833333333721</c:v>
                </c:pt>
                <c:pt idx="28">
                  <c:v>1214.5833333333721</c:v>
                </c:pt>
                <c:pt idx="29">
                  <c:v>1220.5833333333721</c:v>
                </c:pt>
                <c:pt idx="30">
                  <c:v>1226.5833333333721</c:v>
                </c:pt>
                <c:pt idx="31">
                  <c:v>1250.5833333333721</c:v>
                </c:pt>
                <c:pt idx="32">
                  <c:v>1274.5833333333721</c:v>
                </c:pt>
                <c:pt idx="33">
                  <c:v>1298.5833333333721</c:v>
                </c:pt>
                <c:pt idx="34">
                  <c:v>1322.5833333333721</c:v>
                </c:pt>
                <c:pt idx="35">
                  <c:v>1346.5833333333721</c:v>
                </c:pt>
                <c:pt idx="36">
                  <c:v>1370.5833333333721</c:v>
                </c:pt>
                <c:pt idx="37">
                  <c:v>1394.5833333333721</c:v>
                </c:pt>
                <c:pt idx="38">
                  <c:v>1466.5833333333721</c:v>
                </c:pt>
                <c:pt idx="39">
                  <c:v>1538.5833333333721</c:v>
                </c:pt>
                <c:pt idx="40">
                  <c:v>1610.5833333333721</c:v>
                </c:pt>
                <c:pt idx="41">
                  <c:v>1802.5833333333721</c:v>
                </c:pt>
                <c:pt idx="42">
                  <c:v>1934.5833333333721</c:v>
                </c:pt>
                <c:pt idx="43">
                  <c:v>2126.5833333333721</c:v>
                </c:pt>
              </c:numCache>
            </c:numRef>
          </c:xVal>
          <c:yVal>
            <c:numRef>
              <c:f>'MD White cations'!$Q$4:$Q$47</c:f>
              <c:numCache>
                <c:formatCode>0.00</c:formatCode>
                <c:ptCount val="44"/>
                <c:pt idx="0">
                  <c:v>0.44737052865185856</c:v>
                </c:pt>
                <c:pt idx="1">
                  <c:v>1.1898985841908736</c:v>
                </c:pt>
                <c:pt idx="2">
                  <c:v>1.4050274922036863</c:v>
                </c:pt>
                <c:pt idx="3">
                  <c:v>6.7580242540435682</c:v>
                </c:pt>
                <c:pt idx="4">
                  <c:v>24.203776419603138</c:v>
                </c:pt>
                <c:pt idx="5">
                  <c:v>25.857347154574558</c:v>
                </c:pt>
                <c:pt idx="6">
                  <c:v>27.031618787983927</c:v>
                </c:pt>
                <c:pt idx="7">
                  <c:v>26.745533711674799</c:v>
                </c:pt>
                <c:pt idx="8">
                  <c:v>25.558353696806599</c:v>
                </c:pt>
                <c:pt idx="9">
                  <c:v>18.227264449956639</c:v>
                </c:pt>
                <c:pt idx="10">
                  <c:v>14.311642450231277</c:v>
                </c:pt>
                <c:pt idx="11">
                  <c:v>11.390101681929405</c:v>
                </c:pt>
                <c:pt idx="12">
                  <c:v>8.72964218053934</c:v>
                </c:pt>
                <c:pt idx="13">
                  <c:v>7.5356295230948289</c:v>
                </c:pt>
                <c:pt idx="14">
                  <c:v>6.2552815954273653</c:v>
                </c:pt>
                <c:pt idx="15">
                  <c:v>6.0156830345286236</c:v>
                </c:pt>
                <c:pt idx="16">
                  <c:v>5.7503341655569313</c:v>
                </c:pt>
                <c:pt idx="17">
                  <c:v>4.0485185429127579</c:v>
                </c:pt>
                <c:pt idx="18">
                  <c:v>3.9371346473707742</c:v>
                </c:pt>
                <c:pt idx="19">
                  <c:v>3.6707852188372931</c:v>
                </c:pt>
                <c:pt idx="20">
                  <c:v>3.8680148610914267</c:v>
                </c:pt>
                <c:pt idx="21">
                  <c:v>3.8450858010387545</c:v>
                </c:pt>
                <c:pt idx="22">
                  <c:v>3.8486498378356533</c:v>
                </c:pt>
                <c:pt idx="23">
                  <c:v>0.31579213171184201</c:v>
                </c:pt>
                <c:pt idx="24">
                  <c:v>0.50664347828125655</c:v>
                </c:pt>
                <c:pt idx="25">
                  <c:v>0.48430874302505722</c:v>
                </c:pt>
                <c:pt idx="26">
                  <c:v>0.79269396771849188</c:v>
                </c:pt>
                <c:pt idx="27">
                  <c:v>11.789218741329933</c:v>
                </c:pt>
                <c:pt idx="28">
                  <c:v>6.7414337615823205</c:v>
                </c:pt>
                <c:pt idx="29">
                  <c:v>6.168777507688799</c:v>
                </c:pt>
                <c:pt idx="30">
                  <c:v>5.384242579389948</c:v>
                </c:pt>
                <c:pt idx="31">
                  <c:v>4.7753031567541715</c:v>
                </c:pt>
                <c:pt idx="32">
                  <c:v>4.5169828859448566</c:v>
                </c:pt>
                <c:pt idx="33">
                  <c:v>4.5079175093407056</c:v>
                </c:pt>
                <c:pt idx="34">
                  <c:v>4.5424908948933567</c:v>
                </c:pt>
                <c:pt idx="35">
                  <c:v>4.5684097832650359</c:v>
                </c:pt>
                <c:pt idx="36">
                  <c:v>4.5165758302815622</c:v>
                </c:pt>
                <c:pt idx="37">
                  <c:v>4.5614722631686258</c:v>
                </c:pt>
                <c:pt idx="38">
                  <c:v>4.4226231862560343</c:v>
                </c:pt>
                <c:pt idx="39">
                  <c:v>4.3708339585288174</c:v>
                </c:pt>
                <c:pt idx="40">
                  <c:v>4.7389539117029251</c:v>
                </c:pt>
                <c:pt idx="41">
                  <c:v>4.1483838593387619</c:v>
                </c:pt>
                <c:pt idx="42">
                  <c:v>4.1715652951910247</c:v>
                </c:pt>
                <c:pt idx="43">
                  <c:v>4.2026753595237043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629-6748-9F0C-F495444A41B2}"/>
            </c:ext>
          </c:extLst>
        </c:ser>
        <c:ser>
          <c:idx val="3"/>
          <c:order val="3"/>
          <c:tx>
            <c:strRef>
              <c:f>'MD White cations'!$R$3</c:f>
              <c:strCache>
                <c:ptCount val="1"/>
                <c:pt idx="0">
                  <c:v>Ca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'MD White cations'!$C$4:$C$47</c:f>
              <c:numCache>
                <c:formatCode>0</c:formatCode>
                <c:ptCount val="44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78</c:v>
                </c:pt>
                <c:pt idx="10">
                  <c:v>102</c:v>
                </c:pt>
                <c:pt idx="11">
                  <c:v>126</c:v>
                </c:pt>
                <c:pt idx="12">
                  <c:v>150</c:v>
                </c:pt>
                <c:pt idx="13">
                  <c:v>156</c:v>
                </c:pt>
                <c:pt idx="14">
                  <c:v>198</c:v>
                </c:pt>
                <c:pt idx="15">
                  <c:v>222</c:v>
                </c:pt>
                <c:pt idx="16">
                  <c:v>228</c:v>
                </c:pt>
                <c:pt idx="17">
                  <c:v>318</c:v>
                </c:pt>
                <c:pt idx="18">
                  <c:v>390</c:v>
                </c:pt>
                <c:pt idx="19">
                  <c:v>462</c:v>
                </c:pt>
                <c:pt idx="20">
                  <c:v>630</c:v>
                </c:pt>
                <c:pt idx="21">
                  <c:v>798</c:v>
                </c:pt>
                <c:pt idx="22">
                  <c:v>966</c:v>
                </c:pt>
                <c:pt idx="23">
                  <c:v>1184.5833333333721</c:v>
                </c:pt>
                <c:pt idx="24">
                  <c:v>1190.5833333333721</c:v>
                </c:pt>
                <c:pt idx="25">
                  <c:v>1196.5833333333721</c:v>
                </c:pt>
                <c:pt idx="26">
                  <c:v>1202.5833333333721</c:v>
                </c:pt>
                <c:pt idx="27">
                  <c:v>1208.5833333333721</c:v>
                </c:pt>
                <c:pt idx="28">
                  <c:v>1214.5833333333721</c:v>
                </c:pt>
                <c:pt idx="29">
                  <c:v>1220.5833333333721</c:v>
                </c:pt>
                <c:pt idx="30">
                  <c:v>1226.5833333333721</c:v>
                </c:pt>
                <c:pt idx="31">
                  <c:v>1250.5833333333721</c:v>
                </c:pt>
                <c:pt idx="32">
                  <c:v>1274.5833333333721</c:v>
                </c:pt>
                <c:pt idx="33">
                  <c:v>1298.5833333333721</c:v>
                </c:pt>
                <c:pt idx="34">
                  <c:v>1322.5833333333721</c:v>
                </c:pt>
                <c:pt idx="35">
                  <c:v>1346.5833333333721</c:v>
                </c:pt>
                <c:pt idx="36">
                  <c:v>1370.5833333333721</c:v>
                </c:pt>
                <c:pt idx="37">
                  <c:v>1394.5833333333721</c:v>
                </c:pt>
                <c:pt idx="38">
                  <c:v>1466.5833333333721</c:v>
                </c:pt>
                <c:pt idx="39">
                  <c:v>1538.5833333333721</c:v>
                </c:pt>
                <c:pt idx="40">
                  <c:v>1610.5833333333721</c:v>
                </c:pt>
                <c:pt idx="41">
                  <c:v>1802.5833333333721</c:v>
                </c:pt>
                <c:pt idx="42">
                  <c:v>1934.5833333333721</c:v>
                </c:pt>
                <c:pt idx="43">
                  <c:v>2126.5833333333721</c:v>
                </c:pt>
              </c:numCache>
            </c:numRef>
          </c:xVal>
          <c:yVal>
            <c:numRef>
              <c:f>'MD White cations'!$R$4:$R$47</c:f>
              <c:numCache>
                <c:formatCode>0.00</c:formatCode>
                <c:ptCount val="44"/>
                <c:pt idx="0">
                  <c:v>0.33503975957316845</c:v>
                </c:pt>
                <c:pt idx="1">
                  <c:v>0.53278564417564955</c:v>
                </c:pt>
                <c:pt idx="2">
                  <c:v>0.24686097989500727</c:v>
                </c:pt>
                <c:pt idx="3">
                  <c:v>3.6701540868599611</c:v>
                </c:pt>
                <c:pt idx="4">
                  <c:v>9.4378365805231006</c:v>
                </c:pt>
                <c:pt idx="5">
                  <c:v>6.1728814407119001</c:v>
                </c:pt>
                <c:pt idx="6">
                  <c:v>5.5364666258130679</c:v>
                </c:pt>
                <c:pt idx="7">
                  <c:v>5.4900384560095867</c:v>
                </c:pt>
                <c:pt idx="8">
                  <c:v>4.9698297786539598</c:v>
                </c:pt>
                <c:pt idx="9">
                  <c:v>2.6064680799623514</c:v>
                </c:pt>
                <c:pt idx="10">
                  <c:v>1.2885434726847251</c:v>
                </c:pt>
                <c:pt idx="11">
                  <c:v>1.0123949458891415</c:v>
                </c:pt>
                <c:pt idx="12">
                  <c:v>0.69241781460414253</c:v>
                </c:pt>
                <c:pt idx="13">
                  <c:v>0.6006194584842951</c:v>
                </c:pt>
                <c:pt idx="14">
                  <c:v>0.48955875595788256</c:v>
                </c:pt>
                <c:pt idx="15">
                  <c:v>0.63628499848065512</c:v>
                </c:pt>
                <c:pt idx="16">
                  <c:v>0.71198362731312537</c:v>
                </c:pt>
                <c:pt idx="17">
                  <c:v>0.60973469974509575</c:v>
                </c:pt>
                <c:pt idx="18">
                  <c:v>0.55971282564215974</c:v>
                </c:pt>
                <c:pt idx="19">
                  <c:v>0.50578871001883019</c:v>
                </c:pt>
                <c:pt idx="20">
                  <c:v>0.42451426616830734</c:v>
                </c:pt>
                <c:pt idx="21">
                  <c:v>0.40442662633835036</c:v>
                </c:pt>
                <c:pt idx="22">
                  <c:v>0.34994139224614368</c:v>
                </c:pt>
                <c:pt idx="23">
                  <c:v>0.11063029843946239</c:v>
                </c:pt>
                <c:pt idx="24">
                  <c:v>0.14198108646182589</c:v>
                </c:pt>
                <c:pt idx="25">
                  <c:v>0.12729203657269722</c:v>
                </c:pt>
                <c:pt idx="26">
                  <c:v>0.34732799226842392</c:v>
                </c:pt>
                <c:pt idx="27">
                  <c:v>4.8324083740310888</c:v>
                </c:pt>
                <c:pt idx="28">
                  <c:v>4.4882390685850098</c:v>
                </c:pt>
                <c:pt idx="29">
                  <c:v>3.0901787807911689</c:v>
                </c:pt>
                <c:pt idx="30">
                  <c:v>2.1198150864910406</c:v>
                </c:pt>
                <c:pt idx="31">
                  <c:v>0.74865871961075914</c:v>
                </c:pt>
                <c:pt idx="32">
                  <c:v>0.38783134920463896</c:v>
                </c:pt>
                <c:pt idx="33">
                  <c:v>0.26849307984693838</c:v>
                </c:pt>
                <c:pt idx="34">
                  <c:v>0.21766858828627655</c:v>
                </c:pt>
                <c:pt idx="35">
                  <c:v>0.19542067860793225</c:v>
                </c:pt>
                <c:pt idx="36">
                  <c:v>0.18311516468129171</c:v>
                </c:pt>
                <c:pt idx="37">
                  <c:v>0.18724073063134036</c:v>
                </c:pt>
                <c:pt idx="38">
                  <c:v>0.22764042239152851</c:v>
                </c:pt>
                <c:pt idx="39">
                  <c:v>0.27058254478492288</c:v>
                </c:pt>
                <c:pt idx="40">
                  <c:v>0.34014088756893629</c:v>
                </c:pt>
                <c:pt idx="41">
                  <c:v>0.30899002051839669</c:v>
                </c:pt>
                <c:pt idx="42">
                  <c:v>0.29817959628456386</c:v>
                </c:pt>
                <c:pt idx="43">
                  <c:v>0.29099623024379107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629-6748-9F0C-F495444A4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6804943"/>
        <c:axId val="2018144799"/>
      </c:scatterChart>
      <c:valAx>
        <c:axId val="20668049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8144799"/>
        <c:crosses val="autoZero"/>
        <c:crossBetween val="midCat"/>
      </c:valAx>
      <c:valAx>
        <c:axId val="2018144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ppm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68049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048498917714979"/>
          <c:y val="0.37054677325639646"/>
          <c:w val="4.7252429930190673E-2"/>
          <c:h val="8.5878463665324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123825</xdr:colOff>
      <xdr:row>9</xdr:row>
      <xdr:rowOff>14287</xdr:rowOff>
    </xdr:from>
    <xdr:to>
      <xdr:col>58</xdr:col>
      <xdr:colOff>428625</xdr:colOff>
      <xdr:row>23</xdr:row>
      <xdr:rowOff>90487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9</xdr:row>
      <xdr:rowOff>14287</xdr:rowOff>
    </xdr:from>
    <xdr:to>
      <xdr:col>13</xdr:col>
      <xdr:colOff>171450</xdr:colOff>
      <xdr:row>23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114300</xdr:colOff>
      <xdr:row>24</xdr:row>
      <xdr:rowOff>142875</xdr:rowOff>
    </xdr:from>
    <xdr:to>
      <xdr:col>27</xdr:col>
      <xdr:colOff>247650</xdr:colOff>
      <xdr:row>48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590550</xdr:colOff>
      <xdr:row>5</xdr:row>
      <xdr:rowOff>180975</xdr:rowOff>
    </xdr:from>
    <xdr:to>
      <xdr:col>17</xdr:col>
      <xdr:colOff>114300</xdr:colOff>
      <xdr:row>29</xdr:row>
      <xdr:rowOff>123825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1162050</xdr:colOff>
      <xdr:row>6</xdr:row>
      <xdr:rowOff>90487</xdr:rowOff>
    </xdr:from>
    <xdr:to>
      <xdr:col>31</xdr:col>
      <xdr:colOff>457200</xdr:colOff>
      <xdr:row>14</xdr:row>
      <xdr:rowOff>285750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6</xdr:row>
      <xdr:rowOff>133349</xdr:rowOff>
    </xdr:from>
    <xdr:to>
      <xdr:col>21</xdr:col>
      <xdr:colOff>447675</xdr:colOff>
      <xdr:row>33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542925</xdr:colOff>
      <xdr:row>0</xdr:row>
      <xdr:rowOff>71437</xdr:rowOff>
    </xdr:from>
    <xdr:to>
      <xdr:col>24</xdr:col>
      <xdr:colOff>133350</xdr:colOff>
      <xdr:row>17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333375</xdr:colOff>
      <xdr:row>18</xdr:row>
      <xdr:rowOff>171450</xdr:rowOff>
    </xdr:from>
    <xdr:to>
      <xdr:col>23</xdr:col>
      <xdr:colOff>533400</xdr:colOff>
      <xdr:row>36</xdr:row>
      <xdr:rowOff>71438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333375</xdr:colOff>
      <xdr:row>6</xdr:row>
      <xdr:rowOff>176212</xdr:rowOff>
    </xdr:from>
    <xdr:to>
      <xdr:col>27</xdr:col>
      <xdr:colOff>133350</xdr:colOff>
      <xdr:row>28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28</xdr:row>
      <xdr:rowOff>0</xdr:rowOff>
    </xdr:from>
    <xdr:to>
      <xdr:col>27</xdr:col>
      <xdr:colOff>409575</xdr:colOff>
      <xdr:row>49</xdr:row>
      <xdr:rowOff>33338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457200</xdr:colOff>
      <xdr:row>13</xdr:row>
      <xdr:rowOff>19050</xdr:rowOff>
    </xdr:from>
    <xdr:to>
      <xdr:col>15</xdr:col>
      <xdr:colOff>257175</xdr:colOff>
      <xdr:row>34</xdr:row>
      <xdr:rowOff>52388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10</xdr:row>
      <xdr:rowOff>0</xdr:rowOff>
    </xdr:from>
    <xdr:to>
      <xdr:col>18</xdr:col>
      <xdr:colOff>133350</xdr:colOff>
      <xdr:row>33</xdr:row>
      <xdr:rowOff>133350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628650</xdr:colOff>
      <xdr:row>12</xdr:row>
      <xdr:rowOff>14287</xdr:rowOff>
    </xdr:from>
    <xdr:to>
      <xdr:col>15</xdr:col>
      <xdr:colOff>123825</xdr:colOff>
      <xdr:row>26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133350</xdr:colOff>
      <xdr:row>6</xdr:row>
      <xdr:rowOff>123825</xdr:rowOff>
    </xdr:from>
    <xdr:to>
      <xdr:col>23</xdr:col>
      <xdr:colOff>266700</xdr:colOff>
      <xdr:row>30</xdr:row>
      <xdr:rowOff>66675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762000</xdr:colOff>
      <xdr:row>12</xdr:row>
      <xdr:rowOff>63500</xdr:rowOff>
    </xdr:from>
    <xdr:to>
      <xdr:col>19</xdr:col>
      <xdr:colOff>596900</xdr:colOff>
      <xdr:row>38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7AF9B1-10BF-5441-89A6-CA62FABA23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444500</xdr:colOff>
      <xdr:row>12</xdr:row>
      <xdr:rowOff>0</xdr:rowOff>
    </xdr:from>
    <xdr:to>
      <xdr:col>29</xdr:col>
      <xdr:colOff>279400</xdr:colOff>
      <xdr:row>38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9F590C1-D9D3-4541-A342-02D3DFF2F5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0</xdr:colOff>
      <xdr:row>12</xdr:row>
      <xdr:rowOff>0</xdr:rowOff>
    </xdr:from>
    <xdr:to>
      <xdr:col>38</xdr:col>
      <xdr:colOff>279400</xdr:colOff>
      <xdr:row>38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D247A3C-FF70-AA40-A355-3A73E61CD4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33</xdr:row>
      <xdr:rowOff>185737</xdr:rowOff>
    </xdr:from>
    <xdr:to>
      <xdr:col>13</xdr:col>
      <xdr:colOff>409575</xdr:colOff>
      <xdr:row>48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49</xdr:row>
      <xdr:rowOff>57150</xdr:rowOff>
    </xdr:from>
    <xdr:to>
      <xdr:col>13</xdr:col>
      <xdr:colOff>123825</xdr:colOff>
      <xdr:row>74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438149</xdr:colOff>
      <xdr:row>1</xdr:row>
      <xdr:rowOff>933450</xdr:rowOff>
    </xdr:from>
    <xdr:to>
      <xdr:col>35</xdr:col>
      <xdr:colOff>228600</xdr:colOff>
      <xdr:row>21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276225</xdr:colOff>
      <xdr:row>4</xdr:row>
      <xdr:rowOff>152400</xdr:rowOff>
    </xdr:from>
    <xdr:to>
      <xdr:col>37</xdr:col>
      <xdr:colOff>409575</xdr:colOff>
      <xdr:row>28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44</xdr:row>
      <xdr:rowOff>0</xdr:rowOff>
    </xdr:from>
    <xdr:to>
      <xdr:col>8</xdr:col>
      <xdr:colOff>495300</xdr:colOff>
      <xdr:row>66</xdr:row>
      <xdr:rowOff>71439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1047750</xdr:colOff>
      <xdr:row>24</xdr:row>
      <xdr:rowOff>33337</xdr:rowOff>
    </xdr:from>
    <xdr:to>
      <xdr:col>7</xdr:col>
      <xdr:colOff>609600</xdr:colOff>
      <xdr:row>38</xdr:row>
      <xdr:rowOff>109537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eborglin/Documents/Geothermal/Chemical%20data/renamed%20files/Ti_Blank_C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ckcore&amp;Ti-ref_summary"/>
      <sheetName val="for plotting"/>
    </sheetNames>
    <sheetDataSet>
      <sheetData sheetId="0"/>
      <sheetData sheetId="1">
        <row r="1">
          <cell r="C1" t="str">
            <v>Li</v>
          </cell>
          <cell r="D1" t="str">
            <v>B</v>
          </cell>
          <cell r="E1" t="str">
            <v>Na</v>
          </cell>
          <cell r="F1" t="str">
            <v>Mg</v>
          </cell>
          <cell r="I1" t="str">
            <v>K</v>
          </cell>
          <cell r="J1" t="str">
            <v>Mn</v>
          </cell>
          <cell r="K1" t="str">
            <v>Fe</v>
          </cell>
          <cell r="L1" t="str">
            <v>Ca</v>
          </cell>
          <cell r="M1" t="str">
            <v>Rb</v>
          </cell>
          <cell r="N1" t="str">
            <v>Sr</v>
          </cell>
          <cell r="O1" t="str">
            <v>Ba</v>
          </cell>
        </row>
        <row r="2">
          <cell r="B2">
            <v>0</v>
          </cell>
          <cell r="C2">
            <v>90.880180030200009</v>
          </cell>
          <cell r="D2">
            <v>1.2486517296000001</v>
          </cell>
          <cell r="E2">
            <v>7007.2862605614</v>
          </cell>
          <cell r="F2">
            <v>67.575823834200008</v>
          </cell>
          <cell r="I2">
            <v>1445.0832188627999</v>
          </cell>
          <cell r="J2">
            <v>1.7304892242000001</v>
          </cell>
          <cell r="K2">
            <v>6.7390668246000009</v>
          </cell>
          <cell r="L2">
            <v>1552.7498781432</v>
          </cell>
          <cell r="M2">
            <v>4.2802267925999997</v>
          </cell>
          <cell r="N2">
            <v>4.2787038623999996</v>
          </cell>
          <cell r="O2">
            <v>0.16205991119999999</v>
          </cell>
        </row>
        <row r="3">
          <cell r="B3">
            <v>6</v>
          </cell>
          <cell r="C3">
            <v>184.54474081120003</v>
          </cell>
          <cell r="D3">
            <v>12.116685319200002</v>
          </cell>
          <cell r="E3">
            <v>7897.5618300656006</v>
          </cell>
          <cell r="F3">
            <v>130.46562338040002</v>
          </cell>
          <cell r="I3">
            <v>14778.491088160801</v>
          </cell>
          <cell r="J3">
            <v>12.579399386400002</v>
          </cell>
          <cell r="K3">
            <v>30.0818548184</v>
          </cell>
          <cell r="L3">
            <v>13651.0466828428</v>
          </cell>
          <cell r="M3">
            <v>103.3527126016</v>
          </cell>
          <cell r="N3">
            <v>79.906878497600005</v>
          </cell>
          <cell r="O3">
            <v>4.6275668824</v>
          </cell>
        </row>
        <row r="4">
          <cell r="B4">
            <v>12</v>
          </cell>
          <cell r="C4">
            <v>197.59298210080001</v>
          </cell>
          <cell r="D4">
            <v>3.3146039120999999</v>
          </cell>
          <cell r="E4">
            <v>4499.1519229137002</v>
          </cell>
          <cell r="F4">
            <v>35.948969084600002</v>
          </cell>
          <cell r="I4">
            <v>2424.8009611059001</v>
          </cell>
          <cell r="J4">
            <v>2.8142638302999998</v>
          </cell>
          <cell r="K4">
            <v>8.3638986405000004</v>
          </cell>
          <cell r="L4">
            <v>5455.6287118098999</v>
          </cell>
          <cell r="M4">
            <v>20.260714565000001</v>
          </cell>
          <cell r="N4">
            <v>42.453149001900002</v>
          </cell>
          <cell r="O4">
            <v>3.2429200609</v>
          </cell>
        </row>
        <row r="5">
          <cell r="B5">
            <v>18</v>
          </cell>
          <cell r="C5">
            <v>217.77982637370002</v>
          </cell>
          <cell r="D5">
            <v>0</v>
          </cell>
          <cell r="E5">
            <v>3259.1144546355999</v>
          </cell>
          <cell r="F5">
            <v>30.549564757499997</v>
          </cell>
          <cell r="I5">
            <v>1737.7780152875002</v>
          </cell>
          <cell r="J5">
            <v>1.2119035271999998</v>
          </cell>
          <cell r="K5">
            <v>2.9438917436000001</v>
          </cell>
          <cell r="L5">
            <v>2490.4462334336999</v>
          </cell>
          <cell r="M5">
            <v>7.9926467059000004</v>
          </cell>
          <cell r="N5">
            <v>21.317155540999998</v>
          </cell>
          <cell r="O5">
            <v>1.6897593327999998</v>
          </cell>
        </row>
        <row r="6">
          <cell r="B6">
            <v>24</v>
          </cell>
          <cell r="C6">
            <v>229.74175142050001</v>
          </cell>
          <cell r="D6">
            <v>0</v>
          </cell>
          <cell r="E6">
            <v>2539.9524656989997</v>
          </cell>
          <cell r="F6">
            <v>31.231085847499997</v>
          </cell>
          <cell r="I6">
            <v>1494.019694629</v>
          </cell>
          <cell r="J6">
            <v>0.88102238949999989</v>
          </cell>
          <cell r="K6">
            <v>1.774147672</v>
          </cell>
          <cell r="L6">
            <v>1556.7608140039999</v>
          </cell>
          <cell r="M6">
            <v>6.6915985784999998</v>
          </cell>
          <cell r="N6">
            <v>13.7250344</v>
          </cell>
          <cell r="O6">
            <v>1.0536718005000001</v>
          </cell>
        </row>
        <row r="7">
          <cell r="B7">
            <v>30</v>
          </cell>
          <cell r="C7">
            <v>226.105285632</v>
          </cell>
          <cell r="D7">
            <v>0</v>
          </cell>
          <cell r="E7">
            <v>1840.041787372</v>
          </cell>
          <cell r="F7">
            <v>34.679683238000003</v>
          </cell>
          <cell r="I7">
            <v>1244.8926530480001</v>
          </cell>
          <cell r="J7">
            <v>0.77526243799999994</v>
          </cell>
          <cell r="K7">
            <v>1.7544882460000002</v>
          </cell>
          <cell r="L7">
            <v>1070.5235678080001</v>
          </cell>
          <cell r="M7">
            <v>5.548169122</v>
          </cell>
          <cell r="N7">
            <v>9.1924910939999993</v>
          </cell>
          <cell r="O7">
            <v>0.68202024000000006</v>
          </cell>
        </row>
        <row r="8">
          <cell r="B8">
            <v>36</v>
          </cell>
          <cell r="C8">
            <v>236.44896440400001</v>
          </cell>
          <cell r="D8">
            <v>0</v>
          </cell>
          <cell r="E8">
            <v>1692.7348795920002</v>
          </cell>
          <cell r="F8">
            <v>81.095368248</v>
          </cell>
          <cell r="I8">
            <v>1171.0514916</v>
          </cell>
          <cell r="J8">
            <v>1.1439647640000001</v>
          </cell>
          <cell r="K8">
            <v>10.719655055999999</v>
          </cell>
          <cell r="L8">
            <v>962.24041234800006</v>
          </cell>
          <cell r="M8">
            <v>4.5560581920000001</v>
          </cell>
          <cell r="N8">
            <v>7.5789565919999999</v>
          </cell>
          <cell r="O8">
            <v>0.77369112000000007</v>
          </cell>
        </row>
        <row r="9">
          <cell r="B9">
            <v>42</v>
          </cell>
          <cell r="C9">
            <v>232.27879503660003</v>
          </cell>
          <cell r="D9">
            <v>0</v>
          </cell>
          <cell r="E9">
            <v>1084.7152245290999</v>
          </cell>
          <cell r="F9">
            <v>92.058007057599994</v>
          </cell>
          <cell r="I9">
            <v>1053.5007552268</v>
          </cell>
          <cell r="J9">
            <v>1.0209173862000001</v>
          </cell>
          <cell r="K9">
            <v>5.0576984562000007</v>
          </cell>
          <cell r="L9">
            <v>1186.5006803949</v>
          </cell>
          <cell r="M9">
            <v>3.9501906712000006</v>
          </cell>
          <cell r="N9">
            <v>7.1747281700999999</v>
          </cell>
          <cell r="O9">
            <v>0.47169906160000002</v>
          </cell>
        </row>
        <row r="10">
          <cell r="B10">
            <v>48</v>
          </cell>
          <cell r="C10">
            <v>228.53339347139999</v>
          </cell>
          <cell r="D10">
            <v>0</v>
          </cell>
          <cell r="E10">
            <v>901.82377578419994</v>
          </cell>
          <cell r="F10">
            <v>230.07724077419999</v>
          </cell>
          <cell r="I10">
            <v>1048.0298883102</v>
          </cell>
          <cell r="J10">
            <v>1.7471172257999998</v>
          </cell>
          <cell r="K10">
            <v>7.9442078075999998</v>
          </cell>
          <cell r="L10">
            <v>626.76160198019988</v>
          </cell>
          <cell r="M10">
            <v>3.99573819</v>
          </cell>
          <cell r="N10">
            <v>3.710068326</v>
          </cell>
          <cell r="O10">
            <v>0.24866833679999997</v>
          </cell>
        </row>
        <row r="11">
          <cell r="B11">
            <v>54</v>
          </cell>
          <cell r="C11">
            <v>234.36212823880001</v>
          </cell>
          <cell r="D11">
            <v>0</v>
          </cell>
          <cell r="E11">
            <v>691.66159472059996</v>
          </cell>
          <cell r="F11">
            <v>488.75083638080002</v>
          </cell>
          <cell r="I11">
            <v>1026.3234765894001</v>
          </cell>
          <cell r="J11">
            <v>18.666044142800001</v>
          </cell>
          <cell r="K11">
            <v>75.933377675999992</v>
          </cell>
          <cell r="L11">
            <v>667.02277866300005</v>
          </cell>
          <cell r="M11">
            <v>4.1089622754000006</v>
          </cell>
          <cell r="N11">
            <v>3.3442962296000003</v>
          </cell>
          <cell r="O11">
            <v>0.23087161080000002</v>
          </cell>
        </row>
        <row r="12">
          <cell r="B12">
            <v>60</v>
          </cell>
          <cell r="C12">
            <v>227.83225105100001</v>
          </cell>
          <cell r="D12">
            <v>0</v>
          </cell>
          <cell r="E12">
            <v>545.24433340489998</v>
          </cell>
          <cell r="F12">
            <v>660.78981938319998</v>
          </cell>
          <cell r="I12">
            <v>943.34185766049995</v>
          </cell>
          <cell r="J12">
            <v>94.004225426299996</v>
          </cell>
          <cell r="K12">
            <v>259.3764091987</v>
          </cell>
          <cell r="L12">
            <v>1417.3316190334001</v>
          </cell>
          <cell r="M12">
            <v>4.0799065946999997</v>
          </cell>
          <cell r="N12">
            <v>6.5429351718000008</v>
          </cell>
          <cell r="O12">
            <v>0.28897089149999999</v>
          </cell>
        </row>
        <row r="13">
          <cell r="B13">
            <v>66</v>
          </cell>
          <cell r="C13">
            <v>223.30432217279997</v>
          </cell>
          <cell r="D13">
            <v>0</v>
          </cell>
          <cell r="E13">
            <v>442.40137149940006</v>
          </cell>
          <cell r="F13">
            <v>725.80672359669995</v>
          </cell>
          <cell r="I13">
            <v>852.99519943600001</v>
          </cell>
          <cell r="J13">
            <v>132.09795094879999</v>
          </cell>
          <cell r="K13">
            <v>112.46709883880001</v>
          </cell>
          <cell r="L13">
            <v>2427.1833247188001</v>
          </cell>
          <cell r="M13">
            <v>4.0232737265000003</v>
          </cell>
          <cell r="N13">
            <v>12.8322866472</v>
          </cell>
          <cell r="O13">
            <v>0.35728729809999998</v>
          </cell>
        </row>
        <row r="14">
          <cell r="B14">
            <v>72</v>
          </cell>
          <cell r="C14">
            <v>212.84750296799999</v>
          </cell>
          <cell r="D14">
            <v>0</v>
          </cell>
          <cell r="E14">
            <v>404.18600331600004</v>
          </cell>
          <cell r="F14">
            <v>758.57287136399998</v>
          </cell>
          <cell r="I14">
            <v>735.66020609999998</v>
          </cell>
          <cell r="J14">
            <v>142.07714197199999</v>
          </cell>
          <cell r="K14">
            <v>13.337653427999999</v>
          </cell>
          <cell r="L14">
            <v>3393.9116615519997</v>
          </cell>
          <cell r="M14">
            <v>3.7877947200000004</v>
          </cell>
          <cell r="N14">
            <v>18.764949636000001</v>
          </cell>
          <cell r="O14">
            <v>0.40378183200000001</v>
          </cell>
        </row>
        <row r="15">
          <cell r="B15">
            <v>78</v>
          </cell>
          <cell r="C15">
            <v>210.62178797940001</v>
          </cell>
          <cell r="D15">
            <v>0</v>
          </cell>
          <cell r="E15">
            <v>325.89398959020002</v>
          </cell>
          <cell r="F15">
            <v>790.90128818369999</v>
          </cell>
          <cell r="I15">
            <v>616.71960987210002</v>
          </cell>
          <cell r="J15">
            <v>137.25772046279999</v>
          </cell>
          <cell r="K15">
            <v>10.4520374217</v>
          </cell>
          <cell r="L15">
            <v>4286.4197128496999</v>
          </cell>
          <cell r="M15">
            <v>3.5237282931</v>
          </cell>
          <cell r="N15">
            <v>23.367795121800004</v>
          </cell>
          <cell r="O15">
            <v>0.4261204341</v>
          </cell>
        </row>
        <row r="16">
          <cell r="B16">
            <v>84</v>
          </cell>
          <cell r="C16">
            <v>197.90096745150001</v>
          </cell>
          <cell r="D16">
            <v>0</v>
          </cell>
          <cell r="E16">
            <v>266.28492256649997</v>
          </cell>
          <cell r="F16">
            <v>785.79548230499995</v>
          </cell>
          <cell r="I16">
            <v>503.44183727399997</v>
          </cell>
          <cell r="J16">
            <v>124.26543498150001</v>
          </cell>
          <cell r="K16">
            <v>10.222531068999999</v>
          </cell>
          <cell r="L16">
            <v>5022.2446363259996</v>
          </cell>
          <cell r="M16">
            <v>3.1057683009999999</v>
          </cell>
          <cell r="N16">
            <v>32.711764114499999</v>
          </cell>
          <cell r="O16">
            <v>0.43596121749999994</v>
          </cell>
        </row>
        <row r="17">
          <cell r="B17">
            <v>90</v>
          </cell>
          <cell r="C17">
            <v>91.273540159999996</v>
          </cell>
          <cell r="D17">
            <v>0</v>
          </cell>
          <cell r="E17">
            <v>311.86221571999999</v>
          </cell>
          <cell r="F17">
            <v>565.98532661000002</v>
          </cell>
          <cell r="I17">
            <v>338.93444001999995</v>
          </cell>
          <cell r="J17">
            <v>75.056573899999989</v>
          </cell>
          <cell r="K17">
            <v>358.26597680499998</v>
          </cell>
          <cell r="L17">
            <v>4286.1107127300002</v>
          </cell>
          <cell r="M17">
            <v>1.737000595</v>
          </cell>
          <cell r="N17">
            <v>43.206127854999998</v>
          </cell>
          <cell r="O17">
            <v>1.51777648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FDC8C-81D5-354F-B7D5-DAD6BD74369B}">
  <dimension ref="A2:BR41"/>
  <sheetViews>
    <sheetView tabSelected="1" workbookViewId="0">
      <selection activeCell="D9" sqref="D9"/>
    </sheetView>
  </sheetViews>
  <sheetFormatPr baseColWidth="10" defaultRowHeight="15" x14ac:dyDescent="0.2"/>
  <sheetData>
    <row r="2" spans="2:70" x14ac:dyDescent="0.2">
      <c r="B2" t="s">
        <v>577</v>
      </c>
    </row>
    <row r="3" spans="2:70" x14ac:dyDescent="0.2">
      <c r="C3" t="s">
        <v>583</v>
      </c>
    </row>
    <row r="4" spans="2:70" x14ac:dyDescent="0.2">
      <c r="C4" t="s">
        <v>584</v>
      </c>
    </row>
    <row r="5" spans="2:70" x14ac:dyDescent="0.2">
      <c r="C5" t="s">
        <v>585</v>
      </c>
    </row>
    <row r="6" spans="2:70" x14ac:dyDescent="0.2">
      <c r="C6" t="s">
        <v>586</v>
      </c>
    </row>
    <row r="8" spans="2:70" x14ac:dyDescent="0.2">
      <c r="B8" t="s">
        <v>575</v>
      </c>
    </row>
    <row r="9" spans="2:70" x14ac:dyDescent="0.2">
      <c r="B9" t="s">
        <v>576</v>
      </c>
    </row>
    <row r="10" spans="2:70" x14ac:dyDescent="0.2">
      <c r="B10" t="s">
        <v>578</v>
      </c>
    </row>
    <row r="11" spans="2:70" x14ac:dyDescent="0.2">
      <c r="C11" t="s">
        <v>587</v>
      </c>
    </row>
    <row r="12" spans="2:70" x14ac:dyDescent="0.2">
      <c r="C12" t="s">
        <v>588</v>
      </c>
    </row>
    <row r="13" spans="2:70" x14ac:dyDescent="0.2">
      <c r="C13" t="s">
        <v>589</v>
      </c>
    </row>
    <row r="14" spans="2:70" x14ac:dyDescent="0.2">
      <c r="C14" t="s">
        <v>590</v>
      </c>
    </row>
    <row r="15" spans="2:70" ht="16" thickBot="1" x14ac:dyDescent="0.25"/>
    <row r="16" spans="2:70" s="133" customFormat="1" x14ac:dyDescent="0.2">
      <c r="C16" s="134"/>
      <c r="D16" s="135"/>
      <c r="E16" s="135"/>
      <c r="F16" s="135" t="s">
        <v>565</v>
      </c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 t="s">
        <v>566</v>
      </c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 t="s">
        <v>567</v>
      </c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 t="s">
        <v>568</v>
      </c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 t="s">
        <v>569</v>
      </c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 t="s">
        <v>570</v>
      </c>
      <c r="BO16" s="135"/>
      <c r="BP16" s="135"/>
      <c r="BQ16" s="135"/>
      <c r="BR16" s="136"/>
    </row>
    <row r="17" spans="1:70" x14ac:dyDescent="0.2">
      <c r="C17" s="137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38"/>
    </row>
    <row r="18" spans="1:70" x14ac:dyDescent="0.2">
      <c r="A18" t="s">
        <v>579</v>
      </c>
      <c r="C18" s="139" t="s">
        <v>548</v>
      </c>
      <c r="D18" s="1"/>
      <c r="E18" s="1"/>
      <c r="F18" s="43" t="s">
        <v>465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140" t="s">
        <v>466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45" t="s">
        <v>467</v>
      </c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 t="s">
        <v>519</v>
      </c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1" t="s">
        <v>468</v>
      </c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38"/>
    </row>
    <row r="19" spans="1:70" ht="48" x14ac:dyDescent="0.2">
      <c r="C19" s="141" t="s">
        <v>397</v>
      </c>
      <c r="D19" s="28" t="s">
        <v>433</v>
      </c>
      <c r="E19" s="3" t="s">
        <v>143</v>
      </c>
      <c r="F19" s="39" t="s">
        <v>105</v>
      </c>
      <c r="G19" s="39" t="s">
        <v>106</v>
      </c>
      <c r="H19" s="39" t="s">
        <v>107</v>
      </c>
      <c r="I19" s="39" t="s">
        <v>108</v>
      </c>
      <c r="J19" s="39" t="s">
        <v>109</v>
      </c>
      <c r="K19" s="39" t="s">
        <v>111</v>
      </c>
      <c r="L19" s="39" t="s">
        <v>112</v>
      </c>
      <c r="M19" s="39" t="s">
        <v>113</v>
      </c>
      <c r="N19" s="39" t="s">
        <v>114</v>
      </c>
      <c r="O19" s="39" t="s">
        <v>115</v>
      </c>
      <c r="P19" s="39" t="s">
        <v>116</v>
      </c>
      <c r="Q19" s="39" t="s">
        <v>117</v>
      </c>
      <c r="R19" s="42" t="s">
        <v>105</v>
      </c>
      <c r="S19" s="42" t="s">
        <v>106</v>
      </c>
      <c r="T19" s="42" t="s">
        <v>107</v>
      </c>
      <c r="U19" s="42" t="s">
        <v>108</v>
      </c>
      <c r="V19" s="42" t="s">
        <v>109</v>
      </c>
      <c r="W19" s="42" t="s">
        <v>111</v>
      </c>
      <c r="X19" s="42" t="s">
        <v>112</v>
      </c>
      <c r="Y19" s="42" t="s">
        <v>113</v>
      </c>
      <c r="Z19" s="42" t="s">
        <v>114</v>
      </c>
      <c r="AA19" s="42" t="s">
        <v>115</v>
      </c>
      <c r="AB19" s="42" t="s">
        <v>116</v>
      </c>
      <c r="AC19" s="44" t="s">
        <v>117</v>
      </c>
      <c r="AD19" s="41" t="s">
        <v>105</v>
      </c>
      <c r="AE19" s="41" t="s">
        <v>106</v>
      </c>
      <c r="AF19" s="41" t="s">
        <v>107</v>
      </c>
      <c r="AG19" s="41" t="s">
        <v>108</v>
      </c>
      <c r="AH19" s="41" t="s">
        <v>109</v>
      </c>
      <c r="AI19" s="41" t="s">
        <v>111</v>
      </c>
      <c r="AJ19" s="41" t="s">
        <v>112</v>
      </c>
      <c r="AK19" s="41" t="s">
        <v>113</v>
      </c>
      <c r="AL19" s="41" t="s">
        <v>114</v>
      </c>
      <c r="AM19" s="41" t="s">
        <v>115</v>
      </c>
      <c r="AN19" s="41" t="s">
        <v>116</v>
      </c>
      <c r="AO19" s="41" t="s">
        <v>117</v>
      </c>
      <c r="AP19" s="41" t="s">
        <v>105</v>
      </c>
      <c r="AQ19" s="41" t="s">
        <v>106</v>
      </c>
      <c r="AR19" s="41" t="s">
        <v>107</v>
      </c>
      <c r="AS19" s="41" t="s">
        <v>108</v>
      </c>
      <c r="AT19" s="41" t="s">
        <v>109</v>
      </c>
      <c r="AU19" s="41" t="s">
        <v>111</v>
      </c>
      <c r="AV19" s="41" t="s">
        <v>112</v>
      </c>
      <c r="AW19" s="41" t="s">
        <v>113</v>
      </c>
      <c r="AX19" s="41" t="s">
        <v>114</v>
      </c>
      <c r="AY19" s="41" t="s">
        <v>115</v>
      </c>
      <c r="AZ19" s="41" t="s">
        <v>116</v>
      </c>
      <c r="BA19" s="41" t="s">
        <v>117</v>
      </c>
      <c r="BB19" s="42" t="s">
        <v>105</v>
      </c>
      <c r="BC19" s="42" t="s">
        <v>106</v>
      </c>
      <c r="BD19" s="42" t="s">
        <v>107</v>
      </c>
      <c r="BE19" s="42" t="s">
        <v>108</v>
      </c>
      <c r="BF19" s="42" t="s">
        <v>109</v>
      </c>
      <c r="BG19" s="42" t="s">
        <v>111</v>
      </c>
      <c r="BH19" s="42" t="s">
        <v>112</v>
      </c>
      <c r="BI19" s="42" t="s">
        <v>113</v>
      </c>
      <c r="BJ19" s="42" t="s">
        <v>114</v>
      </c>
      <c r="BK19" s="42" t="s">
        <v>115</v>
      </c>
      <c r="BL19" s="42" t="s">
        <v>116</v>
      </c>
      <c r="BM19" s="42" t="s">
        <v>117</v>
      </c>
      <c r="BN19" s="47" t="s">
        <v>483</v>
      </c>
      <c r="BO19" s="47" t="s">
        <v>469</v>
      </c>
      <c r="BP19" s="47" t="s">
        <v>470</v>
      </c>
      <c r="BQ19" s="47" t="s">
        <v>516</v>
      </c>
      <c r="BR19" s="142" t="s">
        <v>471</v>
      </c>
    </row>
    <row r="20" spans="1:70" ht="16" thickBot="1" x14ac:dyDescent="0.25">
      <c r="C20" s="143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5"/>
    </row>
    <row r="23" spans="1:70" ht="16" thickBot="1" x14ac:dyDescent="0.25">
      <c r="F23" s="133"/>
      <c r="G23" s="133"/>
      <c r="H23" s="133"/>
      <c r="I23" s="133"/>
      <c r="J23" s="133"/>
    </row>
    <row r="24" spans="1:70" x14ac:dyDescent="0.2">
      <c r="A24" t="s">
        <v>580</v>
      </c>
      <c r="C24" s="146"/>
      <c r="D24" s="147"/>
      <c r="E24" s="147"/>
      <c r="F24" s="135" t="s">
        <v>571</v>
      </c>
      <c r="G24" s="135" t="s">
        <v>572</v>
      </c>
      <c r="H24" s="135" t="s">
        <v>572</v>
      </c>
      <c r="I24" s="135" t="s">
        <v>572</v>
      </c>
      <c r="J24" s="136" t="s">
        <v>572</v>
      </c>
    </row>
    <row r="25" spans="1:70" x14ac:dyDescent="0.2">
      <c r="C25" s="148" t="s">
        <v>549</v>
      </c>
      <c r="D25" s="5"/>
      <c r="E25" s="5"/>
      <c r="F25" s="5" t="s">
        <v>465</v>
      </c>
      <c r="G25" s="5" t="s">
        <v>476</v>
      </c>
      <c r="H25" s="5" t="s">
        <v>466</v>
      </c>
      <c r="I25" s="5" t="s">
        <v>467</v>
      </c>
      <c r="J25" s="149" t="s">
        <v>517</v>
      </c>
    </row>
    <row r="26" spans="1:70" ht="33" x14ac:dyDescent="0.25">
      <c r="C26" s="150" t="s">
        <v>397</v>
      </c>
      <c r="D26" s="19" t="s">
        <v>433</v>
      </c>
      <c r="E26" s="5" t="s">
        <v>143</v>
      </c>
      <c r="F26" s="7" t="s">
        <v>110</v>
      </c>
      <c r="G26" s="7" t="s">
        <v>110</v>
      </c>
      <c r="H26" s="7" t="s">
        <v>110</v>
      </c>
      <c r="I26" s="7" t="s">
        <v>531</v>
      </c>
      <c r="J26" s="151"/>
    </row>
    <row r="27" spans="1:70" ht="16" thickBot="1" x14ac:dyDescent="0.25">
      <c r="C27" s="143"/>
      <c r="D27" s="144"/>
      <c r="E27" s="144"/>
      <c r="F27" s="144"/>
      <c r="G27" s="144"/>
      <c r="H27" s="144"/>
      <c r="I27" s="144"/>
      <c r="J27" s="145"/>
    </row>
    <row r="28" spans="1:70" x14ac:dyDescent="0.2">
      <c r="C28" s="1"/>
      <c r="D28" s="1"/>
      <c r="E28" s="1"/>
      <c r="F28" s="1"/>
      <c r="G28" s="1"/>
      <c r="H28" s="1"/>
      <c r="I28" s="1"/>
      <c r="J28" s="1"/>
    </row>
    <row r="29" spans="1:70" x14ac:dyDescent="0.2">
      <c r="C29" s="1"/>
      <c r="D29" s="1"/>
      <c r="E29" s="1"/>
      <c r="F29" s="1"/>
      <c r="G29" s="1"/>
      <c r="H29" s="1"/>
      <c r="I29" s="1"/>
      <c r="J29" s="1"/>
    </row>
    <row r="30" spans="1:70" ht="16" thickBot="1" x14ac:dyDescent="0.25"/>
    <row r="31" spans="1:70" x14ac:dyDescent="0.2">
      <c r="C31" s="146"/>
      <c r="D31" s="147"/>
      <c r="E31" s="147"/>
      <c r="F31" s="135" t="s">
        <v>573</v>
      </c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52"/>
    </row>
    <row r="32" spans="1:70" x14ac:dyDescent="0.2">
      <c r="A32" t="s">
        <v>581</v>
      </c>
      <c r="C32" s="148" t="s">
        <v>550</v>
      </c>
      <c r="D32" s="5"/>
      <c r="E32" s="5"/>
      <c r="F32" s="9" t="s">
        <v>476</v>
      </c>
      <c r="G32" s="9"/>
      <c r="H32" s="9"/>
      <c r="I32" s="9"/>
      <c r="J32" s="9"/>
      <c r="K32" s="5" t="s">
        <v>466</v>
      </c>
      <c r="L32" s="5"/>
      <c r="M32" s="5"/>
      <c r="N32" s="5"/>
      <c r="O32" s="5"/>
      <c r="P32" s="5" t="s">
        <v>467</v>
      </c>
      <c r="Q32" s="5"/>
      <c r="R32" s="5"/>
      <c r="S32" s="5"/>
      <c r="T32" s="5"/>
      <c r="U32" s="5" t="s">
        <v>519</v>
      </c>
      <c r="V32" s="5"/>
      <c r="W32" s="5"/>
      <c r="X32" s="5"/>
      <c r="Y32" s="5"/>
      <c r="Z32" s="5" t="s">
        <v>468</v>
      </c>
      <c r="AA32" s="5"/>
      <c r="AB32" s="5"/>
      <c r="AC32" s="5"/>
      <c r="AD32" s="5"/>
      <c r="AE32" s="5"/>
      <c r="AF32" s="5"/>
      <c r="AG32" s="5"/>
      <c r="AH32" s="5"/>
      <c r="AI32" s="5"/>
      <c r="AJ32" s="149"/>
    </row>
    <row r="33" spans="1:36" ht="32" x14ac:dyDescent="0.2">
      <c r="C33" s="153" t="s">
        <v>0</v>
      </c>
      <c r="D33" s="19" t="s">
        <v>433</v>
      </c>
      <c r="E33" s="5" t="s">
        <v>1</v>
      </c>
      <c r="F33" s="7" t="s">
        <v>2</v>
      </c>
      <c r="G33" s="7" t="s">
        <v>3</v>
      </c>
      <c r="H33" s="7" t="s">
        <v>4</v>
      </c>
      <c r="I33" s="7" t="s">
        <v>5</v>
      </c>
      <c r="J33" s="7" t="s">
        <v>6</v>
      </c>
      <c r="K33" s="7" t="s">
        <v>2</v>
      </c>
      <c r="L33" s="7" t="s">
        <v>3</v>
      </c>
      <c r="M33" s="7" t="s">
        <v>4</v>
      </c>
      <c r="N33" s="7" t="s">
        <v>5</v>
      </c>
      <c r="O33" s="7" t="s">
        <v>6</v>
      </c>
      <c r="P33" s="7" t="s">
        <v>2</v>
      </c>
      <c r="Q33" s="7" t="s">
        <v>3</v>
      </c>
      <c r="R33" s="7" t="s">
        <v>4</v>
      </c>
      <c r="S33" s="7" t="s">
        <v>5</v>
      </c>
      <c r="T33" s="7" t="s">
        <v>6</v>
      </c>
      <c r="U33" s="7" t="s">
        <v>2</v>
      </c>
      <c r="V33" s="7" t="s">
        <v>3</v>
      </c>
      <c r="W33" s="7" t="s">
        <v>4</v>
      </c>
      <c r="X33" s="7" t="s">
        <v>5</v>
      </c>
      <c r="Y33" s="7" t="s">
        <v>6</v>
      </c>
      <c r="Z33" s="7" t="s">
        <v>2</v>
      </c>
      <c r="AA33" s="7" t="s">
        <v>3</v>
      </c>
      <c r="AB33" s="7" t="s">
        <v>4</v>
      </c>
      <c r="AC33" s="7" t="s">
        <v>5</v>
      </c>
      <c r="AD33" s="7" t="s">
        <v>6</v>
      </c>
      <c r="AE33" s="47" t="s">
        <v>479</v>
      </c>
      <c r="AF33" s="47" t="s">
        <v>477</v>
      </c>
      <c r="AG33" s="47" t="s">
        <v>482</v>
      </c>
      <c r="AH33" s="47" t="s">
        <v>517</v>
      </c>
      <c r="AI33" s="47" t="s">
        <v>478</v>
      </c>
      <c r="AJ33" s="154" t="s">
        <v>518</v>
      </c>
    </row>
    <row r="34" spans="1:36" ht="16" thickBot="1" x14ac:dyDescent="0.25">
      <c r="C34" s="143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5"/>
    </row>
    <row r="37" spans="1:36" ht="16" thickBot="1" x14ac:dyDescent="0.25"/>
    <row r="38" spans="1:36" x14ac:dyDescent="0.2">
      <c r="A38" t="s">
        <v>582</v>
      </c>
      <c r="C38" s="134" t="s">
        <v>551</v>
      </c>
      <c r="D38" s="147"/>
      <c r="E38" s="147"/>
      <c r="F38" s="135" t="s">
        <v>574</v>
      </c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52"/>
    </row>
    <row r="39" spans="1:36" ht="48" x14ac:dyDescent="0.2">
      <c r="C39" s="155"/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/>
      <c r="M39" s="28"/>
      <c r="N39" s="28"/>
      <c r="O39" s="28"/>
      <c r="P39" s="28"/>
      <c r="Q39" s="28"/>
      <c r="R39" s="28" t="s">
        <v>476</v>
      </c>
      <c r="S39" s="28" t="s">
        <v>466</v>
      </c>
      <c r="T39" s="28" t="s">
        <v>467</v>
      </c>
      <c r="U39" s="28" t="s">
        <v>466</v>
      </c>
      <c r="V39" s="28" t="s">
        <v>467</v>
      </c>
      <c r="W39" s="28" t="s">
        <v>488</v>
      </c>
      <c r="X39" s="28" t="s">
        <v>489</v>
      </c>
      <c r="Y39" s="28"/>
      <c r="Z39" s="151"/>
    </row>
    <row r="40" spans="1:36" ht="48" x14ac:dyDescent="0.2">
      <c r="C40" s="155" t="s">
        <v>398</v>
      </c>
      <c r="D40" s="28" t="s">
        <v>483</v>
      </c>
      <c r="E40" s="28" t="s">
        <v>469</v>
      </c>
      <c r="F40" s="28" t="s">
        <v>470</v>
      </c>
      <c r="G40" s="28" t="s">
        <v>471</v>
      </c>
      <c r="H40" s="28" t="s">
        <v>479</v>
      </c>
      <c r="I40" s="28" t="s">
        <v>477</v>
      </c>
      <c r="J40" s="28" t="s">
        <v>482</v>
      </c>
      <c r="K40" s="28" t="s">
        <v>478</v>
      </c>
      <c r="L40" s="28" t="s">
        <v>484</v>
      </c>
      <c r="M40" s="28" t="s">
        <v>485</v>
      </c>
      <c r="N40" s="28" t="s">
        <v>486</v>
      </c>
      <c r="O40" s="28" t="s">
        <v>484</v>
      </c>
      <c r="P40" s="28" t="s">
        <v>485</v>
      </c>
      <c r="Q40" s="28" t="s">
        <v>486</v>
      </c>
      <c r="R40" s="28" t="s">
        <v>110</v>
      </c>
      <c r="S40" s="28" t="s">
        <v>110</v>
      </c>
      <c r="T40" s="28" t="s">
        <v>530</v>
      </c>
      <c r="U40" s="28" t="s">
        <v>487</v>
      </c>
      <c r="V40" s="28" t="s">
        <v>487</v>
      </c>
      <c r="W40" s="28" t="s">
        <v>487</v>
      </c>
      <c r="X40" s="28" t="s">
        <v>487</v>
      </c>
      <c r="Y40" s="28" t="s">
        <v>487</v>
      </c>
      <c r="Z40" s="151" t="s">
        <v>487</v>
      </c>
    </row>
    <row r="41" spans="1:36" ht="16" thickBot="1" x14ac:dyDescent="0.25">
      <c r="C41" s="143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T455"/>
  <sheetViews>
    <sheetView workbookViewId="0">
      <pane ySplit="15540"/>
      <selection pane="bottomLeft" activeCell="A39" sqref="A39"/>
    </sheetView>
  </sheetViews>
  <sheetFormatPr baseColWidth="10" defaultColWidth="10" defaultRowHeight="15" x14ac:dyDescent="0.2"/>
  <cols>
    <col min="1" max="2" width="18" customWidth="1"/>
    <col min="3" max="3" width="18" style="50" customWidth="1"/>
    <col min="4" max="4" width="11" customWidth="1"/>
    <col min="5" max="5" width="12.1640625" customWidth="1"/>
    <col min="6" max="6" width="14.5" customWidth="1"/>
    <col min="7" max="7" width="10.6640625" customWidth="1"/>
    <col min="8" max="8" width="12.1640625" customWidth="1"/>
    <col min="9" max="9" width="13.33203125" customWidth="1"/>
    <col min="10" max="10" width="10.33203125" customWidth="1"/>
    <col min="11" max="11" width="12.1640625" customWidth="1"/>
    <col min="12" max="12" width="10.33203125" customWidth="1"/>
    <col min="13" max="14" width="11" customWidth="1"/>
    <col min="15" max="19" width="10.33203125" customWidth="1"/>
    <col min="20" max="31" width="9.1640625" customWidth="1"/>
    <col min="32" max="55" width="9.1640625" style="45" customWidth="1"/>
    <col min="56" max="67" width="9.1640625" customWidth="1"/>
    <col min="68" max="68" width="9.1640625"/>
  </cols>
  <sheetData>
    <row r="1" spans="1:72" x14ac:dyDescent="0.2">
      <c r="A1" t="s">
        <v>557</v>
      </c>
    </row>
    <row r="2" spans="1:72" x14ac:dyDescent="0.2">
      <c r="D2" t="s">
        <v>465</v>
      </c>
      <c r="T2" s="36" t="s">
        <v>466</v>
      </c>
      <c r="AF2" s="45" t="s">
        <v>467</v>
      </c>
      <c r="AR2" s="45" t="s">
        <v>519</v>
      </c>
      <c r="BD2" t="s">
        <v>468</v>
      </c>
    </row>
    <row r="3" spans="1:72" ht="65" thickBot="1" x14ac:dyDescent="0.25">
      <c r="A3" s="31" t="s">
        <v>118</v>
      </c>
      <c r="B3" s="31" t="s">
        <v>433</v>
      </c>
      <c r="C3" s="48" t="s">
        <v>119</v>
      </c>
      <c r="D3" s="37" t="s">
        <v>105</v>
      </c>
      <c r="E3" s="37" t="s">
        <v>106</v>
      </c>
      <c r="F3" s="37" t="s">
        <v>107</v>
      </c>
      <c r="G3" s="37" t="s">
        <v>108</v>
      </c>
      <c r="H3" s="37" t="s">
        <v>109</v>
      </c>
      <c r="I3" s="37" t="s">
        <v>111</v>
      </c>
      <c r="J3" s="37" t="s">
        <v>112</v>
      </c>
      <c r="K3" s="37" t="s">
        <v>113</v>
      </c>
      <c r="L3" s="37" t="s">
        <v>114</v>
      </c>
      <c r="M3" s="37" t="s">
        <v>115</v>
      </c>
      <c r="N3" s="37" t="s">
        <v>116</v>
      </c>
      <c r="O3" s="37" t="s">
        <v>117</v>
      </c>
      <c r="P3" s="37" t="s">
        <v>107</v>
      </c>
      <c r="Q3" s="37" t="s">
        <v>111</v>
      </c>
      <c r="R3" s="37" t="s">
        <v>113</v>
      </c>
      <c r="S3" s="37" t="s">
        <v>109</v>
      </c>
      <c r="T3" s="42" t="s">
        <v>105</v>
      </c>
      <c r="U3" s="42" t="s">
        <v>106</v>
      </c>
      <c r="V3" s="42" t="s">
        <v>107</v>
      </c>
      <c r="W3" s="42" t="s">
        <v>108</v>
      </c>
      <c r="X3" s="42" t="s">
        <v>109</v>
      </c>
      <c r="Y3" s="42" t="s">
        <v>111</v>
      </c>
      <c r="Z3" s="42" t="s">
        <v>112</v>
      </c>
      <c r="AA3" s="42" t="s">
        <v>113</v>
      </c>
      <c r="AB3" s="42" t="s">
        <v>114</v>
      </c>
      <c r="AC3" s="42" t="s">
        <v>115</v>
      </c>
      <c r="AD3" s="42" t="s">
        <v>116</v>
      </c>
      <c r="AE3" s="44" t="s">
        <v>117</v>
      </c>
      <c r="AF3" s="41" t="s">
        <v>105</v>
      </c>
      <c r="AG3" s="41" t="s">
        <v>106</v>
      </c>
      <c r="AH3" s="41" t="s">
        <v>107</v>
      </c>
      <c r="AI3" s="41" t="s">
        <v>108</v>
      </c>
      <c r="AJ3" s="41" t="s">
        <v>109</v>
      </c>
      <c r="AK3" s="41" t="s">
        <v>111</v>
      </c>
      <c r="AL3" s="41" t="s">
        <v>112</v>
      </c>
      <c r="AM3" s="41" t="s">
        <v>113</v>
      </c>
      <c r="AN3" s="41" t="s">
        <v>114</v>
      </c>
      <c r="AO3" s="41" t="s">
        <v>115</v>
      </c>
      <c r="AP3" s="41" t="s">
        <v>116</v>
      </c>
      <c r="AQ3" s="41" t="s">
        <v>117</v>
      </c>
      <c r="AR3" s="41" t="s">
        <v>105</v>
      </c>
      <c r="AS3" s="41" t="s">
        <v>106</v>
      </c>
      <c r="AT3" s="41" t="s">
        <v>107</v>
      </c>
      <c r="AU3" s="41" t="s">
        <v>108</v>
      </c>
      <c r="AV3" s="41" t="s">
        <v>109</v>
      </c>
      <c r="AW3" s="41" t="s">
        <v>111</v>
      </c>
      <c r="AX3" s="41" t="s">
        <v>112</v>
      </c>
      <c r="AY3" s="41" t="s">
        <v>113</v>
      </c>
      <c r="AZ3" s="41" t="s">
        <v>114</v>
      </c>
      <c r="BA3" s="41" t="s">
        <v>115</v>
      </c>
      <c r="BB3" s="41" t="s">
        <v>116</v>
      </c>
      <c r="BC3" s="41" t="s">
        <v>117</v>
      </c>
      <c r="BD3" s="42" t="s">
        <v>105</v>
      </c>
      <c r="BE3" s="42" t="s">
        <v>106</v>
      </c>
      <c r="BF3" s="42" t="s">
        <v>107</v>
      </c>
      <c r="BG3" s="42" t="s">
        <v>108</v>
      </c>
      <c r="BH3" s="42" t="s">
        <v>109</v>
      </c>
      <c r="BI3" s="42" t="s">
        <v>111</v>
      </c>
      <c r="BJ3" s="42" t="s">
        <v>112</v>
      </c>
      <c r="BK3" s="42" t="s">
        <v>113</v>
      </c>
      <c r="BL3" s="42" t="s">
        <v>114</v>
      </c>
      <c r="BM3" s="42" t="s">
        <v>115</v>
      </c>
      <c r="BN3" s="42" t="s">
        <v>116</v>
      </c>
      <c r="BO3" s="42" t="s">
        <v>117</v>
      </c>
      <c r="BP3" s="47" t="s">
        <v>483</v>
      </c>
      <c r="BQ3" s="47" t="s">
        <v>469</v>
      </c>
      <c r="BR3" s="47" t="s">
        <v>470</v>
      </c>
      <c r="BS3" s="47" t="s">
        <v>471</v>
      </c>
      <c r="BT3" s="19" t="s">
        <v>519</v>
      </c>
    </row>
    <row r="4" spans="1:72" x14ac:dyDescent="0.2">
      <c r="A4" s="32" t="s">
        <v>120</v>
      </c>
      <c r="B4" s="32">
        <v>3.6</v>
      </c>
      <c r="C4" s="49">
        <v>6</v>
      </c>
      <c r="D4" s="33">
        <v>2.3664435468482017</v>
      </c>
      <c r="E4" s="33">
        <v>8.1606448376994845</v>
      </c>
      <c r="F4" s="33">
        <v>11840.520957761841</v>
      </c>
      <c r="G4" s="33">
        <v>61.19451346378785</v>
      </c>
      <c r="H4" s="33">
        <v>234.67370948508571</v>
      </c>
      <c r="I4" s="33">
        <v>447.37052865185854</v>
      </c>
      <c r="J4" s="33">
        <v>2.8241386801354786</v>
      </c>
      <c r="K4" s="33">
        <v>335.03975957316845</v>
      </c>
      <c r="L4" s="33">
        <v>43.300463569726638</v>
      </c>
      <c r="M4" s="33">
        <v>1.8839696353034379</v>
      </c>
      <c r="N4" s="33">
        <v>3.0830418012971053</v>
      </c>
      <c r="O4" s="33">
        <v>0.89544686124018835</v>
      </c>
      <c r="P4" s="33">
        <f>F4/1000</f>
        <v>11.840520957761841</v>
      </c>
      <c r="Q4" s="33">
        <f>I4/1000</f>
        <v>0.44737052865185856</v>
      </c>
      <c r="R4" s="33">
        <f>K4/1000</f>
        <v>0.33503975957316845</v>
      </c>
      <c r="S4" s="33">
        <f>H4/1000</f>
        <v>0.2346737094850857</v>
      </c>
      <c r="T4" s="8">
        <f>($B4/1000)*D4</f>
        <v>8.519196768653526E-3</v>
      </c>
      <c r="U4" s="8">
        <f t="shared" ref="U4:U47" si="0">($B4/1000)*E4</f>
        <v>2.9378321415718143E-2</v>
      </c>
      <c r="V4" s="8">
        <f t="shared" ref="V4:V47" si="1">($B4/1000)*F4</f>
        <v>42.625875447942626</v>
      </c>
      <c r="W4" s="8">
        <f t="shared" ref="W4:W47" si="2">($B4/1000)*G4</f>
        <v>0.22030024846963625</v>
      </c>
      <c r="X4" s="8">
        <f t="shared" ref="X4:X47" si="3">($B4/1000)*H4</f>
        <v>0.84482535414630855</v>
      </c>
      <c r="Y4" s="8">
        <f t="shared" ref="Y4:Y47" si="4">($B4/1000)*I4</f>
        <v>1.6105339031466908</v>
      </c>
      <c r="Z4" s="8">
        <f t="shared" ref="Z4:Z47" si="5">($B4/1000)*J4</f>
        <v>1.0166899248487724E-2</v>
      </c>
      <c r="AA4" s="8">
        <f t="shared" ref="AA4:AA47" si="6">($B4/1000)*K4</f>
        <v>1.2061431344634064</v>
      </c>
      <c r="AB4" s="8">
        <f t="shared" ref="AB4:AB47" si="7">($B4/1000)*L4</f>
        <v>0.1558816688510159</v>
      </c>
      <c r="AC4" s="8">
        <f t="shared" ref="AC4:AC47" si="8">($B4/1000)*M4</f>
        <v>6.7822906870923759E-3</v>
      </c>
      <c r="AD4" s="8">
        <f t="shared" ref="AD4:AD47" si="9">($B4/1000)*N4</f>
        <v>1.1098950484669579E-2</v>
      </c>
      <c r="AE4" s="8">
        <f t="shared" ref="AE4:AE47" si="10">($B4/1000)*O4</f>
        <v>3.2236087004646778E-3</v>
      </c>
      <c r="AF4" s="45">
        <f>T4/6.94</f>
        <v>1.2275499666647731E-3</v>
      </c>
      <c r="AG4" s="45">
        <f>U4/10.81</f>
        <v>2.7176985583458042E-3</v>
      </c>
      <c r="AH4" s="45">
        <f>V4/22.99</f>
        <v>1.8541050651562692</v>
      </c>
      <c r="AI4" s="45">
        <f>W4/24.31</f>
        <v>9.0621245771137903E-3</v>
      </c>
      <c r="AJ4" s="45">
        <f>X4/26.98</f>
        <v>3.1313022763021073E-2</v>
      </c>
      <c r="AK4" s="45">
        <f>Y4/39.1</f>
        <v>4.119012540017112E-2</v>
      </c>
      <c r="AL4" s="45">
        <f>Z4/54.94</f>
        <v>1.850545913448803E-4</v>
      </c>
      <c r="AM4" s="45">
        <f>AA4/40.08</f>
        <v>3.0093391578428302E-2</v>
      </c>
      <c r="AN4" s="45">
        <f>AB4/55.85</f>
        <v>2.791077329472084E-3</v>
      </c>
      <c r="AO4" s="45">
        <f>AC4/85.47</f>
        <v>7.9352880391861188E-5</v>
      </c>
      <c r="AP4" s="45">
        <f>AD4/87.62</f>
        <v>1.2667142758125517E-4</v>
      </c>
      <c r="AQ4" s="45">
        <f>AE4/137.33</f>
        <v>2.3473448630777524E-5</v>
      </c>
      <c r="AR4" s="45">
        <f>AF4/$B4</f>
        <v>3.4098610185132587E-4</v>
      </c>
      <c r="AS4" s="45">
        <f t="shared" ref="AS4:AS47" si="11">AG4/$B4</f>
        <v>7.5491626620716786E-4</v>
      </c>
      <c r="AT4" s="45">
        <f t="shared" ref="AT4:AT47" si="12">AH4/$B4</f>
        <v>0.51502918476563031</v>
      </c>
      <c r="AU4" s="45">
        <f t="shared" ref="AU4:AU47" si="13">AI4/$B4</f>
        <v>2.517256826976053E-3</v>
      </c>
      <c r="AV4" s="45">
        <f t="shared" ref="AV4:AV47" si="14">AJ4/$B4</f>
        <v>8.6980618786169639E-3</v>
      </c>
      <c r="AW4" s="45">
        <f t="shared" ref="AW4:AW47" si="15">AK4/$B4</f>
        <v>1.1441701500047533E-2</v>
      </c>
      <c r="AX4" s="45">
        <f t="shared" ref="AX4:AX47" si="16">AL4/$B4</f>
        <v>5.1404053151355636E-5</v>
      </c>
      <c r="AY4" s="45">
        <f t="shared" ref="AY4:AY47" si="17">AM4/$B4</f>
        <v>8.3592754384523068E-3</v>
      </c>
      <c r="AZ4" s="45">
        <f t="shared" ref="AZ4:AZ47" si="18">AN4/$B4</f>
        <v>7.7529925818669004E-4</v>
      </c>
      <c r="BA4" s="45">
        <f t="shared" ref="BA4:BA47" si="19">AO4/$B4</f>
        <v>2.2042466775516995E-5</v>
      </c>
      <c r="BB4" s="45">
        <f t="shared" ref="BB4:BB47" si="20">AP4/$B4</f>
        <v>3.518650766145977E-5</v>
      </c>
      <c r="BC4" s="45">
        <f t="shared" ref="BC4:BC47" si="21">AQ4/$B4</f>
        <v>6.520402397438201E-6</v>
      </c>
      <c r="BD4">
        <f>AF4*1</f>
        <v>1.2275499666647731E-3</v>
      </c>
      <c r="BE4">
        <f>AG4/3</f>
        <v>9.0589951944860137E-4</v>
      </c>
      <c r="BF4">
        <f>AH4*1</f>
        <v>1.8541050651562692</v>
      </c>
      <c r="BG4">
        <f>AI4/2</f>
        <v>4.5310622885568952E-3</v>
      </c>
      <c r="BH4">
        <f>AJ4/3</f>
        <v>1.0437674254340357E-2</v>
      </c>
      <c r="BI4">
        <f>AK4*1</f>
        <v>4.119012540017112E-2</v>
      </c>
      <c r="BJ4">
        <f>AL4/4</f>
        <v>4.6263647836220074E-5</v>
      </c>
      <c r="BK4">
        <f>AM4/2</f>
        <v>1.5046695789214151E-2</v>
      </c>
      <c r="BL4">
        <f>AN4/3</f>
        <v>9.3035910982402798E-4</v>
      </c>
      <c r="BM4">
        <f>AO4*1</f>
        <v>7.9352880391861188E-5</v>
      </c>
      <c r="BN4">
        <f>AP4/2</f>
        <v>6.3335713790627586E-5</v>
      </c>
      <c r="BO4">
        <f>AQ4/2</f>
        <v>1.1736724315388762E-5</v>
      </c>
      <c r="BP4" s="46">
        <f>SUM(D4:O4)/1000</f>
        <v>12.981313617867993</v>
      </c>
      <c r="BQ4">
        <f>SUM(T4:AE4)</f>
        <v>46.732729024324769</v>
      </c>
      <c r="BR4">
        <f>SUM(AF4:AQ4)</f>
        <v>1.9729146076774353</v>
      </c>
      <c r="BS4">
        <f>SUM(BD4:BO4)</f>
        <v>1.9285751204508232</v>
      </c>
      <c r="BT4">
        <f>BR4/B4</f>
        <v>0.54803183546595424</v>
      </c>
    </row>
    <row r="5" spans="1:72" x14ac:dyDescent="0.2">
      <c r="A5" s="32" t="s">
        <v>121</v>
      </c>
      <c r="B5" s="32">
        <v>3.6</v>
      </c>
      <c r="C5" s="49">
        <v>12</v>
      </c>
      <c r="D5" s="33">
        <v>12.602202517866834</v>
      </c>
      <c r="E5" s="33">
        <v>62.833079549748931</v>
      </c>
      <c r="F5" s="33">
        <v>57863.230345968943</v>
      </c>
      <c r="G5" s="33">
        <v>48.764263346786414</v>
      </c>
      <c r="H5" s="33">
        <v>102.37805086230509</v>
      </c>
      <c r="I5" s="33">
        <v>1189.8985841908736</v>
      </c>
      <c r="J5" s="33">
        <v>1.3520809118869619</v>
      </c>
      <c r="K5" s="33">
        <v>532.78564417564951</v>
      </c>
      <c r="L5" s="33">
        <v>5.3758858319487652</v>
      </c>
      <c r="M5" s="33">
        <v>3.9453276378367352</v>
      </c>
      <c r="N5" s="33">
        <v>5.1324910573321034</v>
      </c>
      <c r="O5" s="33">
        <v>0.76165203655264635</v>
      </c>
      <c r="P5" s="33">
        <f t="shared" ref="P5:P47" si="22">F5/1000</f>
        <v>57.863230345968944</v>
      </c>
      <c r="Q5" s="33">
        <f t="shared" ref="Q5:Q47" si="23">I5/1000</f>
        <v>1.1898985841908736</v>
      </c>
      <c r="R5" s="33">
        <f t="shared" ref="R5:R47" si="24">K5/1000</f>
        <v>0.53278564417564955</v>
      </c>
      <c r="S5" s="33">
        <f t="shared" ref="S5:S47" si="25">H5/1000</f>
        <v>0.10237805086230509</v>
      </c>
      <c r="T5" s="8">
        <f t="shared" ref="T4:T47" si="26">($B5/1000)*D5</f>
        <v>4.5367929064320599E-2</v>
      </c>
      <c r="U5" s="8">
        <f t="shared" si="0"/>
        <v>0.22619908637909614</v>
      </c>
      <c r="V5" s="8">
        <f t="shared" si="1"/>
        <v>208.30762924548819</v>
      </c>
      <c r="W5" s="8">
        <f t="shared" si="2"/>
        <v>0.17555134804843109</v>
      </c>
      <c r="X5" s="8">
        <f t="shared" si="3"/>
        <v>0.3685609831042983</v>
      </c>
      <c r="Y5" s="8">
        <f t="shared" si="4"/>
        <v>4.2836349030871448</v>
      </c>
      <c r="Z5" s="8">
        <f t="shared" si="5"/>
        <v>4.8674912827930622E-3</v>
      </c>
      <c r="AA5" s="8">
        <f t="shared" si="6"/>
        <v>1.9180283190323382</v>
      </c>
      <c r="AB5" s="8">
        <f t="shared" si="7"/>
        <v>1.9353188995015553E-2</v>
      </c>
      <c r="AC5" s="8">
        <f t="shared" si="8"/>
        <v>1.4203179496212246E-2</v>
      </c>
      <c r="AD5" s="8">
        <f t="shared" si="9"/>
        <v>1.8476967806395572E-2</v>
      </c>
      <c r="AE5" s="8">
        <f t="shared" si="10"/>
        <v>2.7419473315895269E-3</v>
      </c>
      <c r="AF5" s="45">
        <f t="shared" ref="AF5:AF47" si="27">T5/6.94</f>
        <v>6.5371655712277519E-3</v>
      </c>
      <c r="AG5" s="45">
        <f t="shared" ref="AG5:AG47" si="28">U5/10.81</f>
        <v>2.0924984863931188E-2</v>
      </c>
      <c r="AH5" s="45">
        <f t="shared" ref="AH5:AH47" si="29">V5/22.99</f>
        <v>9.060792920638896</v>
      </c>
      <c r="AI5" s="45">
        <f t="shared" ref="AI5:AI47" si="30">W5/24.31</f>
        <v>7.221363556085195E-3</v>
      </c>
      <c r="AJ5" s="45">
        <f t="shared" ref="AJ5:AJ47" si="31">X5/26.98</f>
        <v>1.366052568955887E-2</v>
      </c>
      <c r="AK5" s="45">
        <f t="shared" ref="AK5:AK47" si="32">Y5/39.1</f>
        <v>0.10955587987435153</v>
      </c>
      <c r="AL5" s="45">
        <f t="shared" ref="AL5:AL47" si="33">Z5/54.94</f>
        <v>8.8596492224118361E-5</v>
      </c>
      <c r="AM5" s="45">
        <f t="shared" ref="AM5:AM47" si="34">AA5/40.08</f>
        <v>4.7854997979848761E-2</v>
      </c>
      <c r="AN5" s="45">
        <f t="shared" ref="AN5:AN47" si="35">AB5/55.85</f>
        <v>3.4652084145059183E-4</v>
      </c>
      <c r="AO5" s="45">
        <f t="shared" ref="AO5:AO47" si="36">AC5/85.47</f>
        <v>1.6617736628304956E-4</v>
      </c>
      <c r="AP5" s="45">
        <f t="shared" ref="AP5:AP47" si="37">AD5/87.62</f>
        <v>2.1087614478881045E-4</v>
      </c>
      <c r="AQ5" s="45">
        <f t="shared" ref="AQ5:AQ47" si="38">AE5/137.33</f>
        <v>1.9966120524208305E-5</v>
      </c>
      <c r="AR5" s="45">
        <f t="shared" ref="AR5:AR47" si="39">AF5/$B5</f>
        <v>1.8158793253410421E-3</v>
      </c>
      <c r="AS5" s="45">
        <f t="shared" si="11"/>
        <v>5.8124957955364405E-3</v>
      </c>
      <c r="AT5" s="45">
        <f t="shared" si="12"/>
        <v>2.5168869223996935</v>
      </c>
      <c r="AU5" s="45">
        <f t="shared" si="13"/>
        <v>2.0059343211347763E-3</v>
      </c>
      <c r="AV5" s="45">
        <f t="shared" si="14"/>
        <v>3.7945904693219082E-3</v>
      </c>
      <c r="AW5" s="45">
        <f t="shared" si="15"/>
        <v>3.0432188853986537E-2</v>
      </c>
      <c r="AX5" s="45">
        <f t="shared" si="16"/>
        <v>2.4610136728921767E-5</v>
      </c>
      <c r="AY5" s="45">
        <f t="shared" si="17"/>
        <v>1.3293054994402434E-2</v>
      </c>
      <c r="AZ5" s="45">
        <f t="shared" si="18"/>
        <v>9.6255789291831064E-5</v>
      </c>
      <c r="BA5" s="45">
        <f t="shared" si="19"/>
        <v>4.6160379523069322E-5</v>
      </c>
      <c r="BB5" s="45">
        <f t="shared" si="20"/>
        <v>5.857670688578068E-5</v>
      </c>
      <c r="BC5" s="45">
        <f t="shared" si="21"/>
        <v>5.546144590057862E-6</v>
      </c>
      <c r="BD5">
        <f t="shared" ref="BD5:BD47" si="40">AF5*1</f>
        <v>6.5371655712277519E-3</v>
      </c>
      <c r="BE5">
        <f t="shared" ref="BE5:BE47" si="41">AG5/3</f>
        <v>6.9749949546437295E-3</v>
      </c>
      <c r="BF5">
        <f t="shared" ref="BF5:BF47" si="42">AH5*1</f>
        <v>9.060792920638896</v>
      </c>
      <c r="BG5">
        <f t="shared" ref="BG5:BG47" si="43">AI5/2</f>
        <v>3.6106817780425975E-3</v>
      </c>
      <c r="BH5">
        <f t="shared" ref="BH5:BH47" si="44">AJ5/3</f>
        <v>4.5535085631862897E-3</v>
      </c>
      <c r="BI5">
        <f t="shared" ref="BI5:BI47" si="45">AK5*1</f>
        <v>0.10955587987435153</v>
      </c>
      <c r="BJ5">
        <f t="shared" ref="BJ5:BJ47" si="46">AL5/4</f>
        <v>2.214912305602959E-5</v>
      </c>
      <c r="BK5">
        <f t="shared" ref="BK5:BK47" si="47">AM5/2</f>
        <v>2.392749898992438E-2</v>
      </c>
      <c r="BL5">
        <f t="shared" ref="BL5:BL47" si="48">AN5/3</f>
        <v>1.1550694715019728E-4</v>
      </c>
      <c r="BM5">
        <f t="shared" ref="BM5:BM47" si="49">AO5*1</f>
        <v>1.6617736628304956E-4</v>
      </c>
      <c r="BN5">
        <f t="shared" ref="BN5:BN47" si="50">AP5/2</f>
        <v>1.0543807239440522E-4</v>
      </c>
      <c r="BO5">
        <f t="shared" ref="BO5:BO47" si="51">AQ5/2</f>
        <v>9.9830602621041523E-6</v>
      </c>
      <c r="BP5" s="46">
        <f t="shared" ref="BP5:BP68" si="52">SUM(D5:O5)/1000</f>
        <v>59.829059608087725</v>
      </c>
      <c r="BQ5">
        <f t="shared" ref="BQ5:BQ68" si="53">SUM(T5:AE5)</f>
        <v>215.38461458911584</v>
      </c>
      <c r="BR5">
        <f t="shared" ref="BR5:BR68" si="54">SUM(AF5:AQ5)</f>
        <v>9.267379975139173</v>
      </c>
      <c r="BS5">
        <f t="shared" ref="BS5:BS68" si="55">SUM(BD5:BO5)</f>
        <v>9.2163719049394182</v>
      </c>
      <c r="BT5">
        <f t="shared" ref="BT5:BT47" si="56">BR5/B5</f>
        <v>2.5742722153164368</v>
      </c>
    </row>
    <row r="6" spans="1:72" x14ac:dyDescent="0.2">
      <c r="A6" s="32" t="s">
        <v>122</v>
      </c>
      <c r="B6" s="32">
        <v>3.6</v>
      </c>
      <c r="C6" s="49">
        <v>18</v>
      </c>
      <c r="D6" s="33">
        <v>12.76778667974491</v>
      </c>
      <c r="E6" s="33">
        <v>63.410159997427591</v>
      </c>
      <c r="F6" s="33">
        <v>66466.397175478662</v>
      </c>
      <c r="G6" s="33">
        <v>20.209175008192631</v>
      </c>
      <c r="H6" s="33">
        <v>139.8419418205664</v>
      </c>
      <c r="I6" s="33">
        <v>1405.0274922036863</v>
      </c>
      <c r="J6" s="33">
        <v>0.65904246807929412</v>
      </c>
      <c r="K6" s="33">
        <v>246.86097989500726</v>
      </c>
      <c r="L6" s="33">
        <v>4.2009615688791451</v>
      </c>
      <c r="M6" s="33">
        <v>4.79730251522213</v>
      </c>
      <c r="N6" s="33">
        <v>2.8285757013360366</v>
      </c>
      <c r="O6" s="33">
        <v>0.35015922283659029</v>
      </c>
      <c r="P6" s="33">
        <f t="shared" si="22"/>
        <v>66.466397175478662</v>
      </c>
      <c r="Q6" s="33">
        <f t="shared" si="23"/>
        <v>1.4050274922036863</v>
      </c>
      <c r="R6" s="33">
        <f t="shared" si="24"/>
        <v>0.24686097989500727</v>
      </c>
      <c r="S6" s="33">
        <f t="shared" si="25"/>
        <v>0.13984194182056642</v>
      </c>
      <c r="T6" s="8">
        <f t="shared" si="26"/>
        <v>4.5964032047081674E-2</v>
      </c>
      <c r="U6" s="8">
        <f t="shared" si="0"/>
        <v>0.22827657599073933</v>
      </c>
      <c r="V6" s="8">
        <f t="shared" si="1"/>
        <v>239.27902983172316</v>
      </c>
      <c r="W6" s="8">
        <f t="shared" si="2"/>
        <v>7.2753030029493473E-2</v>
      </c>
      <c r="X6" s="8">
        <f t="shared" si="3"/>
        <v>0.50343099055403906</v>
      </c>
      <c r="Y6" s="8">
        <f t="shared" si="4"/>
        <v>5.0580989719332701</v>
      </c>
      <c r="Z6" s="8">
        <f t="shared" si="5"/>
        <v>2.3725528850854589E-3</v>
      </c>
      <c r="AA6" s="8">
        <f t="shared" si="6"/>
        <v>0.88869952762202609</v>
      </c>
      <c r="AB6" s="8">
        <f t="shared" si="7"/>
        <v>1.5123461647964923E-2</v>
      </c>
      <c r="AC6" s="8">
        <f t="shared" si="8"/>
        <v>1.7270289054799666E-2</v>
      </c>
      <c r="AD6" s="8">
        <f t="shared" si="9"/>
        <v>1.0182872524809731E-2</v>
      </c>
      <c r="AE6" s="8">
        <f t="shared" si="10"/>
        <v>1.2605732022117251E-3</v>
      </c>
      <c r="AF6" s="45">
        <f t="shared" si="27"/>
        <v>6.6230593727783392E-3</v>
      </c>
      <c r="AG6" s="45">
        <f t="shared" si="28"/>
        <v>2.1117167066673388E-2</v>
      </c>
      <c r="AH6" s="45">
        <f t="shared" si="29"/>
        <v>10.407961280196746</v>
      </c>
      <c r="AI6" s="45">
        <f t="shared" si="30"/>
        <v>2.9927202809335038E-3</v>
      </c>
      <c r="AJ6" s="45">
        <f t="shared" si="31"/>
        <v>1.8659414030913233E-2</v>
      </c>
      <c r="AK6" s="45">
        <f t="shared" si="32"/>
        <v>0.12936314506223195</v>
      </c>
      <c r="AL6" s="45">
        <f t="shared" si="33"/>
        <v>4.31844354766192E-5</v>
      </c>
      <c r="AM6" s="45">
        <f t="shared" si="34"/>
        <v>2.2173141906737179E-2</v>
      </c>
      <c r="AN6" s="45">
        <f t="shared" si="35"/>
        <v>2.7078713783285449E-4</v>
      </c>
      <c r="AO6" s="45">
        <f t="shared" si="36"/>
        <v>2.0206258400374009E-4</v>
      </c>
      <c r="AP6" s="45">
        <f t="shared" si="37"/>
        <v>1.1621630363854977E-4</v>
      </c>
      <c r="AQ6" s="45">
        <f t="shared" si="38"/>
        <v>9.1791538790630237E-6</v>
      </c>
      <c r="AR6" s="45">
        <f t="shared" si="39"/>
        <v>1.8397387146606497E-3</v>
      </c>
      <c r="AS6" s="45">
        <f t="shared" si="11"/>
        <v>5.8658797407426079E-3</v>
      </c>
      <c r="AT6" s="45">
        <f t="shared" si="12"/>
        <v>2.8911003556102073</v>
      </c>
      <c r="AU6" s="45">
        <f t="shared" si="13"/>
        <v>8.3131118914819553E-4</v>
      </c>
      <c r="AV6" s="45">
        <f t="shared" si="14"/>
        <v>5.1831705641425642E-3</v>
      </c>
      <c r="AW6" s="45">
        <f t="shared" si="15"/>
        <v>3.5934206961731101E-2</v>
      </c>
      <c r="AX6" s="45">
        <f t="shared" si="16"/>
        <v>1.1995676521283111E-5</v>
      </c>
      <c r="AY6" s="45">
        <f t="shared" si="17"/>
        <v>6.1592060852047716E-3</v>
      </c>
      <c r="AZ6" s="45">
        <f t="shared" si="18"/>
        <v>7.5218649398015136E-5</v>
      </c>
      <c r="BA6" s="45">
        <f t="shared" si="19"/>
        <v>5.6128495556594466E-5</v>
      </c>
      <c r="BB6" s="45">
        <f t="shared" si="20"/>
        <v>3.2282306566263823E-5</v>
      </c>
      <c r="BC6" s="45">
        <f t="shared" si="21"/>
        <v>2.5497649664063953E-6</v>
      </c>
      <c r="BD6">
        <f t="shared" si="40"/>
        <v>6.6230593727783392E-3</v>
      </c>
      <c r="BE6">
        <f t="shared" si="41"/>
        <v>7.0390556888911297E-3</v>
      </c>
      <c r="BF6">
        <f t="shared" si="42"/>
        <v>10.407961280196746</v>
      </c>
      <c r="BG6">
        <f t="shared" si="43"/>
        <v>1.4963601404667519E-3</v>
      </c>
      <c r="BH6">
        <f t="shared" si="44"/>
        <v>6.2198046769710779E-3</v>
      </c>
      <c r="BI6">
        <f t="shared" si="45"/>
        <v>0.12936314506223195</v>
      </c>
      <c r="BJ6">
        <f t="shared" si="46"/>
        <v>1.07961088691548E-5</v>
      </c>
      <c r="BK6">
        <f t="shared" si="47"/>
        <v>1.1086570953368589E-2</v>
      </c>
      <c r="BL6">
        <f t="shared" si="48"/>
        <v>9.0262379277618166E-5</v>
      </c>
      <c r="BM6">
        <f t="shared" si="49"/>
        <v>2.0206258400374009E-4</v>
      </c>
      <c r="BN6">
        <f t="shared" si="50"/>
        <v>5.8108151819274884E-5</v>
      </c>
      <c r="BO6">
        <f t="shared" si="51"/>
        <v>4.5895769395315119E-6</v>
      </c>
      <c r="BP6" s="46">
        <f t="shared" si="52"/>
        <v>68.367350752559616</v>
      </c>
      <c r="BQ6">
        <f t="shared" si="53"/>
        <v>246.12246270921472</v>
      </c>
      <c r="BR6">
        <f t="shared" si="54"/>
        <v>10.609531357531846</v>
      </c>
      <c r="BS6">
        <f t="shared" si="55"/>
        <v>10.570155094892362</v>
      </c>
      <c r="BT6">
        <f t="shared" si="56"/>
        <v>2.9470920437588464</v>
      </c>
    </row>
    <row r="7" spans="1:72" x14ac:dyDescent="0.2">
      <c r="A7" s="32" t="s">
        <v>123</v>
      </c>
      <c r="B7" s="32">
        <v>3.6</v>
      </c>
      <c r="C7" s="49">
        <v>24</v>
      </c>
      <c r="D7" s="33">
        <v>107.96281203179483</v>
      </c>
      <c r="E7" s="33">
        <v>1120.4041971005888</v>
      </c>
      <c r="F7" s="33">
        <v>126160.60537964795</v>
      </c>
      <c r="G7" s="33">
        <v>53.521515927502683</v>
      </c>
      <c r="H7" s="33">
        <v>504.4299257652786</v>
      </c>
      <c r="I7" s="33">
        <v>6758.0242540435684</v>
      </c>
      <c r="J7" s="33">
        <v>7.894528544716982</v>
      </c>
      <c r="K7" s="33">
        <v>3670.1540868599614</v>
      </c>
      <c r="L7" s="33">
        <v>40.205732655092035</v>
      </c>
      <c r="M7" s="33">
        <v>19.761220766141168</v>
      </c>
      <c r="N7" s="33">
        <v>37.348563701985782</v>
      </c>
      <c r="O7" s="33">
        <v>4.2816320102879759</v>
      </c>
      <c r="P7" s="33">
        <f t="shared" si="22"/>
        <v>126.16060537964795</v>
      </c>
      <c r="Q7" s="33">
        <f t="shared" si="23"/>
        <v>6.7580242540435682</v>
      </c>
      <c r="R7" s="33">
        <f t="shared" si="24"/>
        <v>3.6701540868599611</v>
      </c>
      <c r="S7" s="33">
        <f t="shared" si="25"/>
        <v>0.50442992576527856</v>
      </c>
      <c r="T7" s="8">
        <f t="shared" si="26"/>
        <v>0.38866612331446138</v>
      </c>
      <c r="U7" s="8">
        <f t="shared" si="0"/>
        <v>4.0334551095621194</v>
      </c>
      <c r="V7" s="8">
        <f t="shared" si="1"/>
        <v>454.17817936673259</v>
      </c>
      <c r="W7" s="8">
        <f t="shared" si="2"/>
        <v>0.19267745733900965</v>
      </c>
      <c r="X7" s="8">
        <f t="shared" si="3"/>
        <v>1.8159477327550029</v>
      </c>
      <c r="Y7" s="8">
        <f t="shared" si="4"/>
        <v>24.328887314556845</v>
      </c>
      <c r="Z7" s="8">
        <f t="shared" si="5"/>
        <v>2.8420302760981134E-2</v>
      </c>
      <c r="AA7" s="8">
        <f t="shared" si="6"/>
        <v>13.21255471269586</v>
      </c>
      <c r="AB7" s="8">
        <f t="shared" si="7"/>
        <v>0.14474063755833133</v>
      </c>
      <c r="AC7" s="8">
        <f t="shared" si="8"/>
        <v>7.1140394758108197E-2</v>
      </c>
      <c r="AD7" s="8">
        <f t="shared" si="9"/>
        <v>0.13445482932714881</v>
      </c>
      <c r="AE7" s="8">
        <f t="shared" si="10"/>
        <v>1.5413875237036714E-2</v>
      </c>
      <c r="AF7" s="45">
        <f t="shared" si="27"/>
        <v>5.6003764166348897E-2</v>
      </c>
      <c r="AG7" s="45">
        <f t="shared" si="28"/>
        <v>0.37312258182813313</v>
      </c>
      <c r="AH7" s="45">
        <f t="shared" si="29"/>
        <v>19.755466697117555</v>
      </c>
      <c r="AI7" s="45">
        <f t="shared" si="30"/>
        <v>7.9258518033323601E-3</v>
      </c>
      <c r="AJ7" s="45">
        <f t="shared" si="31"/>
        <v>6.730718060618987E-2</v>
      </c>
      <c r="AK7" s="45">
        <f t="shared" si="32"/>
        <v>0.62222218195797552</v>
      </c>
      <c r="AL7" s="45">
        <f t="shared" si="33"/>
        <v>5.1729710158320236E-4</v>
      </c>
      <c r="AM7" s="45">
        <f t="shared" si="34"/>
        <v>0.32965455869999655</v>
      </c>
      <c r="AN7" s="45">
        <f t="shared" si="35"/>
        <v>2.591596017159021E-3</v>
      </c>
      <c r="AO7" s="45">
        <f t="shared" si="36"/>
        <v>8.323434510133169E-4</v>
      </c>
      <c r="AP7" s="45">
        <f t="shared" si="37"/>
        <v>1.5345221333844875E-3</v>
      </c>
      <c r="AQ7" s="45">
        <f t="shared" si="38"/>
        <v>1.1223967987356522E-4</v>
      </c>
      <c r="AR7" s="45">
        <f t="shared" si="39"/>
        <v>1.5556601157319138E-2</v>
      </c>
      <c r="AS7" s="45">
        <f t="shared" si="11"/>
        <v>0.10364516161892587</v>
      </c>
      <c r="AT7" s="45">
        <f t="shared" si="12"/>
        <v>5.4876296380882099</v>
      </c>
      <c r="AU7" s="45">
        <f t="shared" si="13"/>
        <v>2.2016255009256556E-3</v>
      </c>
      <c r="AV7" s="45">
        <f t="shared" si="14"/>
        <v>1.8696439057274965E-2</v>
      </c>
      <c r="AW7" s="45">
        <f t="shared" si="15"/>
        <v>0.17283949498832654</v>
      </c>
      <c r="AX7" s="45">
        <f t="shared" si="16"/>
        <v>1.4369363932866731E-4</v>
      </c>
      <c r="AY7" s="45">
        <f t="shared" si="17"/>
        <v>9.1570710749999035E-2</v>
      </c>
      <c r="AZ7" s="45">
        <f t="shared" si="18"/>
        <v>7.1988778254417247E-4</v>
      </c>
      <c r="BA7" s="45">
        <f t="shared" si="19"/>
        <v>2.3120651417036581E-4</v>
      </c>
      <c r="BB7" s="45">
        <f t="shared" si="20"/>
        <v>4.2625614816235762E-4</v>
      </c>
      <c r="BC7" s="45">
        <f t="shared" si="21"/>
        <v>3.1177688853768118E-5</v>
      </c>
      <c r="BD7">
        <f t="shared" si="40"/>
        <v>5.6003764166348897E-2</v>
      </c>
      <c r="BE7">
        <f t="shared" si="41"/>
        <v>0.12437419394271104</v>
      </c>
      <c r="BF7">
        <f t="shared" si="42"/>
        <v>19.755466697117555</v>
      </c>
      <c r="BG7">
        <f t="shared" si="43"/>
        <v>3.96292590166618E-3</v>
      </c>
      <c r="BH7">
        <f t="shared" si="44"/>
        <v>2.2435726868729956E-2</v>
      </c>
      <c r="BI7">
        <f t="shared" si="45"/>
        <v>0.62222218195797552</v>
      </c>
      <c r="BJ7">
        <f t="shared" si="46"/>
        <v>1.2932427539580059E-4</v>
      </c>
      <c r="BK7">
        <f t="shared" si="47"/>
        <v>0.16482727934999827</v>
      </c>
      <c r="BL7">
        <f t="shared" si="48"/>
        <v>8.6386533905300703E-4</v>
      </c>
      <c r="BM7">
        <f t="shared" si="49"/>
        <v>8.323434510133169E-4</v>
      </c>
      <c r="BN7">
        <f t="shared" si="50"/>
        <v>7.6726106669224373E-4</v>
      </c>
      <c r="BO7">
        <f t="shared" si="51"/>
        <v>5.6119839936782611E-5</v>
      </c>
      <c r="BP7" s="46">
        <f t="shared" si="52"/>
        <v>138.48459384905487</v>
      </c>
      <c r="BQ7">
        <f t="shared" si="53"/>
        <v>498.54453785659746</v>
      </c>
      <c r="BR7">
        <f t="shared" si="54"/>
        <v>21.217290814562542</v>
      </c>
      <c r="BS7">
        <f t="shared" si="55"/>
        <v>20.751941683277074</v>
      </c>
      <c r="BT7">
        <f t="shared" si="56"/>
        <v>5.8936918929340392</v>
      </c>
    </row>
    <row r="8" spans="1:72" x14ac:dyDescent="0.2">
      <c r="A8" s="32" t="s">
        <v>124</v>
      </c>
      <c r="B8" s="32">
        <v>3.6</v>
      </c>
      <c r="C8" s="49">
        <v>30</v>
      </c>
      <c r="D8" s="33">
        <v>501.31155705538612</v>
      </c>
      <c r="E8" s="33">
        <v>5511.7027517688375</v>
      </c>
      <c r="F8" s="33">
        <v>277716.36528742546</v>
      </c>
      <c r="G8" s="33">
        <v>38.645481630795395</v>
      </c>
      <c r="H8" s="33">
        <v>3777.4308343933881</v>
      </c>
      <c r="I8" s="33">
        <v>24203.776419603138</v>
      </c>
      <c r="J8" s="33">
        <v>27.885540306920412</v>
      </c>
      <c r="K8" s="33">
        <v>9437.8365805231006</v>
      </c>
      <c r="L8" s="33">
        <v>46.560356082152829</v>
      </c>
      <c r="M8" s="33">
        <v>109.61593074655842</v>
      </c>
      <c r="N8" s="33">
        <v>147.12341378020366</v>
      </c>
      <c r="O8" s="33">
        <v>26.414022639702722</v>
      </c>
      <c r="P8" s="33">
        <f t="shared" si="22"/>
        <v>277.71636528742545</v>
      </c>
      <c r="Q8" s="33">
        <f t="shared" si="23"/>
        <v>24.203776419603138</v>
      </c>
      <c r="R8" s="33">
        <f t="shared" si="24"/>
        <v>9.4378365805231006</v>
      </c>
      <c r="S8" s="33">
        <f t="shared" si="25"/>
        <v>3.777430834393388</v>
      </c>
      <c r="T8" s="8">
        <f t="shared" si="26"/>
        <v>1.80472160539939</v>
      </c>
      <c r="U8" s="8">
        <f t="shared" si="0"/>
        <v>19.842129906367816</v>
      </c>
      <c r="V8" s="8">
        <f t="shared" si="1"/>
        <v>999.77891503473165</v>
      </c>
      <c r="W8" s="8">
        <f t="shared" si="2"/>
        <v>0.13912373387086341</v>
      </c>
      <c r="X8" s="8">
        <f t="shared" si="3"/>
        <v>13.598751003816197</v>
      </c>
      <c r="Y8" s="8">
        <f t="shared" si="4"/>
        <v>87.133595110571292</v>
      </c>
      <c r="Z8" s="8">
        <f t="shared" si="5"/>
        <v>0.10038794510491347</v>
      </c>
      <c r="AA8" s="8">
        <f t="shared" si="6"/>
        <v>33.976211689883158</v>
      </c>
      <c r="AB8" s="8">
        <f t="shared" si="7"/>
        <v>0.16761728189575018</v>
      </c>
      <c r="AC8" s="8">
        <f t="shared" si="8"/>
        <v>0.39461735068761028</v>
      </c>
      <c r="AD8" s="8">
        <f t="shared" si="9"/>
        <v>0.52964428960873322</v>
      </c>
      <c r="AE8" s="8">
        <f t="shared" si="10"/>
        <v>9.50904815029298E-2</v>
      </c>
      <c r="AF8" s="45">
        <f t="shared" si="27"/>
        <v>0.26004634083564698</v>
      </c>
      <c r="AG8" s="45">
        <f t="shared" si="28"/>
        <v>1.835534681440131</v>
      </c>
      <c r="AH8" s="45">
        <f t="shared" si="29"/>
        <v>43.487556112863494</v>
      </c>
      <c r="AI8" s="45">
        <f t="shared" si="30"/>
        <v>5.7229014344246576E-3</v>
      </c>
      <c r="AJ8" s="45">
        <f t="shared" si="31"/>
        <v>0.50403080073447726</v>
      </c>
      <c r="AK8" s="45">
        <f t="shared" si="32"/>
        <v>2.2284806933649945</v>
      </c>
      <c r="AL8" s="45">
        <f t="shared" si="33"/>
        <v>1.8272287059503728E-3</v>
      </c>
      <c r="AM8" s="45">
        <f t="shared" si="34"/>
        <v>0.84770987250207486</v>
      </c>
      <c r="AN8" s="45">
        <f t="shared" si="35"/>
        <v>3.0012046892703703E-3</v>
      </c>
      <c r="AO8" s="45">
        <f t="shared" si="36"/>
        <v>4.61702762007266E-3</v>
      </c>
      <c r="AP8" s="45">
        <f t="shared" si="37"/>
        <v>6.044787601104008E-3</v>
      </c>
      <c r="AQ8" s="45">
        <f t="shared" si="38"/>
        <v>6.9242322509961251E-4</v>
      </c>
      <c r="AR8" s="45">
        <f t="shared" si="39"/>
        <v>7.2235094676568606E-2</v>
      </c>
      <c r="AS8" s="45">
        <f t="shared" si="11"/>
        <v>0.50987074484448081</v>
      </c>
      <c r="AT8" s="45">
        <f t="shared" si="12"/>
        <v>12.079876698017637</v>
      </c>
      <c r="AU8" s="45">
        <f t="shared" si="13"/>
        <v>1.5896948428957382E-3</v>
      </c>
      <c r="AV8" s="45">
        <f t="shared" si="14"/>
        <v>0.14000855575957702</v>
      </c>
      <c r="AW8" s="45">
        <f t="shared" si="15"/>
        <v>0.61902241482360953</v>
      </c>
      <c r="AX8" s="45">
        <f t="shared" si="16"/>
        <v>5.0756352943065908E-4</v>
      </c>
      <c r="AY8" s="45">
        <f t="shared" si="17"/>
        <v>0.23547496458390968</v>
      </c>
      <c r="AZ8" s="45">
        <f t="shared" si="18"/>
        <v>8.3366796924176948E-4</v>
      </c>
      <c r="BA8" s="45">
        <f t="shared" si="19"/>
        <v>1.2825076722424056E-3</v>
      </c>
      <c r="BB8" s="45">
        <f t="shared" si="20"/>
        <v>1.6791076669733355E-3</v>
      </c>
      <c r="BC8" s="45">
        <f t="shared" si="21"/>
        <v>1.9233978474989235E-4</v>
      </c>
      <c r="BD8">
        <f t="shared" si="40"/>
        <v>0.26004634083564698</v>
      </c>
      <c r="BE8">
        <f t="shared" si="41"/>
        <v>0.61184489381337703</v>
      </c>
      <c r="BF8">
        <f t="shared" si="42"/>
        <v>43.487556112863494</v>
      </c>
      <c r="BG8">
        <f t="shared" si="43"/>
        <v>2.8614507172123288E-3</v>
      </c>
      <c r="BH8">
        <f t="shared" si="44"/>
        <v>0.16801026691149243</v>
      </c>
      <c r="BI8">
        <f t="shared" si="45"/>
        <v>2.2284806933649945</v>
      </c>
      <c r="BJ8">
        <f t="shared" si="46"/>
        <v>4.568071764875932E-4</v>
      </c>
      <c r="BK8">
        <f t="shared" si="47"/>
        <v>0.42385493625103743</v>
      </c>
      <c r="BL8">
        <f t="shared" si="48"/>
        <v>1.0004015630901235E-3</v>
      </c>
      <c r="BM8">
        <f t="shared" si="49"/>
        <v>4.61702762007266E-3</v>
      </c>
      <c r="BN8">
        <f t="shared" si="50"/>
        <v>3.022393800552004E-3</v>
      </c>
      <c r="BO8">
        <f t="shared" si="51"/>
        <v>3.4621161254980626E-4</v>
      </c>
      <c r="BP8" s="46">
        <f t="shared" si="52"/>
        <v>321.54466817595562</v>
      </c>
      <c r="BQ8">
        <f t="shared" si="53"/>
        <v>1157.5608054334405</v>
      </c>
      <c r="BR8">
        <f t="shared" si="54"/>
        <v>49.185264075016732</v>
      </c>
      <c r="BS8">
        <f t="shared" si="55"/>
        <v>47.192097536530014</v>
      </c>
      <c r="BT8">
        <f t="shared" si="56"/>
        <v>13.662573354171315</v>
      </c>
    </row>
    <row r="9" spans="1:72" x14ac:dyDescent="0.2">
      <c r="A9" s="32" t="s">
        <v>125</v>
      </c>
      <c r="B9" s="32">
        <v>3.6</v>
      </c>
      <c r="C9" s="49">
        <v>36</v>
      </c>
      <c r="D9" s="33">
        <v>734.153429289727</v>
      </c>
      <c r="E9" s="33">
        <v>5427.8655790000284</v>
      </c>
      <c r="F9" s="33">
        <v>373480.23102417716</v>
      </c>
      <c r="G9" s="33">
        <v>23.234898797614388</v>
      </c>
      <c r="H9" s="33">
        <v>2705.8759004634107</v>
      </c>
      <c r="I9" s="33">
        <v>25857.34715457456</v>
      </c>
      <c r="J9" s="33">
        <v>8.2076737566336817</v>
      </c>
      <c r="K9" s="33">
        <v>6172.8814407118998</v>
      </c>
      <c r="L9" s="33">
        <v>62.408291215460814</v>
      </c>
      <c r="M9" s="33">
        <v>123.0265630997815</v>
      </c>
      <c r="N9" s="33">
        <v>149.36213595020686</v>
      </c>
      <c r="O9" s="33">
        <v>23.691909931736099</v>
      </c>
      <c r="P9" s="33">
        <f t="shared" si="22"/>
        <v>373.48023102417716</v>
      </c>
      <c r="Q9" s="33">
        <f t="shared" si="23"/>
        <v>25.857347154574558</v>
      </c>
      <c r="R9" s="33">
        <f t="shared" si="24"/>
        <v>6.1728814407119001</v>
      </c>
      <c r="S9" s="33">
        <f t="shared" si="25"/>
        <v>2.7058759004634108</v>
      </c>
      <c r="T9" s="8">
        <f t="shared" si="26"/>
        <v>2.642952345443017</v>
      </c>
      <c r="U9" s="8">
        <f t="shared" si="0"/>
        <v>19.540316084400104</v>
      </c>
      <c r="V9" s="8">
        <f t="shared" si="1"/>
        <v>1344.5288316870378</v>
      </c>
      <c r="W9" s="8">
        <f t="shared" si="2"/>
        <v>8.3645635671411797E-2</v>
      </c>
      <c r="X9" s="8">
        <f t="shared" si="3"/>
        <v>9.7411532416682789</v>
      </c>
      <c r="Y9" s="8">
        <f t="shared" si="4"/>
        <v>93.086449756468411</v>
      </c>
      <c r="Z9" s="8">
        <f t="shared" si="5"/>
        <v>2.9547625523881252E-2</v>
      </c>
      <c r="AA9" s="8">
        <f t="shared" si="6"/>
        <v>22.222373186562837</v>
      </c>
      <c r="AB9" s="8">
        <f t="shared" si="7"/>
        <v>0.22466984837565893</v>
      </c>
      <c r="AC9" s="8">
        <f t="shared" si="8"/>
        <v>0.44289562715921338</v>
      </c>
      <c r="AD9" s="8">
        <f t="shared" si="9"/>
        <v>0.53770368942074465</v>
      </c>
      <c r="AE9" s="8">
        <f t="shared" si="10"/>
        <v>8.5290875754249956E-2</v>
      </c>
      <c r="AF9" s="45">
        <f t="shared" si="27"/>
        <v>0.38082886821945489</v>
      </c>
      <c r="AG9" s="45">
        <f t="shared" si="28"/>
        <v>1.8076148089176782</v>
      </c>
      <c r="AH9" s="45">
        <f t="shared" si="29"/>
        <v>58.483202770206084</v>
      </c>
      <c r="AI9" s="45">
        <f t="shared" si="30"/>
        <v>3.4407912657923407E-3</v>
      </c>
      <c r="AJ9" s="45">
        <f t="shared" si="31"/>
        <v>0.36105089850512523</v>
      </c>
      <c r="AK9" s="45">
        <f t="shared" si="32"/>
        <v>2.3807276152549464</v>
      </c>
      <c r="AL9" s="45">
        <f t="shared" si="33"/>
        <v>5.3781626363089282E-4</v>
      </c>
      <c r="AM9" s="45">
        <f t="shared" si="34"/>
        <v>0.55445042880645801</v>
      </c>
      <c r="AN9" s="45">
        <f t="shared" si="35"/>
        <v>4.0227367659025773E-3</v>
      </c>
      <c r="AO9" s="45">
        <f t="shared" si="36"/>
        <v>5.1818840196468166E-3</v>
      </c>
      <c r="AP9" s="45">
        <f t="shared" si="37"/>
        <v>6.1367688817706529E-3</v>
      </c>
      <c r="AQ9" s="45">
        <f t="shared" si="38"/>
        <v>6.2106514056833862E-4</v>
      </c>
      <c r="AR9" s="45">
        <f t="shared" si="39"/>
        <v>0.10578579672762635</v>
      </c>
      <c r="AS9" s="45">
        <f t="shared" si="11"/>
        <v>0.5021152246993551</v>
      </c>
      <c r="AT9" s="45">
        <f t="shared" si="12"/>
        <v>16.245334102835024</v>
      </c>
      <c r="AU9" s="45">
        <f t="shared" si="13"/>
        <v>9.5577535160898354E-4</v>
      </c>
      <c r="AV9" s="45">
        <f t="shared" si="14"/>
        <v>0.10029191625142367</v>
      </c>
      <c r="AW9" s="45">
        <f t="shared" si="15"/>
        <v>0.66131322645970736</v>
      </c>
      <c r="AX9" s="45">
        <f t="shared" si="16"/>
        <v>1.493934065641369E-4</v>
      </c>
      <c r="AY9" s="45">
        <f t="shared" si="17"/>
        <v>0.15401400800179388</v>
      </c>
      <c r="AZ9" s="45">
        <f t="shared" si="18"/>
        <v>1.1174268794173826E-3</v>
      </c>
      <c r="BA9" s="45">
        <f t="shared" si="19"/>
        <v>1.4394122276796713E-3</v>
      </c>
      <c r="BB9" s="45">
        <f t="shared" si="20"/>
        <v>1.7046580227140702E-3</v>
      </c>
      <c r="BC9" s="45">
        <f t="shared" si="21"/>
        <v>1.7251809460231627E-4</v>
      </c>
      <c r="BD9">
        <f t="shared" si="40"/>
        <v>0.38082886821945489</v>
      </c>
      <c r="BE9">
        <f t="shared" si="41"/>
        <v>0.60253826963922608</v>
      </c>
      <c r="BF9">
        <f t="shared" si="42"/>
        <v>58.483202770206084</v>
      </c>
      <c r="BG9">
        <f t="shared" si="43"/>
        <v>1.7203956328961704E-3</v>
      </c>
      <c r="BH9">
        <f t="shared" si="44"/>
        <v>0.1203502995017084</v>
      </c>
      <c r="BI9">
        <f t="shared" si="45"/>
        <v>2.3807276152549464</v>
      </c>
      <c r="BJ9">
        <f t="shared" si="46"/>
        <v>1.3445406590772321E-4</v>
      </c>
      <c r="BK9">
        <f t="shared" si="47"/>
        <v>0.277225214403229</v>
      </c>
      <c r="BL9">
        <f t="shared" si="48"/>
        <v>1.3409122553008591E-3</v>
      </c>
      <c r="BM9">
        <f t="shared" si="49"/>
        <v>5.1818840196468166E-3</v>
      </c>
      <c r="BN9">
        <f t="shared" si="50"/>
        <v>3.0683844408853265E-3</v>
      </c>
      <c r="BO9">
        <f t="shared" si="51"/>
        <v>3.1053257028416931E-4</v>
      </c>
      <c r="BP9" s="46">
        <f t="shared" si="52"/>
        <v>414.7682860009682</v>
      </c>
      <c r="BQ9">
        <f t="shared" si="53"/>
        <v>1493.1658296034861</v>
      </c>
      <c r="BR9">
        <f t="shared" si="54"/>
        <v>63.987816452247067</v>
      </c>
      <c r="BS9">
        <f t="shared" si="55"/>
        <v>62.256629600209571</v>
      </c>
      <c r="BT9">
        <f t="shared" si="56"/>
        <v>17.774393458957519</v>
      </c>
    </row>
    <row r="10" spans="1:72" x14ac:dyDescent="0.2">
      <c r="A10" s="32" t="s">
        <v>126</v>
      </c>
      <c r="B10" s="32">
        <v>3.6</v>
      </c>
      <c r="C10" s="49">
        <v>42</v>
      </c>
      <c r="D10" s="33">
        <v>891.7577707105221</v>
      </c>
      <c r="E10" s="33">
        <v>5152.0166935488714</v>
      </c>
      <c r="F10" s="33">
        <v>427318.30479137861</v>
      </c>
      <c r="G10" s="33">
        <v>18.652302394131976</v>
      </c>
      <c r="H10" s="33">
        <v>1995.0109939644376</v>
      </c>
      <c r="I10" s="33">
        <v>27031.618787983927</v>
      </c>
      <c r="J10" s="33">
        <v>4.6941794486461834</v>
      </c>
      <c r="K10" s="33">
        <v>5536.4666258130683</v>
      </c>
      <c r="L10" s="33">
        <v>32.866441650298469</v>
      </c>
      <c r="M10" s="33">
        <v>135.12217029403649</v>
      </c>
      <c r="N10" s="33">
        <v>136.79525319684311</v>
      </c>
      <c r="O10" s="33">
        <v>26.441815312729577</v>
      </c>
      <c r="P10" s="33">
        <f t="shared" si="22"/>
        <v>427.31830479137864</v>
      </c>
      <c r="Q10" s="33">
        <f t="shared" si="23"/>
        <v>27.031618787983927</v>
      </c>
      <c r="R10" s="33">
        <f t="shared" si="24"/>
        <v>5.5364666258130679</v>
      </c>
      <c r="S10" s="33">
        <f t="shared" si="25"/>
        <v>1.9950109939644376</v>
      </c>
      <c r="T10" s="8">
        <f t="shared" si="26"/>
        <v>3.2103279745578797</v>
      </c>
      <c r="U10" s="8">
        <f t="shared" si="0"/>
        <v>18.547260096775936</v>
      </c>
      <c r="V10" s="8">
        <f t="shared" si="1"/>
        <v>1538.345897248963</v>
      </c>
      <c r="W10" s="8">
        <f t="shared" si="2"/>
        <v>6.7148288618875104E-2</v>
      </c>
      <c r="X10" s="8">
        <f t="shared" si="3"/>
        <v>7.1820395782719748</v>
      </c>
      <c r="Y10" s="8">
        <f t="shared" si="4"/>
        <v>97.313827636742133</v>
      </c>
      <c r="Z10" s="8">
        <f t="shared" si="5"/>
        <v>1.6899046015126259E-2</v>
      </c>
      <c r="AA10" s="8">
        <f t="shared" si="6"/>
        <v>19.931279852927045</v>
      </c>
      <c r="AB10" s="8">
        <f t="shared" si="7"/>
        <v>0.11831918994107449</v>
      </c>
      <c r="AC10" s="8">
        <f t="shared" si="8"/>
        <v>0.48643981305853135</v>
      </c>
      <c r="AD10" s="8">
        <f t="shared" si="9"/>
        <v>0.49246291150863519</v>
      </c>
      <c r="AE10" s="8">
        <f t="shared" si="10"/>
        <v>9.5190535125826481E-2</v>
      </c>
      <c r="AF10" s="45">
        <f t="shared" si="27"/>
        <v>0.46258328163658208</v>
      </c>
      <c r="AG10" s="45">
        <f t="shared" si="28"/>
        <v>1.7157502402197906</v>
      </c>
      <c r="AH10" s="45">
        <f t="shared" si="29"/>
        <v>66.913697140015799</v>
      </c>
      <c r="AI10" s="45">
        <f t="shared" si="30"/>
        <v>2.7621673640014443E-3</v>
      </c>
      <c r="AJ10" s="45">
        <f t="shared" si="31"/>
        <v>0.2661986500471451</v>
      </c>
      <c r="AK10" s="45">
        <f t="shared" si="32"/>
        <v>2.4888446965918702</v>
      </c>
      <c r="AL10" s="45">
        <f t="shared" si="33"/>
        <v>3.0759093584139532E-4</v>
      </c>
      <c r="AM10" s="45">
        <f t="shared" si="34"/>
        <v>0.49728742148021571</v>
      </c>
      <c r="AN10" s="45">
        <f t="shared" si="35"/>
        <v>2.1185172773692837E-3</v>
      </c>
      <c r="AO10" s="45">
        <f t="shared" si="36"/>
        <v>5.6913515041363211E-3</v>
      </c>
      <c r="AP10" s="45">
        <f t="shared" si="37"/>
        <v>5.6204395287449806E-3</v>
      </c>
      <c r="AQ10" s="45">
        <f t="shared" si="38"/>
        <v>6.9315178858098353E-4</v>
      </c>
      <c r="AR10" s="45">
        <f t="shared" si="39"/>
        <v>0.12849535601016168</v>
      </c>
      <c r="AS10" s="45">
        <f t="shared" si="11"/>
        <v>0.4765972889499418</v>
      </c>
      <c r="AT10" s="45">
        <f t="shared" si="12"/>
        <v>18.587138094448832</v>
      </c>
      <c r="AU10" s="45">
        <f t="shared" si="13"/>
        <v>7.6726871222262342E-4</v>
      </c>
      <c r="AV10" s="45">
        <f t="shared" si="14"/>
        <v>7.3944069457540298E-2</v>
      </c>
      <c r="AW10" s="45">
        <f t="shared" si="15"/>
        <v>0.69134574905329726</v>
      </c>
      <c r="AX10" s="45">
        <f t="shared" si="16"/>
        <v>8.5441926622609803E-5</v>
      </c>
      <c r="AY10" s="45">
        <f t="shared" si="17"/>
        <v>0.13813539485561546</v>
      </c>
      <c r="AZ10" s="45">
        <f t="shared" si="18"/>
        <v>5.8847702149146769E-4</v>
      </c>
      <c r="BA10" s="45">
        <f t="shared" si="19"/>
        <v>1.5809309733712002E-3</v>
      </c>
      <c r="BB10" s="45">
        <f t="shared" si="20"/>
        <v>1.5612332024291613E-3</v>
      </c>
      <c r="BC10" s="45">
        <f t="shared" si="21"/>
        <v>1.9254216349471763E-4</v>
      </c>
      <c r="BD10">
        <f t="shared" si="40"/>
        <v>0.46258328163658208</v>
      </c>
      <c r="BE10">
        <f t="shared" si="41"/>
        <v>0.5719167467399302</v>
      </c>
      <c r="BF10">
        <f t="shared" si="42"/>
        <v>66.913697140015799</v>
      </c>
      <c r="BG10">
        <f t="shared" si="43"/>
        <v>1.3810836820007221E-3</v>
      </c>
      <c r="BH10">
        <f t="shared" si="44"/>
        <v>8.8732883349048372E-2</v>
      </c>
      <c r="BI10">
        <f t="shared" si="45"/>
        <v>2.4888446965918702</v>
      </c>
      <c r="BJ10">
        <f t="shared" si="46"/>
        <v>7.689773396034883E-5</v>
      </c>
      <c r="BK10">
        <f t="shared" si="47"/>
        <v>0.24864371074010785</v>
      </c>
      <c r="BL10">
        <f t="shared" si="48"/>
        <v>7.0617242578976122E-4</v>
      </c>
      <c r="BM10">
        <f t="shared" si="49"/>
        <v>5.6913515041363211E-3</v>
      </c>
      <c r="BN10">
        <f t="shared" si="50"/>
        <v>2.8102197643724903E-3</v>
      </c>
      <c r="BO10">
        <f t="shared" si="51"/>
        <v>3.4657589429049177E-4</v>
      </c>
      <c r="BP10" s="46">
        <f t="shared" si="52"/>
        <v>468.27974782569612</v>
      </c>
      <c r="BQ10">
        <f t="shared" si="53"/>
        <v>1685.8070921725061</v>
      </c>
      <c r="BR10">
        <f t="shared" si="54"/>
        <v>72.361554648390069</v>
      </c>
      <c r="BS10">
        <f t="shared" si="55"/>
        <v>70.785430760077901</v>
      </c>
      <c r="BT10">
        <f t="shared" si="56"/>
        <v>20.10043184677502</v>
      </c>
    </row>
    <row r="11" spans="1:72" x14ac:dyDescent="0.2">
      <c r="A11" s="32" t="s">
        <v>127</v>
      </c>
      <c r="B11" s="32">
        <v>3.6</v>
      </c>
      <c r="C11" s="49">
        <v>48</v>
      </c>
      <c r="D11" s="33">
        <v>964.24893362926343</v>
      </c>
      <c r="E11" s="33">
        <v>4783.1410388054619</v>
      </c>
      <c r="F11" s="33">
        <v>459573.69534252066</v>
      </c>
      <c r="G11" s="33">
        <v>22.172692514704529</v>
      </c>
      <c r="H11" s="33">
        <v>1589.2524573775024</v>
      </c>
      <c r="I11" s="33">
        <v>26745.533711674798</v>
      </c>
      <c r="J11" s="33">
        <v>4.1532929945845058</v>
      </c>
      <c r="K11" s="33">
        <v>5490.0384560095863</v>
      </c>
      <c r="L11" s="33">
        <v>16.53598617835187</v>
      </c>
      <c r="M11" s="33">
        <v>140.09603219074901</v>
      </c>
      <c r="N11" s="33">
        <v>126.60784368434655</v>
      </c>
      <c r="O11" s="33">
        <v>34.191587032994853</v>
      </c>
      <c r="P11" s="33">
        <f t="shared" si="22"/>
        <v>459.57369534252064</v>
      </c>
      <c r="Q11" s="33">
        <f t="shared" si="23"/>
        <v>26.745533711674799</v>
      </c>
      <c r="R11" s="33">
        <f t="shared" si="24"/>
        <v>5.4900384560095867</v>
      </c>
      <c r="S11" s="33">
        <f t="shared" si="25"/>
        <v>1.5892524573775024</v>
      </c>
      <c r="T11" s="8">
        <f t="shared" si="26"/>
        <v>3.4712961610653483</v>
      </c>
      <c r="U11" s="8">
        <f t="shared" si="0"/>
        <v>17.219307739699662</v>
      </c>
      <c r="V11" s="8">
        <f t="shared" si="1"/>
        <v>1654.4653032330743</v>
      </c>
      <c r="W11" s="8">
        <f t="shared" si="2"/>
        <v>7.9821693052936307E-2</v>
      </c>
      <c r="X11" s="8">
        <f t="shared" si="3"/>
        <v>5.7213088465590083</v>
      </c>
      <c r="Y11" s="8">
        <f t="shared" si="4"/>
        <v>96.283921362029275</v>
      </c>
      <c r="Z11" s="8">
        <f t="shared" si="5"/>
        <v>1.4951854780504221E-2</v>
      </c>
      <c r="AA11" s="8">
        <f t="shared" si="6"/>
        <v>19.764138441634511</v>
      </c>
      <c r="AB11" s="8">
        <f t="shared" si="7"/>
        <v>5.9529550242066728E-2</v>
      </c>
      <c r="AC11" s="8">
        <f t="shared" si="8"/>
        <v>0.50434571588669641</v>
      </c>
      <c r="AD11" s="8">
        <f t="shared" si="9"/>
        <v>0.45578823726364759</v>
      </c>
      <c r="AE11" s="8">
        <f t="shared" si="10"/>
        <v>0.12308971331878146</v>
      </c>
      <c r="AF11" s="45">
        <f t="shared" si="27"/>
        <v>0.50018676672411355</v>
      </c>
      <c r="AG11" s="45">
        <f t="shared" si="28"/>
        <v>1.5929054338297559</v>
      </c>
      <c r="AH11" s="45">
        <f t="shared" si="29"/>
        <v>71.96456299404413</v>
      </c>
      <c r="AI11" s="45">
        <f t="shared" si="30"/>
        <v>3.2834921041931843E-3</v>
      </c>
      <c r="AJ11" s="45">
        <f t="shared" si="31"/>
        <v>0.21205740721123084</v>
      </c>
      <c r="AK11" s="45">
        <f t="shared" si="32"/>
        <v>2.4625043826605952</v>
      </c>
      <c r="AL11" s="45">
        <f t="shared" si="33"/>
        <v>2.7214879469428872E-4</v>
      </c>
      <c r="AM11" s="45">
        <f t="shared" si="34"/>
        <v>0.49311722658768742</v>
      </c>
      <c r="AN11" s="45">
        <f t="shared" si="35"/>
        <v>1.0658827259098786E-3</v>
      </c>
      <c r="AO11" s="45">
        <f t="shared" si="36"/>
        <v>5.9008507767251252E-3</v>
      </c>
      <c r="AP11" s="45">
        <f t="shared" si="37"/>
        <v>5.2018744266565577E-3</v>
      </c>
      <c r="AQ11" s="45">
        <f t="shared" si="38"/>
        <v>8.963060752842165E-4</v>
      </c>
      <c r="AR11" s="45">
        <f t="shared" si="39"/>
        <v>0.13894076853447598</v>
      </c>
      <c r="AS11" s="45">
        <f t="shared" si="11"/>
        <v>0.44247373161937664</v>
      </c>
      <c r="AT11" s="45">
        <f t="shared" si="12"/>
        <v>19.990156387234482</v>
      </c>
      <c r="AU11" s="45">
        <f t="shared" si="13"/>
        <v>9.1208114005366227E-4</v>
      </c>
      <c r="AV11" s="45">
        <f t="shared" si="14"/>
        <v>5.8904835336453007E-2</v>
      </c>
      <c r="AW11" s="45">
        <f t="shared" si="15"/>
        <v>0.68402899518349869</v>
      </c>
      <c r="AX11" s="45">
        <f t="shared" si="16"/>
        <v>7.5596887415080194E-5</v>
      </c>
      <c r="AY11" s="45">
        <f t="shared" si="17"/>
        <v>0.13697700738546872</v>
      </c>
      <c r="AZ11" s="45">
        <f t="shared" si="18"/>
        <v>2.9607853497496626E-4</v>
      </c>
      <c r="BA11" s="45">
        <f t="shared" si="19"/>
        <v>1.6391252157569791E-3</v>
      </c>
      <c r="BB11" s="45">
        <f t="shared" si="20"/>
        <v>1.4449651185157104E-3</v>
      </c>
      <c r="BC11" s="45">
        <f t="shared" si="21"/>
        <v>2.4897390980117124E-4</v>
      </c>
      <c r="BD11">
        <f t="shared" si="40"/>
        <v>0.50018676672411355</v>
      </c>
      <c r="BE11">
        <f t="shared" si="41"/>
        <v>0.53096847794325197</v>
      </c>
      <c r="BF11">
        <f t="shared" si="42"/>
        <v>71.96456299404413</v>
      </c>
      <c r="BG11">
        <f t="shared" si="43"/>
        <v>1.6417460520965921E-3</v>
      </c>
      <c r="BH11">
        <f t="shared" si="44"/>
        <v>7.0685802403743614E-2</v>
      </c>
      <c r="BI11">
        <f t="shared" si="45"/>
        <v>2.4625043826605952</v>
      </c>
      <c r="BJ11">
        <f t="shared" si="46"/>
        <v>6.8037198673572181E-5</v>
      </c>
      <c r="BK11">
        <f t="shared" si="47"/>
        <v>0.24655861329384371</v>
      </c>
      <c r="BL11">
        <f t="shared" si="48"/>
        <v>3.5529424196995956E-4</v>
      </c>
      <c r="BM11">
        <f t="shared" si="49"/>
        <v>5.9008507767251252E-3</v>
      </c>
      <c r="BN11">
        <f t="shared" si="50"/>
        <v>2.6009372133282789E-3</v>
      </c>
      <c r="BO11">
        <f t="shared" si="51"/>
        <v>4.4815303764210825E-4</v>
      </c>
      <c r="BP11" s="46">
        <f t="shared" si="52"/>
        <v>499.48966737461308</v>
      </c>
      <c r="BQ11">
        <f t="shared" si="53"/>
        <v>1798.1628025486068</v>
      </c>
      <c r="BR11">
        <f t="shared" si="54"/>
        <v>77.241954765960983</v>
      </c>
      <c r="BS11">
        <f t="shared" si="55"/>
        <v>75.786482055590113</v>
      </c>
      <c r="BT11">
        <f t="shared" si="56"/>
        <v>21.456098546100272</v>
      </c>
    </row>
    <row r="12" spans="1:72" x14ac:dyDescent="0.2">
      <c r="A12" s="32" t="s">
        <v>128</v>
      </c>
      <c r="B12" s="32">
        <v>3.6</v>
      </c>
      <c r="C12" s="49">
        <v>54</v>
      </c>
      <c r="D12" s="33">
        <v>988.7411945997211</v>
      </c>
      <c r="E12" s="33">
        <v>4432.3444439968753</v>
      </c>
      <c r="F12" s="33">
        <v>457734.25821470266</v>
      </c>
      <c r="G12" s="33">
        <v>13.25740249929353</v>
      </c>
      <c r="H12" s="33">
        <v>1781.2120264872865</v>
      </c>
      <c r="I12" s="33">
        <v>25558.3536968066</v>
      </c>
      <c r="J12" s="33">
        <v>3.8467147974205078</v>
      </c>
      <c r="K12" s="33">
        <v>4969.8297786539597</v>
      </c>
      <c r="L12" s="33">
        <v>10.878321266456275</v>
      </c>
      <c r="M12" s="33">
        <v>136.21271601450832</v>
      </c>
      <c r="N12" s="33">
        <v>121.42290560263493</v>
      </c>
      <c r="O12" s="33">
        <v>31.609562736886801</v>
      </c>
      <c r="P12" s="33">
        <f t="shared" si="22"/>
        <v>457.73425821470266</v>
      </c>
      <c r="Q12" s="33">
        <f t="shared" si="23"/>
        <v>25.558353696806599</v>
      </c>
      <c r="R12" s="33">
        <f t="shared" si="24"/>
        <v>4.9698297786539598</v>
      </c>
      <c r="S12" s="33">
        <f t="shared" si="25"/>
        <v>1.7812120264872866</v>
      </c>
      <c r="T12" s="8">
        <f t="shared" si="26"/>
        <v>3.5594683005589958</v>
      </c>
      <c r="U12" s="8">
        <f t="shared" si="0"/>
        <v>15.956439998388751</v>
      </c>
      <c r="V12" s="8">
        <f t="shared" si="1"/>
        <v>1647.8433295729294</v>
      </c>
      <c r="W12" s="8">
        <f t="shared" si="2"/>
        <v>4.7726648997456704E-2</v>
      </c>
      <c r="X12" s="8">
        <f t="shared" si="3"/>
        <v>6.4123632953542309</v>
      </c>
      <c r="Y12" s="8">
        <f t="shared" si="4"/>
        <v>92.010073308503763</v>
      </c>
      <c r="Z12" s="8">
        <f t="shared" si="5"/>
        <v>1.3848173270713828E-2</v>
      </c>
      <c r="AA12" s="8">
        <f t="shared" si="6"/>
        <v>17.891387203154256</v>
      </c>
      <c r="AB12" s="8">
        <f t="shared" si="7"/>
        <v>3.9161956559242588E-2</v>
      </c>
      <c r="AC12" s="8">
        <f t="shared" si="8"/>
        <v>0.49036577765222994</v>
      </c>
      <c r="AD12" s="8">
        <f t="shared" si="9"/>
        <v>0.43712246016948575</v>
      </c>
      <c r="AE12" s="8">
        <f t="shared" si="10"/>
        <v>0.11379442585279248</v>
      </c>
      <c r="AF12" s="45">
        <f t="shared" si="27"/>
        <v>0.5128916859595094</v>
      </c>
      <c r="AG12" s="45">
        <f t="shared" si="28"/>
        <v>1.476081405956406</v>
      </c>
      <c r="AH12" s="45">
        <f t="shared" si="29"/>
        <v>71.676525862241391</v>
      </c>
      <c r="AI12" s="45">
        <f t="shared" si="30"/>
        <v>1.9632517070117938E-3</v>
      </c>
      <c r="AJ12" s="45">
        <f t="shared" si="31"/>
        <v>0.2376709894497491</v>
      </c>
      <c r="AK12" s="45">
        <f t="shared" si="32"/>
        <v>2.353198805844086</v>
      </c>
      <c r="AL12" s="45">
        <f t="shared" si="33"/>
        <v>2.5205994304175152E-4</v>
      </c>
      <c r="AM12" s="45">
        <f t="shared" si="34"/>
        <v>0.44639189628628384</v>
      </c>
      <c r="AN12" s="45">
        <f t="shared" si="35"/>
        <v>7.0119886408670702E-4</v>
      </c>
      <c r="AO12" s="45">
        <f t="shared" si="36"/>
        <v>5.7372853358164258E-3</v>
      </c>
      <c r="AP12" s="45">
        <f t="shared" si="37"/>
        <v>4.9888434166798189E-3</v>
      </c>
      <c r="AQ12" s="45">
        <f t="shared" si="38"/>
        <v>8.2862030039170225E-4</v>
      </c>
      <c r="AR12" s="45">
        <f t="shared" si="39"/>
        <v>0.1424699127665304</v>
      </c>
      <c r="AS12" s="45">
        <f t="shared" si="11"/>
        <v>0.41002261276566832</v>
      </c>
      <c r="AT12" s="45">
        <f t="shared" si="12"/>
        <v>19.910146072844832</v>
      </c>
      <c r="AU12" s="45">
        <f t="shared" si="13"/>
        <v>5.4534769639216492E-4</v>
      </c>
      <c r="AV12" s="45">
        <f t="shared" si="14"/>
        <v>6.6019719291596973E-2</v>
      </c>
      <c r="AW12" s="45">
        <f t="shared" si="15"/>
        <v>0.65366633495669058</v>
      </c>
      <c r="AX12" s="45">
        <f t="shared" si="16"/>
        <v>7.0016650844930971E-5</v>
      </c>
      <c r="AY12" s="45">
        <f t="shared" si="17"/>
        <v>0.12399774896841217</v>
      </c>
      <c r="AZ12" s="45">
        <f t="shared" si="18"/>
        <v>1.9477746224630751E-4</v>
      </c>
      <c r="BA12" s="45">
        <f t="shared" si="19"/>
        <v>1.5936903710601182E-3</v>
      </c>
      <c r="BB12" s="45">
        <f t="shared" si="20"/>
        <v>1.3857898379666164E-3</v>
      </c>
      <c r="BC12" s="45">
        <f t="shared" si="21"/>
        <v>2.3017230566436172E-4</v>
      </c>
      <c r="BD12">
        <f t="shared" si="40"/>
        <v>0.5128916859595094</v>
      </c>
      <c r="BE12">
        <f t="shared" si="41"/>
        <v>0.49202713531880199</v>
      </c>
      <c r="BF12">
        <f t="shared" si="42"/>
        <v>71.676525862241391</v>
      </c>
      <c r="BG12">
        <f t="shared" si="43"/>
        <v>9.8162585350589689E-4</v>
      </c>
      <c r="BH12">
        <f t="shared" si="44"/>
        <v>7.9223663149916371E-2</v>
      </c>
      <c r="BI12">
        <f t="shared" si="45"/>
        <v>2.353198805844086</v>
      </c>
      <c r="BJ12">
        <f t="shared" si="46"/>
        <v>6.301498576043788E-5</v>
      </c>
      <c r="BK12">
        <f t="shared" si="47"/>
        <v>0.22319594814314192</v>
      </c>
      <c r="BL12">
        <f t="shared" si="48"/>
        <v>2.33732954695569E-4</v>
      </c>
      <c r="BM12">
        <f t="shared" si="49"/>
        <v>5.7372853358164258E-3</v>
      </c>
      <c r="BN12">
        <f t="shared" si="50"/>
        <v>2.4944217083399094E-3</v>
      </c>
      <c r="BO12">
        <f t="shared" si="51"/>
        <v>4.1431015019585113E-4</v>
      </c>
      <c r="BP12" s="46">
        <f t="shared" si="52"/>
        <v>495.78196697816429</v>
      </c>
      <c r="BQ12">
        <f t="shared" si="53"/>
        <v>1784.8150811213911</v>
      </c>
      <c r="BR12">
        <f t="shared" si="54"/>
        <v>76.717231905304459</v>
      </c>
      <c r="BS12">
        <f t="shared" si="55"/>
        <v>75.346987491645152</v>
      </c>
      <c r="BT12">
        <f t="shared" si="56"/>
        <v>21.310342195917904</v>
      </c>
    </row>
    <row r="13" spans="1:72" x14ac:dyDescent="0.2">
      <c r="A13" s="32" t="s">
        <v>129</v>
      </c>
      <c r="B13" s="32">
        <v>3.6</v>
      </c>
      <c r="C13" s="49">
        <v>78</v>
      </c>
      <c r="D13" s="33">
        <v>873.06917413318399</v>
      </c>
      <c r="E13" s="33">
        <v>3269.314110195327</v>
      </c>
      <c r="F13" s="33">
        <v>372796.32910588908</v>
      </c>
      <c r="G13" s="33">
        <v>34.265879083798616</v>
      </c>
      <c r="H13" s="33">
        <v>2698.016511135947</v>
      </c>
      <c r="I13" s="33">
        <v>18227.264449956638</v>
      </c>
      <c r="J13" s="33">
        <v>5.110738492403021</v>
      </c>
      <c r="K13" s="33">
        <v>2606.4680799623516</v>
      </c>
      <c r="L13" s="33">
        <v>8.6537771471077249</v>
      </c>
      <c r="M13" s="33">
        <v>99.42290560863151</v>
      </c>
      <c r="N13" s="33">
        <v>73.913578593278501</v>
      </c>
      <c r="O13" s="33">
        <v>12.987124363917161</v>
      </c>
      <c r="P13" s="33">
        <f t="shared" si="22"/>
        <v>372.79632910588907</v>
      </c>
      <c r="Q13" s="33">
        <f t="shared" si="23"/>
        <v>18.227264449956639</v>
      </c>
      <c r="R13" s="33">
        <f t="shared" si="24"/>
        <v>2.6064680799623514</v>
      </c>
      <c r="S13" s="33">
        <f t="shared" si="25"/>
        <v>2.6980165111359469</v>
      </c>
      <c r="T13" s="8">
        <f t="shared" si="26"/>
        <v>3.1430490268794622</v>
      </c>
      <c r="U13" s="8">
        <f t="shared" si="0"/>
        <v>11.769530796703176</v>
      </c>
      <c r="V13" s="8">
        <f t="shared" si="1"/>
        <v>1342.0667847812006</v>
      </c>
      <c r="W13" s="8">
        <f t="shared" si="2"/>
        <v>0.12335716470167502</v>
      </c>
      <c r="X13" s="8">
        <f t="shared" si="3"/>
        <v>9.7128594400894084</v>
      </c>
      <c r="Y13" s="8">
        <f t="shared" si="4"/>
        <v>65.61815201984389</v>
      </c>
      <c r="Z13" s="8">
        <f t="shared" si="5"/>
        <v>1.8398658572650876E-2</v>
      </c>
      <c r="AA13" s="8">
        <f t="shared" si="6"/>
        <v>9.3832850878644649</v>
      </c>
      <c r="AB13" s="8">
        <f t="shared" si="7"/>
        <v>3.1153597729587808E-2</v>
      </c>
      <c r="AC13" s="8">
        <f t="shared" si="8"/>
        <v>0.35792246019107343</v>
      </c>
      <c r="AD13" s="8">
        <f t="shared" si="9"/>
        <v>0.26608888293580257</v>
      </c>
      <c r="AE13" s="8">
        <f t="shared" si="10"/>
        <v>4.6753647710101778E-2</v>
      </c>
      <c r="AF13" s="45">
        <f t="shared" si="27"/>
        <v>0.45288890877225679</v>
      </c>
      <c r="AG13" s="45">
        <f t="shared" si="28"/>
        <v>1.0887632559392391</v>
      </c>
      <c r="AH13" s="45">
        <f t="shared" si="29"/>
        <v>58.376110690787328</v>
      </c>
      <c r="AI13" s="45">
        <f t="shared" si="30"/>
        <v>5.0743383258607579E-3</v>
      </c>
      <c r="AJ13" s="45">
        <f t="shared" si="31"/>
        <v>0.3600022031167312</v>
      </c>
      <c r="AK13" s="45">
        <f t="shared" si="32"/>
        <v>1.6782136066456237</v>
      </c>
      <c r="AL13" s="45">
        <f t="shared" si="33"/>
        <v>3.3488639557063848E-4</v>
      </c>
      <c r="AM13" s="45">
        <f t="shared" si="34"/>
        <v>0.23411389939781599</v>
      </c>
      <c r="AN13" s="45">
        <f t="shared" si="35"/>
        <v>5.5780837474642445E-4</v>
      </c>
      <c r="AO13" s="45">
        <f t="shared" si="36"/>
        <v>4.1876969719325313E-3</v>
      </c>
      <c r="AP13" s="45">
        <f t="shared" si="37"/>
        <v>3.0368509807783902E-3</v>
      </c>
      <c r="AQ13" s="45">
        <f t="shared" si="38"/>
        <v>3.4044744564262563E-4</v>
      </c>
      <c r="AR13" s="45">
        <f t="shared" si="39"/>
        <v>0.12580247465896022</v>
      </c>
      <c r="AS13" s="45">
        <f t="shared" si="11"/>
        <v>0.30243423776089973</v>
      </c>
      <c r="AT13" s="45">
        <f t="shared" si="12"/>
        <v>16.215586302996481</v>
      </c>
      <c r="AU13" s="45">
        <f t="shared" si="13"/>
        <v>1.4095384238502105E-3</v>
      </c>
      <c r="AV13" s="45">
        <f t="shared" si="14"/>
        <v>0.10000061197686977</v>
      </c>
      <c r="AW13" s="45">
        <f t="shared" si="15"/>
        <v>0.46617044629045101</v>
      </c>
      <c r="AX13" s="45">
        <f t="shared" si="16"/>
        <v>9.3023998769621797E-5</v>
      </c>
      <c r="AY13" s="45">
        <f t="shared" si="17"/>
        <v>6.5031638721615548E-2</v>
      </c>
      <c r="AZ13" s="45">
        <f t="shared" si="18"/>
        <v>1.5494677076289569E-4</v>
      </c>
      <c r="BA13" s="45">
        <f t="shared" si="19"/>
        <v>1.1632491588701476E-3</v>
      </c>
      <c r="BB13" s="45">
        <f t="shared" si="20"/>
        <v>8.4356971688288613E-4</v>
      </c>
      <c r="BC13" s="45">
        <f t="shared" si="21"/>
        <v>9.4568734900729335E-5</v>
      </c>
      <c r="BD13">
        <f t="shared" si="40"/>
        <v>0.45288890877225679</v>
      </c>
      <c r="BE13">
        <f t="shared" si="41"/>
        <v>0.36292108531307971</v>
      </c>
      <c r="BF13">
        <f t="shared" si="42"/>
        <v>58.376110690787328</v>
      </c>
      <c r="BG13">
        <f t="shared" si="43"/>
        <v>2.537169162930379E-3</v>
      </c>
      <c r="BH13">
        <f t="shared" si="44"/>
        <v>0.12000073437224373</v>
      </c>
      <c r="BI13">
        <f t="shared" si="45"/>
        <v>1.6782136066456237</v>
      </c>
      <c r="BJ13">
        <f t="shared" si="46"/>
        <v>8.372159889265962E-5</v>
      </c>
      <c r="BK13">
        <f t="shared" si="47"/>
        <v>0.11705694969890799</v>
      </c>
      <c r="BL13">
        <f t="shared" si="48"/>
        <v>1.8593612491547482E-4</v>
      </c>
      <c r="BM13">
        <f t="shared" si="49"/>
        <v>4.1876969719325313E-3</v>
      </c>
      <c r="BN13">
        <f t="shared" si="50"/>
        <v>1.5184254903891951E-3</v>
      </c>
      <c r="BO13">
        <f t="shared" si="51"/>
        <v>1.7022372282131281E-4</v>
      </c>
      <c r="BP13" s="46">
        <f t="shared" si="52"/>
        <v>400.70481543456162</v>
      </c>
      <c r="BQ13">
        <f t="shared" si="53"/>
        <v>1442.5373355644219</v>
      </c>
      <c r="BR13">
        <f t="shared" si="54"/>
        <v>62.203624593153521</v>
      </c>
      <c r="BS13">
        <f t="shared" si="55"/>
        <v>61.115875148661303</v>
      </c>
      <c r="BT13">
        <f t="shared" si="56"/>
        <v>17.27878460920931</v>
      </c>
    </row>
    <row r="14" spans="1:72" x14ac:dyDescent="0.2">
      <c r="A14" s="32" t="s">
        <v>130</v>
      </c>
      <c r="B14" s="32">
        <v>3.6</v>
      </c>
      <c r="C14" s="49">
        <v>102</v>
      </c>
      <c r="D14" s="33">
        <v>714.02376891681888</v>
      </c>
      <c r="E14" s="33">
        <v>2586.5453751627419</v>
      </c>
      <c r="F14" s="33">
        <v>311526.77091640269</v>
      </c>
      <c r="G14" s="33">
        <v>12.343002042350383</v>
      </c>
      <c r="H14" s="33">
        <v>4078.499563726331</v>
      </c>
      <c r="I14" s="33">
        <v>14311.642450231277</v>
      </c>
      <c r="J14" s="33">
        <v>2.5472006608938762</v>
      </c>
      <c r="K14" s="33">
        <v>1288.5434726847252</v>
      </c>
      <c r="L14" s="33">
        <v>17.760942817566303</v>
      </c>
      <c r="M14" s="33">
        <v>78.578108962821076</v>
      </c>
      <c r="N14" s="33">
        <v>40.868537715937784</v>
      </c>
      <c r="O14" s="33">
        <v>6.6230429290001052</v>
      </c>
      <c r="P14" s="33">
        <f t="shared" si="22"/>
        <v>311.52677091640271</v>
      </c>
      <c r="Q14" s="33">
        <f t="shared" si="23"/>
        <v>14.311642450231277</v>
      </c>
      <c r="R14" s="33">
        <f t="shared" si="24"/>
        <v>1.2885434726847251</v>
      </c>
      <c r="S14" s="33">
        <f t="shared" si="25"/>
        <v>4.0784995637263313</v>
      </c>
      <c r="T14" s="8">
        <f t="shared" si="26"/>
        <v>2.5704855681005481</v>
      </c>
      <c r="U14" s="8">
        <f t="shared" si="0"/>
        <v>9.311563350585871</v>
      </c>
      <c r="V14" s="8">
        <f t="shared" si="1"/>
        <v>1121.4963752990498</v>
      </c>
      <c r="W14" s="8">
        <f t="shared" si="2"/>
        <v>4.4434807352461379E-2</v>
      </c>
      <c r="X14" s="8">
        <f t="shared" si="3"/>
        <v>14.68259842941479</v>
      </c>
      <c r="Y14" s="8">
        <f t="shared" si="4"/>
        <v>51.521912820832597</v>
      </c>
      <c r="Z14" s="8">
        <f t="shared" si="5"/>
        <v>9.1699223792179544E-3</v>
      </c>
      <c r="AA14" s="8">
        <f t="shared" si="6"/>
        <v>4.6387565016650107</v>
      </c>
      <c r="AB14" s="8">
        <f t="shared" si="7"/>
        <v>6.3939394143238681E-2</v>
      </c>
      <c r="AC14" s="8">
        <f t="shared" si="8"/>
        <v>0.28288119226615588</v>
      </c>
      <c r="AD14" s="8">
        <f t="shared" si="9"/>
        <v>0.14712673577737601</v>
      </c>
      <c r="AE14" s="8">
        <f t="shared" si="10"/>
        <v>2.3842954544400378E-2</v>
      </c>
      <c r="AF14" s="45">
        <f t="shared" si="27"/>
        <v>0.37038696946693772</v>
      </c>
      <c r="AG14" s="45">
        <f t="shared" si="28"/>
        <v>0.86138421374522389</v>
      </c>
      <c r="AH14" s="45">
        <f t="shared" si="29"/>
        <v>48.781921500611126</v>
      </c>
      <c r="AI14" s="45">
        <f t="shared" si="30"/>
        <v>1.8278406973451823E-3</v>
      </c>
      <c r="AJ14" s="45">
        <f t="shared" si="31"/>
        <v>0.54420305520440293</v>
      </c>
      <c r="AK14" s="45">
        <f t="shared" si="32"/>
        <v>1.3176959800724448</v>
      </c>
      <c r="AL14" s="45">
        <f t="shared" si="33"/>
        <v>1.6690794283250737E-4</v>
      </c>
      <c r="AM14" s="45">
        <f t="shared" si="34"/>
        <v>0.11573743766629269</v>
      </c>
      <c r="AN14" s="45">
        <f t="shared" si="35"/>
        <v>1.1448414349729396E-3</v>
      </c>
      <c r="AO14" s="45">
        <f t="shared" si="36"/>
        <v>3.309713259227283E-3</v>
      </c>
      <c r="AP14" s="45">
        <f t="shared" si="37"/>
        <v>1.6791455806593929E-3</v>
      </c>
      <c r="AQ14" s="45">
        <f t="shared" si="38"/>
        <v>1.7361796071069959E-4</v>
      </c>
      <c r="AR14" s="45">
        <f t="shared" si="39"/>
        <v>0.10288526929637158</v>
      </c>
      <c r="AS14" s="45">
        <f t="shared" si="11"/>
        <v>0.23927339270700662</v>
      </c>
      <c r="AT14" s="45">
        <f t="shared" si="12"/>
        <v>13.550533750169757</v>
      </c>
      <c r="AU14" s="45">
        <f t="shared" si="13"/>
        <v>5.0773352704032838E-4</v>
      </c>
      <c r="AV14" s="45">
        <f t="shared" si="14"/>
        <v>0.15116751533455636</v>
      </c>
      <c r="AW14" s="45">
        <f t="shared" si="15"/>
        <v>0.36602666113123467</v>
      </c>
      <c r="AX14" s="45">
        <f t="shared" si="16"/>
        <v>4.6363317453474271E-5</v>
      </c>
      <c r="AY14" s="45">
        <f t="shared" si="17"/>
        <v>3.2149288240636856E-2</v>
      </c>
      <c r="AZ14" s="45">
        <f t="shared" si="18"/>
        <v>3.1801150971470544E-4</v>
      </c>
      <c r="BA14" s="45">
        <f t="shared" si="19"/>
        <v>9.1936479422980084E-4</v>
      </c>
      <c r="BB14" s="45">
        <f t="shared" si="20"/>
        <v>4.6642932796094245E-4</v>
      </c>
      <c r="BC14" s="45">
        <f t="shared" si="21"/>
        <v>4.8227211308527666E-5</v>
      </c>
      <c r="BD14">
        <f t="shared" si="40"/>
        <v>0.37038696946693772</v>
      </c>
      <c r="BE14">
        <f t="shared" si="41"/>
        <v>0.28712807124840795</v>
      </c>
      <c r="BF14">
        <f t="shared" si="42"/>
        <v>48.781921500611126</v>
      </c>
      <c r="BG14">
        <f t="shared" si="43"/>
        <v>9.1392034867259116E-4</v>
      </c>
      <c r="BH14">
        <f t="shared" si="44"/>
        <v>0.18140101840146763</v>
      </c>
      <c r="BI14">
        <f t="shared" si="45"/>
        <v>1.3176959800724448</v>
      </c>
      <c r="BJ14">
        <f t="shared" si="46"/>
        <v>4.1726985708126843E-5</v>
      </c>
      <c r="BK14">
        <f t="shared" si="47"/>
        <v>5.7868718833146343E-2</v>
      </c>
      <c r="BL14">
        <f t="shared" si="48"/>
        <v>3.8161381165764652E-4</v>
      </c>
      <c r="BM14">
        <f t="shared" si="49"/>
        <v>3.309713259227283E-3</v>
      </c>
      <c r="BN14">
        <f t="shared" si="50"/>
        <v>8.3957279032969645E-4</v>
      </c>
      <c r="BO14">
        <f t="shared" si="51"/>
        <v>8.6808980355349797E-5</v>
      </c>
      <c r="BP14" s="46">
        <f t="shared" si="52"/>
        <v>334.66474638225316</v>
      </c>
      <c r="BQ14">
        <f t="shared" si="53"/>
        <v>1204.7930869761115</v>
      </c>
      <c r="BR14">
        <f t="shared" si="54"/>
        <v>51.999631223642176</v>
      </c>
      <c r="BS14">
        <f t="shared" si="55"/>
        <v>51.001975614809474</v>
      </c>
      <c r="BT14">
        <f t="shared" si="56"/>
        <v>14.44434200656727</v>
      </c>
    </row>
    <row r="15" spans="1:72" x14ac:dyDescent="0.2">
      <c r="A15" s="32" t="s">
        <v>131</v>
      </c>
      <c r="B15" s="32">
        <v>3.6</v>
      </c>
      <c r="C15" s="49">
        <v>126</v>
      </c>
      <c r="D15" s="33">
        <v>705.43887921325768</v>
      </c>
      <c r="E15" s="33">
        <v>2391.9332333639409</v>
      </c>
      <c r="F15" s="33">
        <v>264347.73061681428</v>
      </c>
      <c r="G15" s="33">
        <v>9.568846422117133</v>
      </c>
      <c r="H15" s="33">
        <v>5398.1503885675502</v>
      </c>
      <c r="I15" s="33">
        <v>11390.101681929405</v>
      </c>
      <c r="J15" s="33">
        <v>2.5687571539893703</v>
      </c>
      <c r="K15" s="33">
        <v>1012.3949458891416</v>
      </c>
      <c r="L15" s="33">
        <v>45.391977965913604</v>
      </c>
      <c r="M15" s="33">
        <v>62.513157697379349</v>
      </c>
      <c r="N15" s="33">
        <v>28.757818349440825</v>
      </c>
      <c r="O15" s="33">
        <v>4.3441112573448075</v>
      </c>
      <c r="P15" s="33">
        <f t="shared" si="22"/>
        <v>264.34773061681426</v>
      </c>
      <c r="Q15" s="33">
        <f t="shared" si="23"/>
        <v>11.390101681929405</v>
      </c>
      <c r="R15" s="33">
        <f t="shared" si="24"/>
        <v>1.0123949458891415</v>
      </c>
      <c r="S15" s="33">
        <f t="shared" si="25"/>
        <v>5.3981503885675499</v>
      </c>
      <c r="T15" s="8">
        <f t="shared" si="26"/>
        <v>2.5395799651677278</v>
      </c>
      <c r="U15" s="8">
        <f t="shared" si="0"/>
        <v>8.6109596401101864</v>
      </c>
      <c r="V15" s="8">
        <f t="shared" si="1"/>
        <v>951.65183022053134</v>
      </c>
      <c r="W15" s="8">
        <f t="shared" si="2"/>
        <v>3.4447847119621677E-2</v>
      </c>
      <c r="X15" s="8">
        <f t="shared" si="3"/>
        <v>19.433341398843179</v>
      </c>
      <c r="Y15" s="8">
        <f t="shared" si="4"/>
        <v>41.004366054945855</v>
      </c>
      <c r="Z15" s="8">
        <f t="shared" si="5"/>
        <v>9.2475257543617323E-3</v>
      </c>
      <c r="AA15" s="8">
        <f t="shared" si="6"/>
        <v>3.6446218052009094</v>
      </c>
      <c r="AB15" s="8">
        <f t="shared" si="7"/>
        <v>0.16341112067728897</v>
      </c>
      <c r="AC15" s="8">
        <f t="shared" si="8"/>
        <v>0.22504736771056566</v>
      </c>
      <c r="AD15" s="8">
        <f t="shared" si="9"/>
        <v>0.10352814605798696</v>
      </c>
      <c r="AE15" s="8">
        <f t="shared" si="10"/>
        <v>1.5638800526441305E-2</v>
      </c>
      <c r="AF15" s="45">
        <f t="shared" si="27"/>
        <v>0.3659337125601913</v>
      </c>
      <c r="AG15" s="45">
        <f t="shared" si="28"/>
        <v>0.79657350972342145</v>
      </c>
      <c r="AH15" s="45">
        <f t="shared" si="29"/>
        <v>41.39416399393351</v>
      </c>
      <c r="AI15" s="45">
        <f t="shared" si="30"/>
        <v>1.4170237400091188E-3</v>
      </c>
      <c r="AJ15" s="45">
        <f t="shared" si="31"/>
        <v>0.72028693101716745</v>
      </c>
      <c r="AK15" s="45">
        <f t="shared" si="32"/>
        <v>1.0487050141929886</v>
      </c>
      <c r="AL15" s="45">
        <f t="shared" si="33"/>
        <v>1.6832045421117097E-4</v>
      </c>
      <c r="AM15" s="45">
        <f t="shared" si="34"/>
        <v>9.0933677774473795E-2</v>
      </c>
      <c r="AN15" s="45">
        <f t="shared" si="35"/>
        <v>2.9258929396112619E-3</v>
      </c>
      <c r="AO15" s="45">
        <f t="shared" si="36"/>
        <v>2.6330568352704534E-3</v>
      </c>
      <c r="AP15" s="45">
        <f t="shared" si="37"/>
        <v>1.1815583891575778E-3</v>
      </c>
      <c r="AQ15" s="45">
        <f t="shared" si="38"/>
        <v>1.1387752513246416E-4</v>
      </c>
      <c r="AR15" s="45">
        <f t="shared" si="39"/>
        <v>0.10164825348894202</v>
      </c>
      <c r="AS15" s="45">
        <f t="shared" si="11"/>
        <v>0.22127041936761707</v>
      </c>
      <c r="AT15" s="45">
        <f t="shared" si="12"/>
        <v>11.498378887203753</v>
      </c>
      <c r="AU15" s="45">
        <f t="shared" si="13"/>
        <v>3.9361770555808854E-4</v>
      </c>
      <c r="AV15" s="45">
        <f t="shared" si="14"/>
        <v>0.2000797030603243</v>
      </c>
      <c r="AW15" s="45">
        <f t="shared" si="15"/>
        <v>0.29130694838694127</v>
      </c>
      <c r="AX15" s="45">
        <f t="shared" si="16"/>
        <v>4.6755681725325268E-5</v>
      </c>
      <c r="AY15" s="45">
        <f t="shared" si="17"/>
        <v>2.5259354937353831E-2</v>
      </c>
      <c r="AZ15" s="45">
        <f t="shared" si="18"/>
        <v>8.1274803878090608E-4</v>
      </c>
      <c r="BA15" s="45">
        <f t="shared" si="19"/>
        <v>7.3140467646401486E-4</v>
      </c>
      <c r="BB15" s="45">
        <f t="shared" si="20"/>
        <v>3.2821066365488273E-4</v>
      </c>
      <c r="BC15" s="45">
        <f t="shared" si="21"/>
        <v>3.1632645870128929E-5</v>
      </c>
      <c r="BD15">
        <f t="shared" si="40"/>
        <v>0.3659337125601913</v>
      </c>
      <c r="BE15">
        <f t="shared" si="41"/>
        <v>0.26552450324114046</v>
      </c>
      <c r="BF15">
        <f t="shared" si="42"/>
        <v>41.39416399393351</v>
      </c>
      <c r="BG15">
        <f t="shared" si="43"/>
        <v>7.0851187000455938E-4</v>
      </c>
      <c r="BH15">
        <f t="shared" si="44"/>
        <v>0.24009564367238914</v>
      </c>
      <c r="BI15">
        <f t="shared" si="45"/>
        <v>1.0487050141929886</v>
      </c>
      <c r="BJ15">
        <f t="shared" si="46"/>
        <v>4.2080113552792742E-5</v>
      </c>
      <c r="BK15">
        <f t="shared" si="47"/>
        <v>4.5466838887236898E-2</v>
      </c>
      <c r="BL15">
        <f t="shared" si="48"/>
        <v>9.7529764653708729E-4</v>
      </c>
      <c r="BM15">
        <f t="shared" si="49"/>
        <v>2.6330568352704534E-3</v>
      </c>
      <c r="BN15">
        <f t="shared" si="50"/>
        <v>5.9077919457878889E-4</v>
      </c>
      <c r="BO15">
        <f t="shared" si="51"/>
        <v>5.693876256623208E-5</v>
      </c>
      <c r="BP15" s="46">
        <f t="shared" si="52"/>
        <v>285.39889441462378</v>
      </c>
      <c r="BQ15">
        <f t="shared" si="53"/>
        <v>1027.4360198926454</v>
      </c>
      <c r="BR15">
        <f t="shared" si="54"/>
        <v>44.425036569085151</v>
      </c>
      <c r="BS15">
        <f t="shared" si="55"/>
        <v>43.364896370909968</v>
      </c>
      <c r="BT15">
        <f t="shared" si="56"/>
        <v>12.340287935856987</v>
      </c>
    </row>
    <row r="16" spans="1:72" x14ac:dyDescent="0.2">
      <c r="A16" s="32" t="s">
        <v>132</v>
      </c>
      <c r="B16" s="32">
        <v>3.6</v>
      </c>
      <c r="C16" s="49">
        <v>150</v>
      </c>
      <c r="D16" s="33">
        <v>588.71300419592626</v>
      </c>
      <c r="E16" s="33">
        <v>1906.4666561790843</v>
      </c>
      <c r="F16" s="33">
        <v>212190.02966959446</v>
      </c>
      <c r="G16" s="33">
        <v>8.3315302546433365</v>
      </c>
      <c r="H16" s="33">
        <v>5979.9337983052455</v>
      </c>
      <c r="I16" s="33">
        <v>8729.6421805393402</v>
      </c>
      <c r="J16" s="33">
        <v>1.9202456099561711</v>
      </c>
      <c r="K16" s="33">
        <v>692.41781460414256</v>
      </c>
      <c r="L16" s="33">
        <v>41.266568875076267</v>
      </c>
      <c r="M16" s="33">
        <v>47.621607463223704</v>
      </c>
      <c r="N16" s="33">
        <v>18.940874654242606</v>
      </c>
      <c r="O16" s="33">
        <v>2.913408690712429</v>
      </c>
      <c r="P16" s="33">
        <f t="shared" si="22"/>
        <v>212.19002966959445</v>
      </c>
      <c r="Q16" s="33">
        <f t="shared" si="23"/>
        <v>8.72964218053934</v>
      </c>
      <c r="R16" s="33">
        <f t="shared" si="24"/>
        <v>0.69241781460414253</v>
      </c>
      <c r="S16" s="33">
        <f t="shared" si="25"/>
        <v>5.9799337983052459</v>
      </c>
      <c r="T16" s="8">
        <f t="shared" si="26"/>
        <v>2.1193668151053346</v>
      </c>
      <c r="U16" s="8">
        <f t="shared" si="0"/>
        <v>6.8632799622447038</v>
      </c>
      <c r="V16" s="8">
        <f t="shared" si="1"/>
        <v>763.88410681054006</v>
      </c>
      <c r="W16" s="8">
        <f t="shared" si="2"/>
        <v>2.9993508916716011E-2</v>
      </c>
      <c r="X16" s="8">
        <f t="shared" si="3"/>
        <v>21.527761673898883</v>
      </c>
      <c r="Y16" s="8">
        <f t="shared" si="4"/>
        <v>31.426711849941626</v>
      </c>
      <c r="Z16" s="8">
        <f t="shared" si="5"/>
        <v>6.9128841958422159E-3</v>
      </c>
      <c r="AA16" s="8">
        <f t="shared" si="6"/>
        <v>2.4927041325749131</v>
      </c>
      <c r="AB16" s="8">
        <f t="shared" si="7"/>
        <v>0.14855964795027457</v>
      </c>
      <c r="AC16" s="8">
        <f t="shared" si="8"/>
        <v>0.17143778686760533</v>
      </c>
      <c r="AD16" s="8">
        <f t="shared" si="9"/>
        <v>6.8187148755273375E-2</v>
      </c>
      <c r="AE16" s="8">
        <f t="shared" si="10"/>
        <v>1.0488271286564745E-2</v>
      </c>
      <c r="AF16" s="45">
        <f t="shared" si="27"/>
        <v>0.30538426730624418</v>
      </c>
      <c r="AG16" s="45">
        <f t="shared" si="28"/>
        <v>0.63490101408369137</v>
      </c>
      <c r="AH16" s="45">
        <f t="shared" si="29"/>
        <v>33.226798904329712</v>
      </c>
      <c r="AI16" s="45">
        <f t="shared" si="30"/>
        <v>1.2337930447024275E-3</v>
      </c>
      <c r="AJ16" s="45">
        <f t="shared" si="31"/>
        <v>0.79791555499995859</v>
      </c>
      <c r="AK16" s="45">
        <f t="shared" si="32"/>
        <v>0.80375222122612855</v>
      </c>
      <c r="AL16" s="45">
        <f t="shared" si="33"/>
        <v>1.258260683626177E-4</v>
      </c>
      <c r="AM16" s="45">
        <f t="shared" si="34"/>
        <v>6.2193216880611607E-2</v>
      </c>
      <c r="AN16" s="45">
        <f t="shared" si="35"/>
        <v>2.6599757914104669E-3</v>
      </c>
      <c r="AO16" s="45">
        <f t="shared" si="36"/>
        <v>2.0058241121750945E-3</v>
      </c>
      <c r="AP16" s="45">
        <f t="shared" si="37"/>
        <v>7.7821443455002709E-4</v>
      </c>
      <c r="AQ16" s="45">
        <f t="shared" si="38"/>
        <v>7.6372761134236834E-5</v>
      </c>
      <c r="AR16" s="45">
        <f t="shared" si="39"/>
        <v>8.4828963140623381E-2</v>
      </c>
      <c r="AS16" s="45">
        <f t="shared" si="11"/>
        <v>0.17636139280102539</v>
      </c>
      <c r="AT16" s="45">
        <f t="shared" si="12"/>
        <v>9.2296663623138091</v>
      </c>
      <c r="AU16" s="45">
        <f t="shared" si="13"/>
        <v>3.4272029019511872E-4</v>
      </c>
      <c r="AV16" s="45">
        <f t="shared" si="14"/>
        <v>0.22164320972221072</v>
      </c>
      <c r="AW16" s="45">
        <f t="shared" si="15"/>
        <v>0.22326450589614683</v>
      </c>
      <c r="AX16" s="45">
        <f t="shared" si="16"/>
        <v>3.4951685656282691E-5</v>
      </c>
      <c r="AY16" s="45">
        <f t="shared" si="17"/>
        <v>1.7275893577947669E-2</v>
      </c>
      <c r="AZ16" s="45">
        <f t="shared" si="18"/>
        <v>7.3888216428068525E-4</v>
      </c>
      <c r="BA16" s="45">
        <f t="shared" si="19"/>
        <v>5.5717336449308177E-4</v>
      </c>
      <c r="BB16" s="45">
        <f t="shared" si="20"/>
        <v>2.161706762638964E-4</v>
      </c>
      <c r="BC16" s="45">
        <f t="shared" si="21"/>
        <v>2.1214655870621343E-5</v>
      </c>
      <c r="BD16">
        <f t="shared" si="40"/>
        <v>0.30538426730624418</v>
      </c>
      <c r="BE16">
        <f t="shared" si="41"/>
        <v>0.21163367136123046</v>
      </c>
      <c r="BF16">
        <f t="shared" si="42"/>
        <v>33.226798904329712</v>
      </c>
      <c r="BG16">
        <f t="shared" si="43"/>
        <v>6.1689652235121374E-4</v>
      </c>
      <c r="BH16">
        <f t="shared" si="44"/>
        <v>0.26597185166665288</v>
      </c>
      <c r="BI16">
        <f t="shared" si="45"/>
        <v>0.80375222122612855</v>
      </c>
      <c r="BJ16">
        <f t="shared" si="46"/>
        <v>3.1456517090654426E-5</v>
      </c>
      <c r="BK16">
        <f t="shared" si="47"/>
        <v>3.1096608440305804E-2</v>
      </c>
      <c r="BL16">
        <f t="shared" si="48"/>
        <v>8.8665859713682232E-4</v>
      </c>
      <c r="BM16">
        <f t="shared" si="49"/>
        <v>2.0058241121750945E-3</v>
      </c>
      <c r="BN16">
        <f t="shared" si="50"/>
        <v>3.8910721727501355E-4</v>
      </c>
      <c r="BO16">
        <f t="shared" si="51"/>
        <v>3.8186380567118417E-5</v>
      </c>
      <c r="BP16" s="46">
        <f t="shared" si="52"/>
        <v>230.20819735896609</v>
      </c>
      <c r="BQ16">
        <f t="shared" si="53"/>
        <v>828.74951049227786</v>
      </c>
      <c r="BR16">
        <f t="shared" si="54"/>
        <v>35.837825185038675</v>
      </c>
      <c r="BS16">
        <f t="shared" si="55"/>
        <v>34.84860565367687</v>
      </c>
      <c r="BT16">
        <f t="shared" si="56"/>
        <v>9.9549514402885197</v>
      </c>
    </row>
    <row r="17" spans="1:72" x14ac:dyDescent="0.2">
      <c r="A17" s="32" t="s">
        <v>133</v>
      </c>
      <c r="B17" s="32">
        <v>3.6</v>
      </c>
      <c r="C17" s="49">
        <v>156</v>
      </c>
      <c r="D17" s="33">
        <v>528.31769090398188</v>
      </c>
      <c r="E17" s="33">
        <v>1689.3429218932838</v>
      </c>
      <c r="F17" s="33">
        <v>188024.93820702462</v>
      </c>
      <c r="G17" s="33">
        <v>8.1844272385708958</v>
      </c>
      <c r="H17" s="33">
        <v>5593.8833423826163</v>
      </c>
      <c r="I17" s="33">
        <v>7535.629523094829</v>
      </c>
      <c r="J17" s="33">
        <v>1.6417675640024165</v>
      </c>
      <c r="K17" s="33">
        <v>600.61945848429514</v>
      </c>
      <c r="L17" s="33">
        <v>36.898415082996138</v>
      </c>
      <c r="M17" s="33">
        <v>41.185420312388736</v>
      </c>
      <c r="N17" s="33">
        <v>15.965767959197043</v>
      </c>
      <c r="O17" s="33">
        <v>2.4296075086364119</v>
      </c>
      <c r="P17" s="33">
        <f t="shared" si="22"/>
        <v>188.02493820702463</v>
      </c>
      <c r="Q17" s="33">
        <f t="shared" si="23"/>
        <v>7.5356295230948289</v>
      </c>
      <c r="R17" s="33">
        <f t="shared" si="24"/>
        <v>0.6006194584842951</v>
      </c>
      <c r="S17" s="33">
        <f t="shared" si="25"/>
        <v>5.5938833423826164</v>
      </c>
      <c r="T17" s="8">
        <f t="shared" si="26"/>
        <v>1.9019436872543347</v>
      </c>
      <c r="U17" s="8">
        <f t="shared" si="0"/>
        <v>6.0816345188158216</v>
      </c>
      <c r="V17" s="8">
        <f t="shared" si="1"/>
        <v>676.88977754528867</v>
      </c>
      <c r="W17" s="8">
        <f t="shared" si="2"/>
        <v>2.9463938058855225E-2</v>
      </c>
      <c r="X17" s="8">
        <f t="shared" si="3"/>
        <v>20.137980032577417</v>
      </c>
      <c r="Y17" s="8">
        <f t="shared" si="4"/>
        <v>27.128266283141382</v>
      </c>
      <c r="Z17" s="8">
        <f t="shared" si="5"/>
        <v>5.9103632304086991E-3</v>
      </c>
      <c r="AA17" s="8">
        <f t="shared" si="6"/>
        <v>2.1622300505434624</v>
      </c>
      <c r="AB17" s="8">
        <f t="shared" si="7"/>
        <v>0.1328342942987861</v>
      </c>
      <c r="AC17" s="8">
        <f t="shared" si="8"/>
        <v>0.14826751312459943</v>
      </c>
      <c r="AD17" s="8">
        <f t="shared" si="9"/>
        <v>5.7476764653109351E-2</v>
      </c>
      <c r="AE17" s="8">
        <f t="shared" si="10"/>
        <v>8.7465870310910829E-3</v>
      </c>
      <c r="AF17" s="45">
        <f t="shared" si="27"/>
        <v>0.27405528634788684</v>
      </c>
      <c r="AG17" s="45">
        <f t="shared" si="28"/>
        <v>0.56259338749452559</v>
      </c>
      <c r="AH17" s="45">
        <f t="shared" si="29"/>
        <v>29.442791541769843</v>
      </c>
      <c r="AI17" s="45">
        <f t="shared" si="30"/>
        <v>1.2120089699241146E-3</v>
      </c>
      <c r="AJ17" s="45">
        <f t="shared" si="31"/>
        <v>0.74640400417262476</v>
      </c>
      <c r="AK17" s="45">
        <f t="shared" si="32"/>
        <v>0.69381755199850081</v>
      </c>
      <c r="AL17" s="45">
        <f t="shared" si="33"/>
        <v>1.0757850801617582E-4</v>
      </c>
      <c r="AM17" s="45">
        <f t="shared" si="34"/>
        <v>5.3947855552481598E-2</v>
      </c>
      <c r="AN17" s="45">
        <f t="shared" si="35"/>
        <v>2.3784117152871281E-3</v>
      </c>
      <c r="AO17" s="45">
        <f t="shared" si="36"/>
        <v>1.7347316382894517E-3</v>
      </c>
      <c r="AP17" s="45">
        <f t="shared" si="37"/>
        <v>6.5597768378348944E-4</v>
      </c>
      <c r="AQ17" s="45">
        <f t="shared" si="38"/>
        <v>6.3690286398391339E-5</v>
      </c>
      <c r="AR17" s="45">
        <f t="shared" si="39"/>
        <v>7.6126468429968563E-2</v>
      </c>
      <c r="AS17" s="45">
        <f t="shared" si="11"/>
        <v>0.15627594097070155</v>
      </c>
      <c r="AT17" s="45">
        <f t="shared" si="12"/>
        <v>8.1785532060471784</v>
      </c>
      <c r="AU17" s="45">
        <f t="shared" si="13"/>
        <v>3.3666915831225404E-4</v>
      </c>
      <c r="AV17" s="45">
        <f t="shared" si="14"/>
        <v>0.20733444560350686</v>
      </c>
      <c r="AW17" s="45">
        <f t="shared" si="15"/>
        <v>0.19272709777736133</v>
      </c>
      <c r="AX17" s="45">
        <f t="shared" si="16"/>
        <v>2.9882918893382171E-5</v>
      </c>
      <c r="AY17" s="45">
        <f t="shared" si="17"/>
        <v>1.4985515431244888E-2</v>
      </c>
      <c r="AZ17" s="45">
        <f t="shared" si="18"/>
        <v>6.6066992091309113E-4</v>
      </c>
      <c r="BA17" s="45">
        <f t="shared" si="19"/>
        <v>4.8186989952484768E-4</v>
      </c>
      <c r="BB17" s="45">
        <f t="shared" si="20"/>
        <v>1.822160232731915E-4</v>
      </c>
      <c r="BC17" s="45">
        <f t="shared" si="21"/>
        <v>1.7691746221775372E-5</v>
      </c>
      <c r="BD17">
        <f t="shared" si="40"/>
        <v>0.27405528634788684</v>
      </c>
      <c r="BE17">
        <f t="shared" si="41"/>
        <v>0.18753112916484185</v>
      </c>
      <c r="BF17">
        <f t="shared" si="42"/>
        <v>29.442791541769843</v>
      </c>
      <c r="BG17">
        <f t="shared" si="43"/>
        <v>6.0600448496205732E-4</v>
      </c>
      <c r="BH17">
        <f t="shared" si="44"/>
        <v>0.24880133472420826</v>
      </c>
      <c r="BI17">
        <f t="shared" si="45"/>
        <v>0.69381755199850081</v>
      </c>
      <c r="BJ17">
        <f t="shared" si="46"/>
        <v>2.6894627004043954E-5</v>
      </c>
      <c r="BK17">
        <f t="shared" si="47"/>
        <v>2.6973927776240799E-2</v>
      </c>
      <c r="BL17">
        <f t="shared" si="48"/>
        <v>7.9280390509570934E-4</v>
      </c>
      <c r="BM17">
        <f t="shared" si="49"/>
        <v>1.7347316382894517E-3</v>
      </c>
      <c r="BN17">
        <f t="shared" si="50"/>
        <v>3.2798884189174472E-4</v>
      </c>
      <c r="BO17">
        <f t="shared" si="51"/>
        <v>3.184514319919567E-5</v>
      </c>
      <c r="BP17" s="46">
        <f t="shared" si="52"/>
        <v>204.07903654944943</v>
      </c>
      <c r="BQ17">
        <f t="shared" si="53"/>
        <v>734.68453157801775</v>
      </c>
      <c r="BR17">
        <f t="shared" si="54"/>
        <v>31.779762026137561</v>
      </c>
      <c r="BS17">
        <f t="shared" si="55"/>
        <v>30.877491040421962</v>
      </c>
      <c r="BT17">
        <f t="shared" si="56"/>
        <v>8.8277116739270998</v>
      </c>
    </row>
    <row r="18" spans="1:72" x14ac:dyDescent="0.2">
      <c r="A18" s="32" t="s">
        <v>134</v>
      </c>
      <c r="B18" s="32">
        <v>3.6</v>
      </c>
      <c r="C18" s="49">
        <v>198</v>
      </c>
      <c r="D18" s="33">
        <v>473.9317635372733</v>
      </c>
      <c r="E18" s="33">
        <v>1365.6976496589257</v>
      </c>
      <c r="F18" s="33">
        <v>159642.81186942742</v>
      </c>
      <c r="G18" s="33">
        <v>9.9216348713801832</v>
      </c>
      <c r="H18" s="33">
        <v>6135.5373405267783</v>
      </c>
      <c r="I18" s="33">
        <v>6255.2815954273656</v>
      </c>
      <c r="J18" s="33">
        <v>1.4582247384491864</v>
      </c>
      <c r="K18" s="33">
        <v>489.55875595788257</v>
      </c>
      <c r="L18" s="33">
        <v>42.020288713811652</v>
      </c>
      <c r="M18" s="33">
        <v>33.577980665708594</v>
      </c>
      <c r="N18" s="33">
        <v>11.736434359964882</v>
      </c>
      <c r="O18" s="33">
        <v>1.5363327423864477</v>
      </c>
      <c r="P18" s="33">
        <f t="shared" si="22"/>
        <v>159.64281186942742</v>
      </c>
      <c r="Q18" s="33">
        <f t="shared" si="23"/>
        <v>6.2552815954273653</v>
      </c>
      <c r="R18" s="33">
        <f t="shared" si="24"/>
        <v>0.48955875595788256</v>
      </c>
      <c r="S18" s="33">
        <f t="shared" si="25"/>
        <v>6.1355373405267786</v>
      </c>
      <c r="T18" s="8">
        <f t="shared" si="26"/>
        <v>1.7061543487341839</v>
      </c>
      <c r="U18" s="8">
        <f t="shared" si="0"/>
        <v>4.9165115387721325</v>
      </c>
      <c r="V18" s="8">
        <f t="shared" si="1"/>
        <v>574.71412272993871</v>
      </c>
      <c r="W18" s="8">
        <f t="shared" si="2"/>
        <v>3.5717885536968662E-2</v>
      </c>
      <c r="X18" s="8">
        <f t="shared" si="3"/>
        <v>22.0879344258964</v>
      </c>
      <c r="Y18" s="8">
        <f t="shared" si="4"/>
        <v>22.519013743538515</v>
      </c>
      <c r="Z18" s="8">
        <f t="shared" si="5"/>
        <v>5.2496090584170712E-3</v>
      </c>
      <c r="AA18" s="8">
        <f t="shared" si="6"/>
        <v>1.7624115214483771</v>
      </c>
      <c r="AB18" s="8">
        <f t="shared" si="7"/>
        <v>0.15127303936972195</v>
      </c>
      <c r="AC18" s="8">
        <f t="shared" si="8"/>
        <v>0.12088073039655094</v>
      </c>
      <c r="AD18" s="8">
        <f t="shared" si="9"/>
        <v>4.2251163695873575E-2</v>
      </c>
      <c r="AE18" s="8">
        <f t="shared" si="10"/>
        <v>5.5307978725912116E-3</v>
      </c>
      <c r="AF18" s="45">
        <f t="shared" si="27"/>
        <v>0.2458435661000265</v>
      </c>
      <c r="AG18" s="45">
        <f t="shared" si="28"/>
        <v>0.45481142819353676</v>
      </c>
      <c r="AH18" s="45">
        <f t="shared" si="29"/>
        <v>24.998439440188722</v>
      </c>
      <c r="AI18" s="45">
        <f t="shared" si="30"/>
        <v>1.4692671960908541E-3</v>
      </c>
      <c r="AJ18" s="45">
        <f t="shared" si="31"/>
        <v>0.81867807360624167</v>
      </c>
      <c r="AK18" s="45">
        <f t="shared" si="32"/>
        <v>0.57593385533346586</v>
      </c>
      <c r="AL18" s="45">
        <f t="shared" si="33"/>
        <v>9.5551675617347502E-5</v>
      </c>
      <c r="AM18" s="45">
        <f t="shared" si="34"/>
        <v>4.3972343349510411E-2</v>
      </c>
      <c r="AN18" s="45">
        <f t="shared" si="35"/>
        <v>2.7085593441311001E-3</v>
      </c>
      <c r="AO18" s="45">
        <f t="shared" si="36"/>
        <v>1.4143059599456059E-3</v>
      </c>
      <c r="AP18" s="45">
        <f t="shared" si="37"/>
        <v>4.822091268645694E-4</v>
      </c>
      <c r="AQ18" s="45">
        <f t="shared" si="38"/>
        <v>4.0273777562012748E-5</v>
      </c>
      <c r="AR18" s="45">
        <f t="shared" si="39"/>
        <v>6.8289879472229587E-2</v>
      </c>
      <c r="AS18" s="45">
        <f t="shared" si="11"/>
        <v>0.12633650783153799</v>
      </c>
      <c r="AT18" s="45">
        <f t="shared" si="12"/>
        <v>6.9440109556079781</v>
      </c>
      <c r="AU18" s="45">
        <f t="shared" si="13"/>
        <v>4.081297766919039E-4</v>
      </c>
      <c r="AV18" s="45">
        <f t="shared" si="14"/>
        <v>0.22741057600173378</v>
      </c>
      <c r="AW18" s="45">
        <f t="shared" si="15"/>
        <v>0.15998162648151829</v>
      </c>
      <c r="AX18" s="45">
        <f t="shared" si="16"/>
        <v>2.6542132115929861E-5</v>
      </c>
      <c r="AY18" s="45">
        <f t="shared" si="17"/>
        <v>1.2214539819308447E-2</v>
      </c>
      <c r="AZ18" s="45">
        <f t="shared" si="18"/>
        <v>7.5237759559197226E-4</v>
      </c>
      <c r="BA18" s="45">
        <f t="shared" si="19"/>
        <v>3.9286276665155719E-4</v>
      </c>
      <c r="BB18" s="45">
        <f t="shared" si="20"/>
        <v>1.3394697968460262E-4</v>
      </c>
      <c r="BC18" s="45">
        <f t="shared" si="21"/>
        <v>1.118716043389243E-5</v>
      </c>
      <c r="BD18">
        <f t="shared" si="40"/>
        <v>0.2458435661000265</v>
      </c>
      <c r="BE18">
        <f t="shared" si="41"/>
        <v>0.1516038093978456</v>
      </c>
      <c r="BF18">
        <f t="shared" si="42"/>
        <v>24.998439440188722</v>
      </c>
      <c r="BG18">
        <f t="shared" si="43"/>
        <v>7.3463359804542704E-4</v>
      </c>
      <c r="BH18">
        <f t="shared" si="44"/>
        <v>0.27289269120208054</v>
      </c>
      <c r="BI18">
        <f t="shared" si="45"/>
        <v>0.57593385533346586</v>
      </c>
      <c r="BJ18">
        <f t="shared" si="46"/>
        <v>2.3887918904336876E-5</v>
      </c>
      <c r="BK18">
        <f t="shared" si="47"/>
        <v>2.1986171674755205E-2</v>
      </c>
      <c r="BL18">
        <f t="shared" si="48"/>
        <v>9.0285311471036665E-4</v>
      </c>
      <c r="BM18">
        <f t="shared" si="49"/>
        <v>1.4143059599456059E-3</v>
      </c>
      <c r="BN18">
        <f t="shared" si="50"/>
        <v>2.411045634322847E-4</v>
      </c>
      <c r="BO18">
        <f t="shared" si="51"/>
        <v>2.0136888781006374E-5</v>
      </c>
      <c r="BP18" s="46">
        <f t="shared" si="52"/>
        <v>174.46306987062738</v>
      </c>
      <c r="BQ18">
        <f t="shared" si="53"/>
        <v>628.06705153425833</v>
      </c>
      <c r="BR18">
        <f t="shared" si="54"/>
        <v>27.143888873851715</v>
      </c>
      <c r="BS18">
        <f t="shared" si="55"/>
        <v>26.270036455940716</v>
      </c>
      <c r="BT18">
        <f t="shared" si="56"/>
        <v>7.539969131625476</v>
      </c>
    </row>
    <row r="19" spans="1:72" x14ac:dyDescent="0.2">
      <c r="A19" s="32" t="s">
        <v>135</v>
      </c>
      <c r="B19" s="32">
        <v>3.6</v>
      </c>
      <c r="C19" s="49">
        <v>222</v>
      </c>
      <c r="D19" s="33">
        <v>480.04493760144049</v>
      </c>
      <c r="E19" s="33">
        <v>1445.5456514648429</v>
      </c>
      <c r="F19" s="33">
        <v>156587.41622436338</v>
      </c>
      <c r="G19" s="33">
        <v>9.15852353418604</v>
      </c>
      <c r="H19" s="33">
        <v>5386.580328949759</v>
      </c>
      <c r="I19" s="33">
        <v>6015.6830345286235</v>
      </c>
      <c r="J19" s="33">
        <v>1.6978390387737892</v>
      </c>
      <c r="K19" s="33">
        <v>636.28499848065508</v>
      </c>
      <c r="L19" s="33">
        <v>66.902878586871864</v>
      </c>
      <c r="M19" s="33">
        <v>32.64502739921322</v>
      </c>
      <c r="N19" s="33">
        <v>14.369962421885372</v>
      </c>
      <c r="O19" s="33">
        <v>1.6634569796181637</v>
      </c>
      <c r="P19" s="33">
        <f t="shared" si="22"/>
        <v>156.58741622436338</v>
      </c>
      <c r="Q19" s="33">
        <f t="shared" si="23"/>
        <v>6.0156830345286236</v>
      </c>
      <c r="R19" s="33">
        <f t="shared" si="24"/>
        <v>0.63628499848065512</v>
      </c>
      <c r="S19" s="33">
        <f t="shared" si="25"/>
        <v>5.3865803289497594</v>
      </c>
      <c r="T19" s="8">
        <f t="shared" si="26"/>
        <v>1.7281617753651857</v>
      </c>
      <c r="U19" s="8">
        <f t="shared" si="0"/>
        <v>5.2039643452734339</v>
      </c>
      <c r="V19" s="8">
        <f t="shared" si="1"/>
        <v>563.71469840770817</v>
      </c>
      <c r="W19" s="8">
        <f t="shared" si="2"/>
        <v>3.2970684723069743E-2</v>
      </c>
      <c r="X19" s="8">
        <f t="shared" si="3"/>
        <v>19.391689184219132</v>
      </c>
      <c r="Y19" s="8">
        <f t="shared" si="4"/>
        <v>21.656458924303045</v>
      </c>
      <c r="Z19" s="8">
        <f t="shared" si="5"/>
        <v>6.1122205395856407E-3</v>
      </c>
      <c r="AA19" s="8">
        <f t="shared" si="6"/>
        <v>2.2906259945303584</v>
      </c>
      <c r="AB19" s="8">
        <f t="shared" si="7"/>
        <v>0.2408503629127387</v>
      </c>
      <c r="AC19" s="8">
        <f t="shared" si="8"/>
        <v>0.11752209863716759</v>
      </c>
      <c r="AD19" s="8">
        <f t="shared" si="9"/>
        <v>5.1731864718787338E-2</v>
      </c>
      <c r="AE19" s="8">
        <f t="shared" si="10"/>
        <v>5.9884451266253892E-3</v>
      </c>
      <c r="AF19" s="45">
        <f t="shared" si="27"/>
        <v>0.24901466503821118</v>
      </c>
      <c r="AG19" s="45">
        <f t="shared" si="28"/>
        <v>0.48140280714832873</v>
      </c>
      <c r="AH19" s="45">
        <f t="shared" si="29"/>
        <v>24.519995581022542</v>
      </c>
      <c r="AI19" s="45">
        <f t="shared" si="30"/>
        <v>1.3562601696038563E-3</v>
      </c>
      <c r="AJ19" s="45">
        <f t="shared" si="31"/>
        <v>0.7187431128324363</v>
      </c>
      <c r="AK19" s="45">
        <f t="shared" si="32"/>
        <v>0.55387362977757149</v>
      </c>
      <c r="AL19" s="45">
        <f t="shared" si="33"/>
        <v>1.1125264906417256E-4</v>
      </c>
      <c r="AM19" s="45">
        <f t="shared" si="34"/>
        <v>5.7151347168921118E-2</v>
      </c>
      <c r="AN19" s="45">
        <f t="shared" si="35"/>
        <v>4.3124505445432176E-3</v>
      </c>
      <c r="AO19" s="45">
        <f t="shared" si="36"/>
        <v>1.3750099290647899E-3</v>
      </c>
      <c r="AP19" s="45">
        <f t="shared" si="37"/>
        <v>5.9041160372959756E-4</v>
      </c>
      <c r="AQ19" s="45">
        <f t="shared" si="38"/>
        <v>4.3606241364781103E-5</v>
      </c>
      <c r="AR19" s="45">
        <f t="shared" si="39"/>
        <v>6.9170740288391999E-2</v>
      </c>
      <c r="AS19" s="45">
        <f t="shared" si="11"/>
        <v>0.13372300198564688</v>
      </c>
      <c r="AT19" s="45">
        <f t="shared" si="12"/>
        <v>6.8111098836173722</v>
      </c>
      <c r="AU19" s="45">
        <f t="shared" si="13"/>
        <v>3.7673893600107119E-4</v>
      </c>
      <c r="AV19" s="45">
        <f t="shared" si="14"/>
        <v>0.19965086467567675</v>
      </c>
      <c r="AW19" s="45">
        <f t="shared" si="15"/>
        <v>0.1538537860493254</v>
      </c>
      <c r="AX19" s="45">
        <f t="shared" si="16"/>
        <v>3.0903513628936826E-5</v>
      </c>
      <c r="AY19" s="45">
        <f t="shared" si="17"/>
        <v>1.58753742135892E-2</v>
      </c>
      <c r="AZ19" s="45">
        <f t="shared" si="18"/>
        <v>1.1979029290397826E-3</v>
      </c>
      <c r="BA19" s="45">
        <f t="shared" si="19"/>
        <v>3.8194720251799716E-4</v>
      </c>
      <c r="BB19" s="45">
        <f t="shared" si="20"/>
        <v>1.6400322325822153E-4</v>
      </c>
      <c r="BC19" s="45">
        <f t="shared" si="21"/>
        <v>1.2112844823550306E-5</v>
      </c>
      <c r="BD19">
        <f t="shared" si="40"/>
        <v>0.24901466503821118</v>
      </c>
      <c r="BE19">
        <f t="shared" si="41"/>
        <v>0.16046760238277624</v>
      </c>
      <c r="BF19">
        <f t="shared" si="42"/>
        <v>24.519995581022542</v>
      </c>
      <c r="BG19">
        <f t="shared" si="43"/>
        <v>6.7813008480192816E-4</v>
      </c>
      <c r="BH19">
        <f t="shared" si="44"/>
        <v>0.23958103761081209</v>
      </c>
      <c r="BI19">
        <f t="shared" si="45"/>
        <v>0.55387362977757149</v>
      </c>
      <c r="BJ19">
        <f t="shared" si="46"/>
        <v>2.7813162266043141E-5</v>
      </c>
      <c r="BK19">
        <f t="shared" si="47"/>
        <v>2.8575673584460559E-2</v>
      </c>
      <c r="BL19">
        <f t="shared" si="48"/>
        <v>1.4374835148477391E-3</v>
      </c>
      <c r="BM19">
        <f t="shared" si="49"/>
        <v>1.3750099290647899E-3</v>
      </c>
      <c r="BN19">
        <f t="shared" si="50"/>
        <v>2.9520580186479878E-4</v>
      </c>
      <c r="BO19">
        <f t="shared" si="51"/>
        <v>2.1803120682390552E-5</v>
      </c>
      <c r="BP19" s="46">
        <f t="shared" si="52"/>
        <v>170.67799286334923</v>
      </c>
      <c r="BQ19">
        <f t="shared" si="53"/>
        <v>614.44077430805726</v>
      </c>
      <c r="BR19">
        <f t="shared" si="54"/>
        <v>26.587970134125378</v>
      </c>
      <c r="BS19">
        <f t="shared" si="55"/>
        <v>25.755343635029895</v>
      </c>
      <c r="BT19">
        <f t="shared" si="56"/>
        <v>7.3855472594792717</v>
      </c>
    </row>
    <row r="20" spans="1:72" x14ac:dyDescent="0.2">
      <c r="A20" s="32" t="s">
        <v>136</v>
      </c>
      <c r="B20" s="32">
        <v>3.6</v>
      </c>
      <c r="C20" s="49">
        <v>228</v>
      </c>
      <c r="D20" s="33">
        <v>465.3915863679174</v>
      </c>
      <c r="E20" s="33">
        <v>1371.105847066493</v>
      </c>
      <c r="F20" s="33">
        <v>151875.64986737244</v>
      </c>
      <c r="G20" s="33">
        <v>9.8471535199377946</v>
      </c>
      <c r="H20" s="33">
        <v>5330.276032556535</v>
      </c>
      <c r="I20" s="33">
        <v>5750.3341655569311</v>
      </c>
      <c r="J20" s="33">
        <v>1.6462688144015492</v>
      </c>
      <c r="K20" s="33">
        <v>711.98362731312534</v>
      </c>
      <c r="L20" s="33">
        <v>57.980938222707259</v>
      </c>
      <c r="M20" s="33">
        <v>31.135771669033065</v>
      </c>
      <c r="N20" s="33">
        <v>17.026826497149735</v>
      </c>
      <c r="O20" s="33">
        <v>1.887241213991615</v>
      </c>
      <c r="P20" s="33">
        <f t="shared" si="22"/>
        <v>151.87564986737243</v>
      </c>
      <c r="Q20" s="33">
        <f t="shared" si="23"/>
        <v>5.7503341655569313</v>
      </c>
      <c r="R20" s="33">
        <f t="shared" si="24"/>
        <v>0.71198362731312537</v>
      </c>
      <c r="S20" s="33">
        <f t="shared" si="25"/>
        <v>5.3302760325565348</v>
      </c>
      <c r="T20" s="8">
        <f t="shared" si="26"/>
        <v>1.6754097109245025</v>
      </c>
      <c r="U20" s="8">
        <f t="shared" si="0"/>
        <v>4.9359810494393743</v>
      </c>
      <c r="V20" s="8">
        <f t="shared" si="1"/>
        <v>546.75233952254075</v>
      </c>
      <c r="W20" s="8">
        <f t="shared" si="2"/>
        <v>3.5449752671776059E-2</v>
      </c>
      <c r="X20" s="8">
        <f t="shared" si="3"/>
        <v>19.188993717203527</v>
      </c>
      <c r="Y20" s="8">
        <f t="shared" si="4"/>
        <v>20.701202996004952</v>
      </c>
      <c r="Z20" s="8">
        <f t="shared" si="5"/>
        <v>5.926567731845577E-3</v>
      </c>
      <c r="AA20" s="8">
        <f t="shared" si="6"/>
        <v>2.5631410583272514</v>
      </c>
      <c r="AB20" s="8">
        <f t="shared" si="7"/>
        <v>0.20873137760174612</v>
      </c>
      <c r="AC20" s="8">
        <f t="shared" si="8"/>
        <v>0.11208877800851903</v>
      </c>
      <c r="AD20" s="8">
        <f t="shared" si="9"/>
        <v>6.1296575389739046E-2</v>
      </c>
      <c r="AE20" s="8">
        <f t="shared" si="10"/>
        <v>6.7940683703698141E-3</v>
      </c>
      <c r="AF20" s="45">
        <f t="shared" si="27"/>
        <v>0.24141350301505798</v>
      </c>
      <c r="AG20" s="45">
        <f t="shared" si="28"/>
        <v>0.45661249301011786</v>
      </c>
      <c r="AH20" s="45">
        <f t="shared" si="29"/>
        <v>23.78218092747024</v>
      </c>
      <c r="AI20" s="45">
        <f t="shared" si="30"/>
        <v>1.4582374607888136E-3</v>
      </c>
      <c r="AJ20" s="45">
        <f t="shared" si="31"/>
        <v>0.71123030827292533</v>
      </c>
      <c r="AK20" s="45">
        <f t="shared" si="32"/>
        <v>0.5294425318671343</v>
      </c>
      <c r="AL20" s="45">
        <f t="shared" si="33"/>
        <v>1.0787345707764064E-4</v>
      </c>
      <c r="AM20" s="45">
        <f t="shared" si="34"/>
        <v>6.395062520776576E-2</v>
      </c>
      <c r="AN20" s="45">
        <f t="shared" si="35"/>
        <v>3.7373568057608975E-3</v>
      </c>
      <c r="AO20" s="45">
        <f t="shared" si="36"/>
        <v>1.3114400141396869E-3</v>
      </c>
      <c r="AP20" s="45">
        <f t="shared" si="37"/>
        <v>6.9957287593858759E-4</v>
      </c>
      <c r="AQ20" s="45">
        <f t="shared" si="38"/>
        <v>4.9472572419499113E-5</v>
      </c>
      <c r="AR20" s="45">
        <f t="shared" si="39"/>
        <v>6.7059306393071658E-2</v>
      </c>
      <c r="AS20" s="45">
        <f t="shared" si="11"/>
        <v>0.12683680361392163</v>
      </c>
      <c r="AT20" s="45">
        <f t="shared" si="12"/>
        <v>6.6061613687417333</v>
      </c>
      <c r="AU20" s="45">
        <f t="shared" si="13"/>
        <v>4.0506596133022601E-4</v>
      </c>
      <c r="AV20" s="45">
        <f t="shared" si="14"/>
        <v>0.19756397452025704</v>
      </c>
      <c r="AW20" s="45">
        <f t="shared" si="15"/>
        <v>0.14706736996309286</v>
      </c>
      <c r="AX20" s="45">
        <f t="shared" si="16"/>
        <v>2.9964849188233512E-5</v>
      </c>
      <c r="AY20" s="45">
        <f t="shared" si="17"/>
        <v>1.776406255771271E-2</v>
      </c>
      <c r="AZ20" s="45">
        <f t="shared" si="18"/>
        <v>1.0381546682669159E-3</v>
      </c>
      <c r="BA20" s="45">
        <f t="shared" si="19"/>
        <v>3.6428889281657967E-4</v>
      </c>
      <c r="BB20" s="45">
        <f t="shared" si="20"/>
        <v>1.9432579887182987E-4</v>
      </c>
      <c r="BC20" s="45">
        <f t="shared" si="21"/>
        <v>1.3742381227638641E-5</v>
      </c>
      <c r="BD20">
        <f t="shared" si="40"/>
        <v>0.24141350301505798</v>
      </c>
      <c r="BE20">
        <f t="shared" si="41"/>
        <v>0.15220416433670594</v>
      </c>
      <c r="BF20">
        <f t="shared" si="42"/>
        <v>23.78218092747024</v>
      </c>
      <c r="BG20">
        <f t="shared" si="43"/>
        <v>7.291187303944068E-4</v>
      </c>
      <c r="BH20">
        <f t="shared" si="44"/>
        <v>0.23707676942430844</v>
      </c>
      <c r="BI20">
        <f t="shared" si="45"/>
        <v>0.5294425318671343</v>
      </c>
      <c r="BJ20">
        <f t="shared" si="46"/>
        <v>2.6968364269410161E-5</v>
      </c>
      <c r="BK20">
        <f t="shared" si="47"/>
        <v>3.197531260388288E-2</v>
      </c>
      <c r="BL20">
        <f t="shared" si="48"/>
        <v>1.2457856019202991E-3</v>
      </c>
      <c r="BM20">
        <f t="shared" si="49"/>
        <v>1.3114400141396869E-3</v>
      </c>
      <c r="BN20">
        <f t="shared" si="50"/>
        <v>3.4978643796929379E-4</v>
      </c>
      <c r="BO20">
        <f t="shared" si="51"/>
        <v>2.4736286209749556E-5</v>
      </c>
      <c r="BP20" s="46">
        <f t="shared" si="52"/>
        <v>165.6242653261707</v>
      </c>
      <c r="BQ20">
        <f t="shared" si="53"/>
        <v>596.24735517421448</v>
      </c>
      <c r="BR20">
        <f t="shared" si="54"/>
        <v>25.792194342029365</v>
      </c>
      <c r="BS20">
        <f t="shared" si="55"/>
        <v>24.977981044152234</v>
      </c>
      <c r="BT20">
        <f t="shared" si="56"/>
        <v>7.1644984283414903</v>
      </c>
    </row>
    <row r="21" spans="1:72" x14ac:dyDescent="0.2">
      <c r="A21" s="32" t="s">
        <v>137</v>
      </c>
      <c r="B21" s="32">
        <v>3.6</v>
      </c>
      <c r="C21" s="49">
        <v>318</v>
      </c>
      <c r="D21" s="33">
        <v>373.99473361246345</v>
      </c>
      <c r="E21" s="33">
        <v>706.74857532694318</v>
      </c>
      <c r="F21" s="33">
        <v>109169.67618177338</v>
      </c>
      <c r="G21" s="33">
        <v>8.8600771084270047</v>
      </c>
      <c r="H21" s="33">
        <v>6375.7195068612718</v>
      </c>
      <c r="I21" s="33">
        <v>4048.5185429127582</v>
      </c>
      <c r="J21" s="33">
        <v>0.71287717139714157</v>
      </c>
      <c r="K21" s="33">
        <v>609.73469974509578</v>
      </c>
      <c r="L21" s="33">
        <v>33.890522784430338</v>
      </c>
      <c r="M21" s="33">
        <v>21.06010931549341</v>
      </c>
      <c r="N21" s="33">
        <v>10.068032394910098</v>
      </c>
      <c r="O21" s="33">
        <v>0.96135041606890226</v>
      </c>
      <c r="P21" s="33">
        <f t="shared" si="22"/>
        <v>109.16967618177338</v>
      </c>
      <c r="Q21" s="33">
        <f t="shared" si="23"/>
        <v>4.0485185429127579</v>
      </c>
      <c r="R21" s="33">
        <f t="shared" si="24"/>
        <v>0.60973469974509575</v>
      </c>
      <c r="S21" s="33">
        <f t="shared" si="25"/>
        <v>6.3757195068612722</v>
      </c>
      <c r="T21" s="8">
        <f t="shared" si="26"/>
        <v>1.3463810410048684</v>
      </c>
      <c r="U21" s="8">
        <f t="shared" si="0"/>
        <v>2.5442948711769953</v>
      </c>
      <c r="V21" s="8">
        <f t="shared" si="1"/>
        <v>393.01083425438418</v>
      </c>
      <c r="W21" s="8">
        <f t="shared" si="2"/>
        <v>3.1896277590337217E-2</v>
      </c>
      <c r="X21" s="8">
        <f t="shared" si="3"/>
        <v>22.952590224700579</v>
      </c>
      <c r="Y21" s="8">
        <f t="shared" si="4"/>
        <v>14.574666754485929</v>
      </c>
      <c r="Z21" s="8">
        <f t="shared" si="5"/>
        <v>2.5663578170297095E-3</v>
      </c>
      <c r="AA21" s="8">
        <f t="shared" si="6"/>
        <v>2.1950449190823447</v>
      </c>
      <c r="AB21" s="8">
        <f t="shared" si="7"/>
        <v>0.12200588202394921</v>
      </c>
      <c r="AC21" s="8">
        <f t="shared" si="8"/>
        <v>7.5816393535776266E-2</v>
      </c>
      <c r="AD21" s="8">
        <f t="shared" si="9"/>
        <v>3.6244916621676351E-2</v>
      </c>
      <c r="AE21" s="8">
        <f t="shared" si="10"/>
        <v>3.4608614978480479E-3</v>
      </c>
      <c r="AF21" s="45">
        <f t="shared" si="27"/>
        <v>0.19400303184508189</v>
      </c>
      <c r="AG21" s="45">
        <f t="shared" si="28"/>
        <v>0.23536492795346856</v>
      </c>
      <c r="AH21" s="45">
        <f t="shared" si="29"/>
        <v>17.094860124157641</v>
      </c>
      <c r="AI21" s="45">
        <f t="shared" si="30"/>
        <v>1.3120640720007083E-3</v>
      </c>
      <c r="AJ21" s="45">
        <f t="shared" si="31"/>
        <v>0.85072610173093322</v>
      </c>
      <c r="AK21" s="45">
        <f t="shared" si="32"/>
        <v>0.3727536254344227</v>
      </c>
      <c r="AL21" s="45">
        <f t="shared" si="33"/>
        <v>4.6712009774839998E-5</v>
      </c>
      <c r="AM21" s="45">
        <f t="shared" si="34"/>
        <v>5.476658979746369E-2</v>
      </c>
      <c r="AN21" s="45">
        <f t="shared" si="35"/>
        <v>2.184527878674113E-3</v>
      </c>
      <c r="AO21" s="45">
        <f t="shared" si="36"/>
        <v>8.870526914212738E-4</v>
      </c>
      <c r="AP21" s="45">
        <f t="shared" si="37"/>
        <v>4.1366031296138266E-4</v>
      </c>
      <c r="AQ21" s="45">
        <f t="shared" si="38"/>
        <v>2.5201059476065299E-5</v>
      </c>
      <c r="AR21" s="45">
        <f t="shared" si="39"/>
        <v>5.3889731068078303E-2</v>
      </c>
      <c r="AS21" s="45">
        <f t="shared" si="11"/>
        <v>6.5379146653741269E-2</v>
      </c>
      <c r="AT21" s="45">
        <f t="shared" si="12"/>
        <v>4.7485722567104558</v>
      </c>
      <c r="AU21" s="45">
        <f t="shared" si="13"/>
        <v>3.6446224222241896E-4</v>
      </c>
      <c r="AV21" s="45">
        <f t="shared" si="14"/>
        <v>0.23631280603637034</v>
      </c>
      <c r="AW21" s="45">
        <f t="shared" si="15"/>
        <v>0.10354267373178408</v>
      </c>
      <c r="AX21" s="45">
        <f t="shared" si="16"/>
        <v>1.2975558270788888E-5</v>
      </c>
      <c r="AY21" s="45">
        <f t="shared" si="17"/>
        <v>1.521294161040658E-2</v>
      </c>
      <c r="AZ21" s="45">
        <f t="shared" si="18"/>
        <v>6.0681329963169803E-4</v>
      </c>
      <c r="BA21" s="45">
        <f t="shared" si="19"/>
        <v>2.4640352539479827E-4</v>
      </c>
      <c r="BB21" s="45">
        <f t="shared" si="20"/>
        <v>1.1490564248927296E-4</v>
      </c>
      <c r="BC21" s="45">
        <f t="shared" si="21"/>
        <v>7.0002942989070274E-6</v>
      </c>
      <c r="BD21">
        <f t="shared" si="40"/>
        <v>0.19400303184508189</v>
      </c>
      <c r="BE21">
        <f t="shared" si="41"/>
        <v>7.8454975984489514E-2</v>
      </c>
      <c r="BF21">
        <f t="shared" si="42"/>
        <v>17.094860124157641</v>
      </c>
      <c r="BG21">
        <f t="shared" si="43"/>
        <v>6.5603203600035414E-4</v>
      </c>
      <c r="BH21">
        <f t="shared" si="44"/>
        <v>0.28357536724364441</v>
      </c>
      <c r="BI21">
        <f t="shared" si="45"/>
        <v>0.3727536254344227</v>
      </c>
      <c r="BJ21">
        <f t="shared" si="46"/>
        <v>1.1678002443709999E-5</v>
      </c>
      <c r="BK21">
        <f t="shared" si="47"/>
        <v>2.7383294898731845E-2</v>
      </c>
      <c r="BL21">
        <f t="shared" si="48"/>
        <v>7.281759595580377E-4</v>
      </c>
      <c r="BM21">
        <f t="shared" si="49"/>
        <v>8.870526914212738E-4</v>
      </c>
      <c r="BN21">
        <f t="shared" si="50"/>
        <v>2.0683015648069133E-4</v>
      </c>
      <c r="BO21">
        <f t="shared" si="51"/>
        <v>1.260052973803265E-5</v>
      </c>
      <c r="BP21" s="46">
        <f t="shared" si="52"/>
        <v>121.35994520942265</v>
      </c>
      <c r="BQ21">
        <f t="shared" si="53"/>
        <v>436.89580275392154</v>
      </c>
      <c r="BR21">
        <f t="shared" si="54"/>
        <v>18.807343618943321</v>
      </c>
      <c r="BS21">
        <f t="shared" si="55"/>
        <v>18.053532788939659</v>
      </c>
      <c r="BT21">
        <f t="shared" si="56"/>
        <v>5.2242621163731444</v>
      </c>
    </row>
    <row r="22" spans="1:72" x14ac:dyDescent="0.2">
      <c r="A22" s="32" t="s">
        <v>138</v>
      </c>
      <c r="B22" s="32">
        <v>3.6</v>
      </c>
      <c r="C22" s="49">
        <v>390</v>
      </c>
      <c r="D22" s="33">
        <v>369.06027643855396</v>
      </c>
      <c r="E22" s="33">
        <v>454.56596309773431</v>
      </c>
      <c r="F22" s="33">
        <v>99701.885145341919</v>
      </c>
      <c r="G22" s="33">
        <v>7.9968270852426739</v>
      </c>
      <c r="H22" s="33">
        <v>6458.988373269186</v>
      </c>
      <c r="I22" s="33">
        <v>3937.134647370774</v>
      </c>
      <c r="J22" s="33">
        <v>0.59988603753494552</v>
      </c>
      <c r="K22" s="33">
        <v>559.71282564215971</v>
      </c>
      <c r="L22" s="33">
        <v>36.163167080216233</v>
      </c>
      <c r="M22" s="33">
        <v>19.671564982185426</v>
      </c>
      <c r="N22" s="33">
        <v>7.9714994634756735</v>
      </c>
      <c r="O22" s="33">
        <v>0.85275733719108682</v>
      </c>
      <c r="P22" s="33">
        <f t="shared" si="22"/>
        <v>99.701885145341919</v>
      </c>
      <c r="Q22" s="33">
        <f t="shared" si="23"/>
        <v>3.9371346473707742</v>
      </c>
      <c r="R22" s="33">
        <f t="shared" si="24"/>
        <v>0.55971282564215974</v>
      </c>
      <c r="S22" s="33">
        <f t="shared" si="25"/>
        <v>6.458988373269186</v>
      </c>
      <c r="T22" s="8">
        <f t="shared" si="26"/>
        <v>1.3286169951787943</v>
      </c>
      <c r="U22" s="8">
        <f t="shared" si="0"/>
        <v>1.6364374671518436</v>
      </c>
      <c r="V22" s="8">
        <f t="shared" si="1"/>
        <v>358.92678652323087</v>
      </c>
      <c r="W22" s="8">
        <f t="shared" si="2"/>
        <v>2.8788577506873626E-2</v>
      </c>
      <c r="X22" s="8">
        <f t="shared" si="3"/>
        <v>23.252358143769069</v>
      </c>
      <c r="Y22" s="8">
        <f t="shared" si="4"/>
        <v>14.173684730534786</v>
      </c>
      <c r="Z22" s="8">
        <f t="shared" si="5"/>
        <v>2.1595897351258039E-3</v>
      </c>
      <c r="AA22" s="8">
        <f t="shared" si="6"/>
        <v>2.0149661723117749</v>
      </c>
      <c r="AB22" s="8">
        <f t="shared" si="7"/>
        <v>0.13018740148877844</v>
      </c>
      <c r="AC22" s="8">
        <f t="shared" si="8"/>
        <v>7.0817633935867527E-2</v>
      </c>
      <c r="AD22" s="8">
        <f t="shared" si="9"/>
        <v>2.8697398068512424E-2</v>
      </c>
      <c r="AE22" s="8">
        <f t="shared" si="10"/>
        <v>3.0699264138879124E-3</v>
      </c>
      <c r="AF22" s="45">
        <f t="shared" si="27"/>
        <v>0.19144337106322684</v>
      </c>
      <c r="AG22" s="45">
        <f t="shared" si="28"/>
        <v>0.15138181934799663</v>
      </c>
      <c r="AH22" s="45">
        <f t="shared" si="29"/>
        <v>15.612300414233619</v>
      </c>
      <c r="AI22" s="45">
        <f t="shared" si="30"/>
        <v>1.1842277872017124E-3</v>
      </c>
      <c r="AJ22" s="45">
        <f t="shared" si="31"/>
        <v>0.86183684743399069</v>
      </c>
      <c r="AK22" s="45">
        <f t="shared" si="32"/>
        <v>0.36249833070421444</v>
      </c>
      <c r="AL22" s="45">
        <f t="shared" si="33"/>
        <v>3.9308149529046307E-5</v>
      </c>
      <c r="AM22" s="45">
        <f t="shared" si="34"/>
        <v>5.0273607093607162E-2</v>
      </c>
      <c r="AN22" s="45">
        <f t="shared" si="35"/>
        <v>2.3310188270148332E-3</v>
      </c>
      <c r="AO22" s="45">
        <f t="shared" si="36"/>
        <v>8.2856714561679575E-4</v>
      </c>
      <c r="AP22" s="45">
        <f t="shared" si="37"/>
        <v>3.2752109185702377E-4</v>
      </c>
      <c r="AQ22" s="45">
        <f t="shared" si="38"/>
        <v>2.2354375692768602E-5</v>
      </c>
      <c r="AR22" s="45">
        <f t="shared" si="39"/>
        <v>5.3178714184229675E-2</v>
      </c>
      <c r="AS22" s="45">
        <f t="shared" si="11"/>
        <v>4.2050505374443506E-2</v>
      </c>
      <c r="AT22" s="45">
        <f t="shared" si="12"/>
        <v>4.3367501150648939</v>
      </c>
      <c r="AU22" s="45">
        <f t="shared" si="13"/>
        <v>3.2895216311158677E-4</v>
      </c>
      <c r="AV22" s="45">
        <f t="shared" si="14"/>
        <v>0.23939912428721963</v>
      </c>
      <c r="AW22" s="45">
        <f t="shared" si="15"/>
        <v>0.10069398075117067</v>
      </c>
      <c r="AX22" s="45">
        <f t="shared" si="16"/>
        <v>1.0918930424735085E-5</v>
      </c>
      <c r="AY22" s="45">
        <f t="shared" si="17"/>
        <v>1.3964890859335322E-2</v>
      </c>
      <c r="AZ22" s="45">
        <f t="shared" si="18"/>
        <v>6.4750522972634248E-4</v>
      </c>
      <c r="BA22" s="45">
        <f t="shared" si="19"/>
        <v>2.3015754044910993E-4</v>
      </c>
      <c r="BB22" s="45">
        <f t="shared" si="20"/>
        <v>9.0978081071395496E-5</v>
      </c>
      <c r="BC22" s="45">
        <f t="shared" si="21"/>
        <v>6.209548803546834E-6</v>
      </c>
      <c r="BD22">
        <f t="shared" si="40"/>
        <v>0.19144337106322684</v>
      </c>
      <c r="BE22">
        <f t="shared" si="41"/>
        <v>5.0460606449332208E-2</v>
      </c>
      <c r="BF22">
        <f t="shared" si="42"/>
        <v>15.612300414233619</v>
      </c>
      <c r="BG22">
        <f t="shared" si="43"/>
        <v>5.9211389360085619E-4</v>
      </c>
      <c r="BH22">
        <f t="shared" si="44"/>
        <v>0.28727894914466356</v>
      </c>
      <c r="BI22">
        <f t="shared" si="45"/>
        <v>0.36249833070421444</v>
      </c>
      <c r="BJ22">
        <f t="shared" si="46"/>
        <v>9.8270373822615769E-6</v>
      </c>
      <c r="BK22">
        <f t="shared" si="47"/>
        <v>2.5136803546803581E-2</v>
      </c>
      <c r="BL22">
        <f t="shared" si="48"/>
        <v>7.7700627567161109E-4</v>
      </c>
      <c r="BM22">
        <f t="shared" si="49"/>
        <v>8.2856714561679575E-4</v>
      </c>
      <c r="BN22">
        <f t="shared" si="50"/>
        <v>1.6376054592851189E-4</v>
      </c>
      <c r="BO22">
        <f t="shared" si="51"/>
        <v>1.1177187846384301E-5</v>
      </c>
      <c r="BP22" s="46">
        <f t="shared" si="52"/>
        <v>111.55460293314616</v>
      </c>
      <c r="BQ22">
        <f t="shared" si="53"/>
        <v>401.59657055932621</v>
      </c>
      <c r="BR22">
        <f t="shared" si="54"/>
        <v>17.23446738725357</v>
      </c>
      <c r="BS22">
        <f t="shared" si="55"/>
        <v>16.531500927227906</v>
      </c>
      <c r="BT22">
        <f t="shared" si="56"/>
        <v>4.7873520520148807</v>
      </c>
    </row>
    <row r="23" spans="1:72" x14ac:dyDescent="0.2">
      <c r="A23" s="32" t="s">
        <v>139</v>
      </c>
      <c r="B23" s="32">
        <v>3.6</v>
      </c>
      <c r="C23" s="49">
        <v>462</v>
      </c>
      <c r="D23" s="33">
        <v>349.61335028404142</v>
      </c>
      <c r="E23" s="33">
        <v>307.20807084912724</v>
      </c>
      <c r="F23" s="33">
        <v>87981.443679276679</v>
      </c>
      <c r="G23" s="33">
        <v>6.3533963464789744</v>
      </c>
      <c r="H23" s="33">
        <v>6194.5657419543822</v>
      </c>
      <c r="I23" s="33">
        <v>3670.7852188372931</v>
      </c>
      <c r="J23" s="33">
        <v>0.425395644414925</v>
      </c>
      <c r="K23" s="33">
        <v>505.78871001883016</v>
      </c>
      <c r="L23" s="33">
        <v>9.4300998209114226</v>
      </c>
      <c r="M23" s="33">
        <v>17.929098453114722</v>
      </c>
      <c r="N23" s="33">
        <v>5.9337327523220615</v>
      </c>
      <c r="O23" s="33">
        <v>0.61422692284347391</v>
      </c>
      <c r="P23" s="33">
        <f t="shared" si="22"/>
        <v>87.98144367927668</v>
      </c>
      <c r="Q23" s="33">
        <f t="shared" si="23"/>
        <v>3.6707852188372931</v>
      </c>
      <c r="R23" s="33">
        <f t="shared" si="24"/>
        <v>0.50578871001883019</v>
      </c>
      <c r="S23" s="33">
        <f t="shared" si="25"/>
        <v>6.1945657419543823</v>
      </c>
      <c r="T23" s="8">
        <f t="shared" si="26"/>
        <v>1.258608061022549</v>
      </c>
      <c r="U23" s="8">
        <f t="shared" si="0"/>
        <v>1.105949055056858</v>
      </c>
      <c r="V23" s="8">
        <f t="shared" si="1"/>
        <v>316.73319724539601</v>
      </c>
      <c r="W23" s="8">
        <f t="shared" si="2"/>
        <v>2.2872226847324307E-2</v>
      </c>
      <c r="X23" s="8">
        <f t="shared" si="3"/>
        <v>22.300436671035776</v>
      </c>
      <c r="Y23" s="8">
        <f t="shared" si="4"/>
        <v>13.214826787814255</v>
      </c>
      <c r="Z23" s="8">
        <f t="shared" si="5"/>
        <v>1.53142431989373E-3</v>
      </c>
      <c r="AA23" s="8">
        <f t="shared" si="6"/>
        <v>1.8208393560677885</v>
      </c>
      <c r="AB23" s="8">
        <f t="shared" si="7"/>
        <v>3.3948359355281121E-2</v>
      </c>
      <c r="AC23" s="8">
        <f t="shared" si="8"/>
        <v>6.4544754431213006E-2</v>
      </c>
      <c r="AD23" s="8">
        <f t="shared" si="9"/>
        <v>2.1361437908359419E-2</v>
      </c>
      <c r="AE23" s="8">
        <f t="shared" si="10"/>
        <v>2.2112169222365061E-3</v>
      </c>
      <c r="AF23" s="45">
        <f t="shared" si="27"/>
        <v>0.18135562838941627</v>
      </c>
      <c r="AG23" s="45">
        <f t="shared" si="28"/>
        <v>0.1023079606898111</v>
      </c>
      <c r="AH23" s="45">
        <f t="shared" si="29"/>
        <v>13.776998575267335</v>
      </c>
      <c r="AI23" s="45">
        <f t="shared" si="30"/>
        <v>9.4085671934694812E-4</v>
      </c>
      <c r="AJ23" s="45">
        <f t="shared" si="31"/>
        <v>0.82655436141718963</v>
      </c>
      <c r="AK23" s="45">
        <f t="shared" si="32"/>
        <v>0.33797510966276867</v>
      </c>
      <c r="AL23" s="45">
        <f t="shared" si="33"/>
        <v>2.7874487074876774E-5</v>
      </c>
      <c r="AM23" s="45">
        <f t="shared" si="34"/>
        <v>4.5430123654385944E-2</v>
      </c>
      <c r="AN23" s="45">
        <f t="shared" si="35"/>
        <v>6.078488693873074E-4</v>
      </c>
      <c r="AO23" s="45">
        <f t="shared" si="36"/>
        <v>7.5517438201957424E-4</v>
      </c>
      <c r="AP23" s="45">
        <f t="shared" si="37"/>
        <v>2.4379636964573634E-4</v>
      </c>
      <c r="AQ23" s="45">
        <f t="shared" si="38"/>
        <v>1.6101484906695594E-5</v>
      </c>
      <c r="AR23" s="45">
        <f t="shared" si="39"/>
        <v>5.037656344150452E-2</v>
      </c>
      <c r="AS23" s="45">
        <f t="shared" si="11"/>
        <v>2.8418877969391972E-2</v>
      </c>
      <c r="AT23" s="45">
        <f t="shared" si="12"/>
        <v>3.8269440486853705</v>
      </c>
      <c r="AU23" s="45">
        <f t="shared" si="13"/>
        <v>2.6134908870748561E-4</v>
      </c>
      <c r="AV23" s="45">
        <f t="shared" si="14"/>
        <v>0.22959843372699712</v>
      </c>
      <c r="AW23" s="45">
        <f t="shared" si="15"/>
        <v>9.3881974906324633E-2</v>
      </c>
      <c r="AX23" s="45">
        <f t="shared" si="16"/>
        <v>7.7429130763546591E-6</v>
      </c>
      <c r="AY23" s="45">
        <f t="shared" si="17"/>
        <v>1.2619478792884983E-2</v>
      </c>
      <c r="AZ23" s="45">
        <f t="shared" si="18"/>
        <v>1.6884690816314094E-4</v>
      </c>
      <c r="BA23" s="45">
        <f t="shared" si="19"/>
        <v>2.0977066167210395E-4</v>
      </c>
      <c r="BB23" s="45">
        <f t="shared" si="20"/>
        <v>6.7721213790482317E-5</v>
      </c>
      <c r="BC23" s="45">
        <f t="shared" si="21"/>
        <v>4.472634696304332E-6</v>
      </c>
      <c r="BD23">
        <f t="shared" si="40"/>
        <v>0.18135562838941627</v>
      </c>
      <c r="BE23">
        <f t="shared" si="41"/>
        <v>3.4102653563270365E-2</v>
      </c>
      <c r="BF23">
        <f t="shared" si="42"/>
        <v>13.776998575267335</v>
      </c>
      <c r="BG23">
        <f t="shared" si="43"/>
        <v>4.7042835967347406E-4</v>
      </c>
      <c r="BH23">
        <f t="shared" si="44"/>
        <v>0.27551812047239654</v>
      </c>
      <c r="BI23">
        <f t="shared" si="45"/>
        <v>0.33797510966276867</v>
      </c>
      <c r="BJ23">
        <f t="shared" si="46"/>
        <v>6.9686217687191935E-6</v>
      </c>
      <c r="BK23">
        <f t="shared" si="47"/>
        <v>2.2715061827192972E-2</v>
      </c>
      <c r="BL23">
        <f t="shared" si="48"/>
        <v>2.0261628979576914E-4</v>
      </c>
      <c r="BM23">
        <f t="shared" si="49"/>
        <v>7.5517438201957424E-4</v>
      </c>
      <c r="BN23">
        <f t="shared" si="50"/>
        <v>1.2189818482286817E-4</v>
      </c>
      <c r="BO23">
        <f t="shared" si="51"/>
        <v>8.0507424533477972E-6</v>
      </c>
      <c r="BP23" s="46">
        <f t="shared" si="52"/>
        <v>99.050090721160416</v>
      </c>
      <c r="BQ23">
        <f t="shared" si="53"/>
        <v>356.5803265961776</v>
      </c>
      <c r="BR23">
        <f t="shared" si="54"/>
        <v>15.273213411393284</v>
      </c>
      <c r="BS23">
        <f t="shared" si="55"/>
        <v>14.630230285762913</v>
      </c>
      <c r="BT23">
        <f t="shared" si="56"/>
        <v>4.2425592809425785</v>
      </c>
    </row>
    <row r="24" spans="1:72" x14ac:dyDescent="0.2">
      <c r="A24" s="32" t="s">
        <v>140</v>
      </c>
      <c r="B24" s="32">
        <v>3.6</v>
      </c>
      <c r="C24" s="49">
        <v>630</v>
      </c>
      <c r="D24" s="33">
        <v>345.22266872512</v>
      </c>
      <c r="E24" s="33">
        <v>185.57796294759947</v>
      </c>
      <c r="F24" s="33">
        <v>63560.021670005401</v>
      </c>
      <c r="G24" s="33">
        <v>8.3681072642902592</v>
      </c>
      <c r="H24" s="33">
        <v>6284.4332719482109</v>
      </c>
      <c r="I24" s="33">
        <v>3868.0148610914266</v>
      </c>
      <c r="J24" s="33">
        <v>0.3996271558099686</v>
      </c>
      <c r="K24" s="33">
        <v>424.51426616830736</v>
      </c>
      <c r="L24" s="33">
        <v>27.652926561055814</v>
      </c>
      <c r="M24" s="33">
        <v>16.796382116082292</v>
      </c>
      <c r="N24" s="33">
        <v>4.0973965997442319</v>
      </c>
      <c r="O24" s="33">
        <v>0.55761741402245546</v>
      </c>
      <c r="P24" s="33">
        <f t="shared" si="22"/>
        <v>63.560021670005398</v>
      </c>
      <c r="Q24" s="33">
        <f t="shared" si="23"/>
        <v>3.8680148610914267</v>
      </c>
      <c r="R24" s="33">
        <f t="shared" si="24"/>
        <v>0.42451426616830734</v>
      </c>
      <c r="S24" s="33">
        <f t="shared" si="25"/>
        <v>6.2844332719482106</v>
      </c>
      <c r="T24" s="8">
        <f t="shared" si="26"/>
        <v>1.242801607410432</v>
      </c>
      <c r="U24" s="8">
        <f t="shared" si="0"/>
        <v>0.66808066661135812</v>
      </c>
      <c r="V24" s="8">
        <f t="shared" si="1"/>
        <v>228.81607801201943</v>
      </c>
      <c r="W24" s="8">
        <f t="shared" si="2"/>
        <v>3.0125186151444931E-2</v>
      </c>
      <c r="X24" s="8">
        <f t="shared" si="3"/>
        <v>22.623959779013557</v>
      </c>
      <c r="Y24" s="8">
        <f t="shared" si="4"/>
        <v>13.924853499929135</v>
      </c>
      <c r="Z24" s="8">
        <f t="shared" si="5"/>
        <v>1.438657760915887E-3</v>
      </c>
      <c r="AA24" s="8">
        <f t="shared" si="6"/>
        <v>1.5282513582059065</v>
      </c>
      <c r="AB24" s="8">
        <f t="shared" si="7"/>
        <v>9.9550535619800928E-2</v>
      </c>
      <c r="AC24" s="8">
        <f t="shared" si="8"/>
        <v>6.0466975617896247E-2</v>
      </c>
      <c r="AD24" s="8">
        <f t="shared" si="9"/>
        <v>1.4750627759079234E-2</v>
      </c>
      <c r="AE24" s="8">
        <f t="shared" si="10"/>
        <v>2.0074226904808396E-3</v>
      </c>
      <c r="AF24" s="45">
        <f t="shared" si="27"/>
        <v>0.17907804141360689</v>
      </c>
      <c r="AG24" s="45">
        <f t="shared" si="28"/>
        <v>6.1802096818812033E-2</v>
      </c>
      <c r="AH24" s="45">
        <f t="shared" si="29"/>
        <v>9.9528524581130693</v>
      </c>
      <c r="AI24" s="45">
        <f t="shared" si="30"/>
        <v>1.2392096318981872E-3</v>
      </c>
      <c r="AJ24" s="45">
        <f t="shared" si="31"/>
        <v>0.83854558113467592</v>
      </c>
      <c r="AK24" s="45">
        <f t="shared" si="32"/>
        <v>0.35613436061199832</v>
      </c>
      <c r="AL24" s="45">
        <f t="shared" si="33"/>
        <v>2.6185980358862159E-5</v>
      </c>
      <c r="AM24" s="45">
        <f t="shared" si="34"/>
        <v>3.8130023907332999E-2</v>
      </c>
      <c r="AN24" s="45">
        <f t="shared" si="35"/>
        <v>1.7824625894324248E-3</v>
      </c>
      <c r="AO24" s="45">
        <f t="shared" si="36"/>
        <v>7.0746432219370833E-4</v>
      </c>
      <c r="AP24" s="45">
        <f t="shared" si="37"/>
        <v>1.6834772607942516E-4</v>
      </c>
      <c r="AQ24" s="45">
        <f t="shared" si="38"/>
        <v>1.4617510307149489E-5</v>
      </c>
      <c r="AR24" s="45">
        <f t="shared" si="39"/>
        <v>4.9743900392668579E-2</v>
      </c>
      <c r="AS24" s="45">
        <f t="shared" si="11"/>
        <v>1.7167249116336675E-2</v>
      </c>
      <c r="AT24" s="45">
        <f t="shared" si="12"/>
        <v>2.7646812383647412</v>
      </c>
      <c r="AU24" s="45">
        <f t="shared" si="13"/>
        <v>3.4422489774949645E-4</v>
      </c>
      <c r="AV24" s="45">
        <f t="shared" si="14"/>
        <v>0.23292932809296552</v>
      </c>
      <c r="AW24" s="45">
        <f t="shared" si="15"/>
        <v>9.8926211281110649E-2</v>
      </c>
      <c r="AX24" s="45">
        <f t="shared" si="16"/>
        <v>7.2738834330172662E-6</v>
      </c>
      <c r="AY24" s="45">
        <f t="shared" si="17"/>
        <v>1.0591673307592499E-2</v>
      </c>
      <c r="AZ24" s="45">
        <f t="shared" si="18"/>
        <v>4.9512849706456242E-4</v>
      </c>
      <c r="BA24" s="45">
        <f t="shared" si="19"/>
        <v>1.9651786727603007E-4</v>
      </c>
      <c r="BB24" s="45">
        <f t="shared" si="20"/>
        <v>4.6763257244284765E-5</v>
      </c>
      <c r="BC24" s="45">
        <f t="shared" si="21"/>
        <v>4.0604195297637469E-6</v>
      </c>
      <c r="BD24">
        <f t="shared" si="40"/>
        <v>0.17907804141360689</v>
      </c>
      <c r="BE24">
        <f t="shared" si="41"/>
        <v>2.060069893960401E-2</v>
      </c>
      <c r="BF24">
        <f t="shared" si="42"/>
        <v>9.9528524581130693</v>
      </c>
      <c r="BG24">
        <f t="shared" si="43"/>
        <v>6.1960481594909361E-4</v>
      </c>
      <c r="BH24">
        <f t="shared" si="44"/>
        <v>0.27951519371155864</v>
      </c>
      <c r="BI24">
        <f t="shared" si="45"/>
        <v>0.35613436061199832</v>
      </c>
      <c r="BJ24">
        <f t="shared" si="46"/>
        <v>6.5464950897155398E-6</v>
      </c>
      <c r="BK24">
        <f t="shared" si="47"/>
        <v>1.90650119536665E-2</v>
      </c>
      <c r="BL24">
        <f t="shared" si="48"/>
        <v>5.9415419647747497E-4</v>
      </c>
      <c r="BM24">
        <f t="shared" si="49"/>
        <v>7.0746432219370833E-4</v>
      </c>
      <c r="BN24">
        <f t="shared" si="50"/>
        <v>8.417386303971258E-5</v>
      </c>
      <c r="BO24">
        <f t="shared" si="51"/>
        <v>7.3087551535747445E-6</v>
      </c>
      <c r="BP24" s="46">
        <f t="shared" si="52"/>
        <v>74.725656757997072</v>
      </c>
      <c r="BQ24">
        <f t="shared" si="53"/>
        <v>269.01236432878949</v>
      </c>
      <c r="BR24">
        <f t="shared" si="54"/>
        <v>11.430480849759764</v>
      </c>
      <c r="BS24">
        <f t="shared" si="55"/>
        <v>10.809265017191404</v>
      </c>
      <c r="BT24">
        <f t="shared" si="56"/>
        <v>3.1751335693777123</v>
      </c>
    </row>
    <row r="25" spans="1:72" x14ac:dyDescent="0.2">
      <c r="A25" s="32" t="s">
        <v>141</v>
      </c>
      <c r="B25" s="32">
        <v>3.6</v>
      </c>
      <c r="C25" s="49">
        <v>798</v>
      </c>
      <c r="D25" s="33">
        <v>348.79896702449213</v>
      </c>
      <c r="E25" s="33">
        <v>146.28103394528208</v>
      </c>
      <c r="F25" s="33">
        <v>57406.441527076822</v>
      </c>
      <c r="G25" s="33">
        <v>7.7601794022306212</v>
      </c>
      <c r="H25" s="33">
        <v>6043.1261085278675</v>
      </c>
      <c r="I25" s="33">
        <v>3845.0858010387547</v>
      </c>
      <c r="J25" s="33">
        <v>0.29072926624253209</v>
      </c>
      <c r="K25" s="33">
        <v>404.42662633835033</v>
      </c>
      <c r="L25" s="33">
        <v>18.109683280929744</v>
      </c>
      <c r="M25" s="33">
        <v>17.161543892644833</v>
      </c>
      <c r="N25" s="33">
        <v>3.2439424083631772</v>
      </c>
      <c r="O25" s="33">
        <v>0.45317848728194043</v>
      </c>
      <c r="P25" s="33">
        <f t="shared" si="22"/>
        <v>57.406441527076822</v>
      </c>
      <c r="Q25" s="33">
        <f t="shared" si="23"/>
        <v>3.8450858010387545</v>
      </c>
      <c r="R25" s="33">
        <f t="shared" si="24"/>
        <v>0.40442662633835036</v>
      </c>
      <c r="S25" s="33">
        <f t="shared" si="25"/>
        <v>6.0431261085278676</v>
      </c>
      <c r="T25" s="8">
        <f t="shared" si="26"/>
        <v>1.2556762812881717</v>
      </c>
      <c r="U25" s="8">
        <f t="shared" si="0"/>
        <v>0.52661172220301544</v>
      </c>
      <c r="V25" s="8">
        <f t="shared" si="1"/>
        <v>206.66318949747657</v>
      </c>
      <c r="W25" s="8">
        <f t="shared" si="2"/>
        <v>2.7936645848030236E-2</v>
      </c>
      <c r="X25" s="8">
        <f t="shared" si="3"/>
        <v>21.755253990700322</v>
      </c>
      <c r="Y25" s="8">
        <f t="shared" si="4"/>
        <v>13.842308883739516</v>
      </c>
      <c r="Z25" s="8">
        <f t="shared" si="5"/>
        <v>1.0466253584731156E-3</v>
      </c>
      <c r="AA25" s="8">
        <f t="shared" si="6"/>
        <v>1.4559358548180612</v>
      </c>
      <c r="AB25" s="8">
        <f t="shared" si="7"/>
        <v>6.5194859811347081E-2</v>
      </c>
      <c r="AC25" s="8">
        <f t="shared" si="8"/>
        <v>6.1781558013521393E-2</v>
      </c>
      <c r="AD25" s="8">
        <f t="shared" si="9"/>
        <v>1.1678192670107437E-2</v>
      </c>
      <c r="AE25" s="8">
        <f t="shared" si="10"/>
        <v>1.6314425542149854E-3</v>
      </c>
      <c r="AF25" s="45">
        <f t="shared" si="27"/>
        <v>0.18093318174181147</v>
      </c>
      <c r="AG25" s="45">
        <f t="shared" si="28"/>
        <v>4.8715237946624926E-2</v>
      </c>
      <c r="AH25" s="45">
        <f t="shared" si="29"/>
        <v>8.989264440951569</v>
      </c>
      <c r="AI25" s="45">
        <f t="shared" si="30"/>
        <v>1.1491832928025602E-3</v>
      </c>
      <c r="AJ25" s="45">
        <f t="shared" si="31"/>
        <v>0.80634744220534915</v>
      </c>
      <c r="AK25" s="45">
        <f t="shared" si="32"/>
        <v>0.35402324510842753</v>
      </c>
      <c r="AL25" s="45">
        <f t="shared" si="33"/>
        <v>1.9050334154952961E-5</v>
      </c>
      <c r="AM25" s="45">
        <f t="shared" si="34"/>
        <v>3.6325744880690153E-2</v>
      </c>
      <c r="AN25" s="45">
        <f t="shared" si="35"/>
        <v>1.1673206770160623E-3</v>
      </c>
      <c r="AO25" s="45">
        <f t="shared" si="36"/>
        <v>7.228449516031519E-4</v>
      </c>
      <c r="AP25" s="45">
        <f t="shared" si="37"/>
        <v>1.3328227197109606E-4</v>
      </c>
      <c r="AQ25" s="45">
        <f t="shared" si="38"/>
        <v>1.1879724417206622E-5</v>
      </c>
      <c r="AR25" s="45">
        <f t="shared" si="39"/>
        <v>5.0259217150503188E-2</v>
      </c>
      <c r="AS25" s="45">
        <f t="shared" si="11"/>
        <v>1.3532010540729146E-2</v>
      </c>
      <c r="AT25" s="45">
        <f t="shared" si="12"/>
        <v>2.4970179002643245</v>
      </c>
      <c r="AU25" s="45">
        <f t="shared" si="13"/>
        <v>3.1921758133404449E-4</v>
      </c>
      <c r="AV25" s="45">
        <f t="shared" si="14"/>
        <v>0.22398540061259697</v>
      </c>
      <c r="AW25" s="45">
        <f t="shared" si="15"/>
        <v>9.8339790307896538E-2</v>
      </c>
      <c r="AX25" s="45">
        <f t="shared" si="16"/>
        <v>5.2917594874869338E-6</v>
      </c>
      <c r="AY25" s="45">
        <f t="shared" si="17"/>
        <v>1.0090484689080598E-2</v>
      </c>
      <c r="AZ25" s="45">
        <f t="shared" si="18"/>
        <v>3.2425574361557284E-4</v>
      </c>
      <c r="BA25" s="45">
        <f t="shared" si="19"/>
        <v>2.0079026433420885E-4</v>
      </c>
      <c r="BB25" s="45">
        <f t="shared" si="20"/>
        <v>3.7022853325304459E-5</v>
      </c>
      <c r="BC25" s="45">
        <f t="shared" si="21"/>
        <v>3.2999234492240616E-6</v>
      </c>
      <c r="BD25">
        <f t="shared" si="40"/>
        <v>0.18093318174181147</v>
      </c>
      <c r="BE25">
        <f t="shared" si="41"/>
        <v>1.6238412648874975E-2</v>
      </c>
      <c r="BF25">
        <f t="shared" si="42"/>
        <v>8.989264440951569</v>
      </c>
      <c r="BG25">
        <f t="shared" si="43"/>
        <v>5.7459164640128011E-4</v>
      </c>
      <c r="BH25">
        <f t="shared" si="44"/>
        <v>0.2687824807351164</v>
      </c>
      <c r="BI25">
        <f t="shared" si="45"/>
        <v>0.35402324510842753</v>
      </c>
      <c r="BJ25">
        <f t="shared" si="46"/>
        <v>4.7625835387382402E-6</v>
      </c>
      <c r="BK25">
        <f t="shared" si="47"/>
        <v>1.8162872440345076E-2</v>
      </c>
      <c r="BL25">
        <f t="shared" si="48"/>
        <v>3.8910689233868744E-4</v>
      </c>
      <c r="BM25">
        <f t="shared" si="49"/>
        <v>7.228449516031519E-4</v>
      </c>
      <c r="BN25">
        <f t="shared" si="50"/>
        <v>6.6641135985548032E-5</v>
      </c>
      <c r="BO25">
        <f t="shared" si="51"/>
        <v>5.9398622086033109E-6</v>
      </c>
      <c r="BP25" s="46">
        <f t="shared" si="52"/>
        <v>68.241179320689241</v>
      </c>
      <c r="BQ25">
        <f t="shared" si="53"/>
        <v>245.6682455544813</v>
      </c>
      <c r="BR25">
        <f t="shared" si="54"/>
        <v>10.418812854086436</v>
      </c>
      <c r="BS25">
        <f t="shared" si="55"/>
        <v>9.8291685206982198</v>
      </c>
      <c r="BT25">
        <f t="shared" si="56"/>
        <v>2.8941146816906769</v>
      </c>
    </row>
    <row r="26" spans="1:72" x14ac:dyDescent="0.2">
      <c r="A26" s="32" t="s">
        <v>142</v>
      </c>
      <c r="B26" s="32">
        <v>3.6</v>
      </c>
      <c r="C26" s="49">
        <v>966</v>
      </c>
      <c r="D26" s="33">
        <v>347.70836880925867</v>
      </c>
      <c r="E26" s="33">
        <v>128.75553937625861</v>
      </c>
      <c r="F26" s="33">
        <v>52545.962475604654</v>
      </c>
      <c r="G26" s="33">
        <v>8.8560174334601918</v>
      </c>
      <c r="H26" s="33">
        <v>5817.4933474799573</v>
      </c>
      <c r="I26" s="33">
        <v>3848.6498378356532</v>
      </c>
      <c r="J26" s="33">
        <v>0.25118628945845478</v>
      </c>
      <c r="K26" s="33">
        <v>349.94139224614366</v>
      </c>
      <c r="L26" s="33">
        <v>12.251296708530488</v>
      </c>
      <c r="M26" s="33">
        <v>17.418245038872787</v>
      </c>
      <c r="N26" s="33">
        <v>2.4173243781957341</v>
      </c>
      <c r="O26" s="33">
        <v>0.47738840296614055</v>
      </c>
      <c r="P26" s="33">
        <f t="shared" si="22"/>
        <v>52.545962475604654</v>
      </c>
      <c r="Q26" s="33">
        <f t="shared" si="23"/>
        <v>3.8486498378356533</v>
      </c>
      <c r="R26" s="33">
        <f t="shared" si="24"/>
        <v>0.34994139224614368</v>
      </c>
      <c r="S26" s="33">
        <f t="shared" si="25"/>
        <v>5.8174933474799575</v>
      </c>
      <c r="T26" s="8">
        <f t="shared" si="26"/>
        <v>1.2517501277133312</v>
      </c>
      <c r="U26" s="8">
        <f t="shared" si="0"/>
        <v>0.46351994175453098</v>
      </c>
      <c r="V26" s="8">
        <f t="shared" si="1"/>
        <v>189.16546491217676</v>
      </c>
      <c r="W26" s="8">
        <f t="shared" si="2"/>
        <v>3.1881662760456689E-2</v>
      </c>
      <c r="X26" s="8">
        <f t="shared" si="3"/>
        <v>20.942976050927847</v>
      </c>
      <c r="Y26" s="8">
        <f t="shared" si="4"/>
        <v>13.855139416208351</v>
      </c>
      <c r="Z26" s="8">
        <f t="shared" si="5"/>
        <v>9.0427064205043722E-4</v>
      </c>
      <c r="AA26" s="8">
        <f t="shared" si="6"/>
        <v>1.2597890120861173</v>
      </c>
      <c r="AB26" s="8">
        <f t="shared" si="7"/>
        <v>4.4104668150709757E-2</v>
      </c>
      <c r="AC26" s="8">
        <f t="shared" si="8"/>
        <v>6.2705682139942029E-2</v>
      </c>
      <c r="AD26" s="8">
        <f t="shared" si="9"/>
        <v>8.7023677615046431E-3</v>
      </c>
      <c r="AE26" s="8">
        <f t="shared" si="10"/>
        <v>1.7185982506781059E-3</v>
      </c>
      <c r="AF26" s="45">
        <f t="shared" si="27"/>
        <v>0.1803674535609987</v>
      </c>
      <c r="AG26" s="45">
        <f t="shared" si="28"/>
        <v>4.2878810523083344E-2</v>
      </c>
      <c r="AH26" s="45">
        <f t="shared" si="29"/>
        <v>8.2281628930916391</v>
      </c>
      <c r="AI26" s="45">
        <f t="shared" si="30"/>
        <v>1.3114628860739074E-3</v>
      </c>
      <c r="AJ26" s="45">
        <f t="shared" si="31"/>
        <v>0.77624077282905291</v>
      </c>
      <c r="AK26" s="45">
        <f t="shared" si="32"/>
        <v>0.35435139171888363</v>
      </c>
      <c r="AL26" s="45">
        <f t="shared" si="33"/>
        <v>1.6459239935392016E-5</v>
      </c>
      <c r="AM26" s="45">
        <f t="shared" si="34"/>
        <v>3.1431861578994941E-2</v>
      </c>
      <c r="AN26" s="45">
        <f t="shared" si="35"/>
        <v>7.8969862400554616E-4</v>
      </c>
      <c r="AO26" s="45">
        <f t="shared" si="36"/>
        <v>7.3365721469453643E-4</v>
      </c>
      <c r="AP26" s="45">
        <f t="shared" si="37"/>
        <v>9.9319422066932689E-5</v>
      </c>
      <c r="AQ26" s="45">
        <f t="shared" si="38"/>
        <v>1.2514368678934725E-5</v>
      </c>
      <c r="AR26" s="45">
        <f t="shared" si="39"/>
        <v>5.010207043361075E-2</v>
      </c>
      <c r="AS26" s="45">
        <f t="shared" si="11"/>
        <v>1.1910780700856483E-2</v>
      </c>
      <c r="AT26" s="45">
        <f t="shared" si="12"/>
        <v>2.2856008036365663</v>
      </c>
      <c r="AU26" s="45">
        <f t="shared" si="13"/>
        <v>3.6429524613164094E-4</v>
      </c>
      <c r="AV26" s="45">
        <f t="shared" si="14"/>
        <v>0.21562243689695915</v>
      </c>
      <c r="AW26" s="45">
        <f t="shared" si="15"/>
        <v>9.8430942144134337E-2</v>
      </c>
      <c r="AX26" s="45">
        <f t="shared" si="16"/>
        <v>4.5720110931644488E-6</v>
      </c>
      <c r="AY26" s="45">
        <f t="shared" si="17"/>
        <v>8.7310726608319286E-3</v>
      </c>
      <c r="AZ26" s="45">
        <f t="shared" si="18"/>
        <v>2.1936072889042947E-4</v>
      </c>
      <c r="BA26" s="45">
        <f t="shared" si="19"/>
        <v>2.0379367074848233E-4</v>
      </c>
      <c r="BB26" s="45">
        <f t="shared" si="20"/>
        <v>2.7588728351925746E-5</v>
      </c>
      <c r="BC26" s="45">
        <f t="shared" si="21"/>
        <v>3.4762135219263124E-6</v>
      </c>
      <c r="BD26">
        <f t="shared" si="40"/>
        <v>0.1803674535609987</v>
      </c>
      <c r="BE26">
        <f t="shared" si="41"/>
        <v>1.4292936841027781E-2</v>
      </c>
      <c r="BF26">
        <f t="shared" si="42"/>
        <v>8.2281628930916391</v>
      </c>
      <c r="BG26">
        <f t="shared" si="43"/>
        <v>6.557314430369537E-4</v>
      </c>
      <c r="BH26">
        <f t="shared" si="44"/>
        <v>0.25874692427635099</v>
      </c>
      <c r="BI26">
        <f t="shared" si="45"/>
        <v>0.35435139171888363</v>
      </c>
      <c r="BJ26">
        <f t="shared" si="46"/>
        <v>4.1148099838480039E-6</v>
      </c>
      <c r="BK26">
        <f t="shared" si="47"/>
        <v>1.571593078949747E-2</v>
      </c>
      <c r="BL26">
        <f t="shared" si="48"/>
        <v>2.6323287466851537E-4</v>
      </c>
      <c r="BM26">
        <f t="shared" si="49"/>
        <v>7.3365721469453643E-4</v>
      </c>
      <c r="BN26">
        <f t="shared" si="50"/>
        <v>4.9659711033466345E-5</v>
      </c>
      <c r="BO26">
        <f t="shared" si="51"/>
        <v>6.2571843394673623E-6</v>
      </c>
      <c r="BP26" s="46">
        <f t="shared" si="52"/>
        <v>63.080182419603425</v>
      </c>
      <c r="BQ26">
        <f t="shared" si="53"/>
        <v>227.08865671057231</v>
      </c>
      <c r="BR26">
        <f t="shared" si="54"/>
        <v>9.6163962950581077</v>
      </c>
      <c r="BS26">
        <f t="shared" si="55"/>
        <v>9.0533501835161552</v>
      </c>
      <c r="BT26">
        <f t="shared" si="56"/>
        <v>2.6712211930716965</v>
      </c>
    </row>
    <row r="27" spans="1:72" x14ac:dyDescent="0.2">
      <c r="A27" s="32">
        <v>165</v>
      </c>
      <c r="B27" s="32">
        <v>3.6</v>
      </c>
      <c r="C27" s="49">
        <v>1184.5833333333721</v>
      </c>
      <c r="D27" s="33">
        <v>53.346644307559629</v>
      </c>
      <c r="E27" s="33">
        <v>0</v>
      </c>
      <c r="F27" s="33">
        <v>9086.5594449807741</v>
      </c>
      <c r="G27" s="33">
        <v>15.217973512015179</v>
      </c>
      <c r="H27" s="33">
        <v>164.89406052176329</v>
      </c>
      <c r="I27" s="33">
        <v>315.79213171184199</v>
      </c>
      <c r="J27" s="33">
        <v>1.1184210764557954</v>
      </c>
      <c r="K27" s="33">
        <v>110.63029843946238</v>
      </c>
      <c r="L27" s="33">
        <v>32.732992786743061</v>
      </c>
      <c r="M27" s="33">
        <v>1.1840043260885327</v>
      </c>
      <c r="N27" s="33">
        <v>1.6398230223838985</v>
      </c>
      <c r="O27" s="33">
        <v>0.87357694449357615</v>
      </c>
      <c r="P27" s="33">
        <f t="shared" si="22"/>
        <v>9.0865594449807734</v>
      </c>
      <c r="Q27" s="33">
        <f t="shared" si="23"/>
        <v>0.31579213171184201</v>
      </c>
      <c r="R27" s="33">
        <f t="shared" si="24"/>
        <v>0.11063029843946239</v>
      </c>
      <c r="S27" s="33">
        <f t="shared" si="25"/>
        <v>0.16489406052176328</v>
      </c>
      <c r="T27" s="8">
        <f t="shared" si="26"/>
        <v>0.19204791950721467</v>
      </c>
      <c r="U27" s="8">
        <f t="shared" si="0"/>
        <v>0</v>
      </c>
      <c r="V27" s="8">
        <f t="shared" si="1"/>
        <v>32.711614001930784</v>
      </c>
      <c r="W27" s="8">
        <f t="shared" si="2"/>
        <v>5.4784704643254648E-2</v>
      </c>
      <c r="X27" s="8">
        <f t="shared" si="3"/>
        <v>0.5936186178783478</v>
      </c>
      <c r="Y27" s="8">
        <f t="shared" si="4"/>
        <v>1.1368516741626311</v>
      </c>
      <c r="Z27" s="8">
        <f t="shared" si="5"/>
        <v>4.0263158752408632E-3</v>
      </c>
      <c r="AA27" s="8">
        <f t="shared" si="6"/>
        <v>0.39826907438206455</v>
      </c>
      <c r="AB27" s="8">
        <f t="shared" si="7"/>
        <v>0.11783877403227502</v>
      </c>
      <c r="AC27" s="8">
        <f t="shared" si="8"/>
        <v>4.2624155739187175E-3</v>
      </c>
      <c r="AD27" s="8">
        <f t="shared" si="9"/>
        <v>5.9033628805820349E-3</v>
      </c>
      <c r="AE27" s="8">
        <f t="shared" si="10"/>
        <v>3.1448770001768741E-3</v>
      </c>
      <c r="AF27" s="45">
        <f t="shared" si="27"/>
        <v>2.7672610880002113E-2</v>
      </c>
      <c r="AG27" s="45">
        <f t="shared" si="28"/>
        <v>0</v>
      </c>
      <c r="AH27" s="45">
        <f t="shared" si="29"/>
        <v>1.4228627230069937</v>
      </c>
      <c r="AI27" s="45">
        <f t="shared" si="30"/>
        <v>2.2535871922358969E-3</v>
      </c>
      <c r="AJ27" s="45">
        <f t="shared" si="31"/>
        <v>2.2002172641895766E-2</v>
      </c>
      <c r="AK27" s="45">
        <f t="shared" si="32"/>
        <v>2.9075490387791076E-2</v>
      </c>
      <c r="AL27" s="45">
        <f t="shared" si="33"/>
        <v>7.3285691212975312E-5</v>
      </c>
      <c r="AM27" s="45">
        <f t="shared" si="34"/>
        <v>9.9368531532451239E-3</v>
      </c>
      <c r="AN27" s="45">
        <f t="shared" si="35"/>
        <v>2.1099153810613253E-3</v>
      </c>
      <c r="AO27" s="45">
        <f t="shared" si="36"/>
        <v>4.9870312085161081E-5</v>
      </c>
      <c r="AP27" s="45">
        <f t="shared" si="37"/>
        <v>6.737460489137223E-5</v>
      </c>
      <c r="AQ27" s="45">
        <f t="shared" si="38"/>
        <v>2.2900145635890728E-5</v>
      </c>
      <c r="AR27" s="45">
        <f t="shared" si="39"/>
        <v>7.6868363555561425E-3</v>
      </c>
      <c r="AS27" s="45">
        <f t="shared" si="11"/>
        <v>0</v>
      </c>
      <c r="AT27" s="45">
        <f t="shared" si="12"/>
        <v>0.39523964527972044</v>
      </c>
      <c r="AU27" s="45">
        <f t="shared" si="13"/>
        <v>6.2599644228774915E-4</v>
      </c>
      <c r="AV27" s="45">
        <f t="shared" si="14"/>
        <v>6.1117146227488237E-3</v>
      </c>
      <c r="AW27" s="45">
        <f t="shared" si="15"/>
        <v>8.0765251077197439E-3</v>
      </c>
      <c r="AX27" s="45">
        <f t="shared" si="16"/>
        <v>2.0357136448048696E-5</v>
      </c>
      <c r="AY27" s="45">
        <f t="shared" si="17"/>
        <v>2.7602369870125343E-3</v>
      </c>
      <c r="AZ27" s="45">
        <f t="shared" si="18"/>
        <v>5.8608760585036814E-4</v>
      </c>
      <c r="BA27" s="45">
        <f t="shared" si="19"/>
        <v>1.3852864468100299E-5</v>
      </c>
      <c r="BB27" s="45">
        <f t="shared" si="20"/>
        <v>1.8715168025381175E-5</v>
      </c>
      <c r="BC27" s="45">
        <f t="shared" si="21"/>
        <v>6.3611515655252016E-6</v>
      </c>
      <c r="BD27">
        <f t="shared" si="40"/>
        <v>2.7672610880002113E-2</v>
      </c>
      <c r="BE27">
        <f t="shared" si="41"/>
        <v>0</v>
      </c>
      <c r="BF27">
        <f t="shared" si="42"/>
        <v>1.4228627230069937</v>
      </c>
      <c r="BG27">
        <f t="shared" si="43"/>
        <v>1.1267935961179485E-3</v>
      </c>
      <c r="BH27">
        <f t="shared" si="44"/>
        <v>7.334057547298589E-3</v>
      </c>
      <c r="BI27">
        <f t="shared" si="45"/>
        <v>2.9075490387791076E-2</v>
      </c>
      <c r="BJ27">
        <f t="shared" si="46"/>
        <v>1.8321422803243828E-5</v>
      </c>
      <c r="BK27">
        <f t="shared" si="47"/>
        <v>4.9684265766225619E-3</v>
      </c>
      <c r="BL27">
        <f t="shared" si="48"/>
        <v>7.0330512702044179E-4</v>
      </c>
      <c r="BM27">
        <f t="shared" si="49"/>
        <v>4.9870312085161081E-5</v>
      </c>
      <c r="BN27">
        <f t="shared" si="50"/>
        <v>3.3687302445686115E-5</v>
      </c>
      <c r="BO27">
        <f t="shared" si="51"/>
        <v>1.1450072817945364E-5</v>
      </c>
      <c r="BP27" s="46">
        <f t="shared" si="52"/>
        <v>9.7839893716295805</v>
      </c>
      <c r="BQ27">
        <f t="shared" si="53"/>
        <v>35.222361737866485</v>
      </c>
      <c r="BR27">
        <f t="shared" si="54"/>
        <v>1.5161267833970504</v>
      </c>
      <c r="BS27">
        <f t="shared" si="55"/>
        <v>1.4938567362319985</v>
      </c>
      <c r="BT27">
        <f t="shared" si="56"/>
        <v>0.4211463287214029</v>
      </c>
    </row>
    <row r="28" spans="1:72" x14ac:dyDescent="0.2">
      <c r="A28" s="32">
        <v>166</v>
      </c>
      <c r="B28" s="32">
        <v>3.6</v>
      </c>
      <c r="C28" s="49">
        <v>1190.5833333333721</v>
      </c>
      <c r="D28" s="33">
        <v>112.58256368982012</v>
      </c>
      <c r="E28" s="33">
        <v>0</v>
      </c>
      <c r="F28" s="33">
        <v>17678.237017786741</v>
      </c>
      <c r="G28" s="33">
        <v>18.503764838238581</v>
      </c>
      <c r="H28" s="33">
        <v>304.8490779103729</v>
      </c>
      <c r="I28" s="33">
        <v>506.64347828125659</v>
      </c>
      <c r="J28" s="33">
        <v>1.2398961646388287</v>
      </c>
      <c r="K28" s="33">
        <v>141.9810864618259</v>
      </c>
      <c r="L28" s="33">
        <v>41.874088877719309</v>
      </c>
      <c r="M28" s="33">
        <v>1.8016756319998057</v>
      </c>
      <c r="N28" s="33">
        <v>2.1863501026567089</v>
      </c>
      <c r="O28" s="33">
        <v>1.1154995492064106</v>
      </c>
      <c r="P28" s="33">
        <f t="shared" si="22"/>
        <v>17.678237017786742</v>
      </c>
      <c r="Q28" s="33">
        <f t="shared" si="23"/>
        <v>0.50664347828125655</v>
      </c>
      <c r="R28" s="33">
        <f t="shared" si="24"/>
        <v>0.14198108646182589</v>
      </c>
      <c r="S28" s="33">
        <f t="shared" si="25"/>
        <v>0.30484907791037291</v>
      </c>
      <c r="T28" s="8">
        <f t="shared" si="26"/>
        <v>0.40529722928335243</v>
      </c>
      <c r="U28" s="8">
        <f t="shared" si="0"/>
        <v>0</v>
      </c>
      <c r="V28" s="8">
        <f t="shared" si="1"/>
        <v>63.641653264032264</v>
      </c>
      <c r="W28" s="8">
        <f t="shared" si="2"/>
        <v>6.6613553417658886E-2</v>
      </c>
      <c r="X28" s="8">
        <f t="shared" si="3"/>
        <v>1.0974566804773425</v>
      </c>
      <c r="Y28" s="8">
        <f t="shared" si="4"/>
        <v>1.8239165218125237</v>
      </c>
      <c r="Z28" s="8">
        <f t="shared" si="5"/>
        <v>4.4636261926997833E-3</v>
      </c>
      <c r="AA28" s="8">
        <f t="shared" si="6"/>
        <v>0.51113191126257318</v>
      </c>
      <c r="AB28" s="8">
        <f t="shared" si="7"/>
        <v>0.1507467199597895</v>
      </c>
      <c r="AC28" s="8">
        <f t="shared" si="8"/>
        <v>6.4860322751993001E-3</v>
      </c>
      <c r="AD28" s="8">
        <f t="shared" si="9"/>
        <v>7.8708603695641522E-3</v>
      </c>
      <c r="AE28" s="8">
        <f t="shared" si="10"/>
        <v>4.0157983771430782E-3</v>
      </c>
      <c r="AF28" s="45">
        <f t="shared" si="27"/>
        <v>5.8400177130166056E-2</v>
      </c>
      <c r="AG28" s="45">
        <f t="shared" si="28"/>
        <v>0</v>
      </c>
      <c r="AH28" s="45">
        <f t="shared" si="29"/>
        <v>2.7682319819065797</v>
      </c>
      <c r="AI28" s="45">
        <f t="shared" si="30"/>
        <v>2.740170852227844E-3</v>
      </c>
      <c r="AJ28" s="45">
        <f t="shared" si="31"/>
        <v>4.0676674591450794E-2</v>
      </c>
      <c r="AK28" s="45">
        <f t="shared" si="32"/>
        <v>4.664748137627938E-2</v>
      </c>
      <c r="AL28" s="45">
        <f t="shared" si="33"/>
        <v>8.1245471290494788E-5</v>
      </c>
      <c r="AM28" s="45">
        <f t="shared" si="34"/>
        <v>1.2752792197169989E-2</v>
      </c>
      <c r="AN28" s="45">
        <f t="shared" si="35"/>
        <v>2.6991355409093911E-3</v>
      </c>
      <c r="AO28" s="45">
        <f t="shared" si="36"/>
        <v>7.588665350648532E-5</v>
      </c>
      <c r="AP28" s="45">
        <f t="shared" si="37"/>
        <v>8.9829495201599544E-5</v>
      </c>
      <c r="AQ28" s="45">
        <f t="shared" si="38"/>
        <v>2.9241960075315503E-5</v>
      </c>
      <c r="AR28" s="45">
        <f t="shared" si="39"/>
        <v>1.6222271425046127E-2</v>
      </c>
      <c r="AS28" s="45">
        <f t="shared" si="11"/>
        <v>0</v>
      </c>
      <c r="AT28" s="45">
        <f t="shared" si="12"/>
        <v>0.76895332830738328</v>
      </c>
      <c r="AU28" s="45">
        <f t="shared" si="13"/>
        <v>7.6115857006328993E-4</v>
      </c>
      <c r="AV28" s="45">
        <f t="shared" si="14"/>
        <v>1.1299076275402999E-2</v>
      </c>
      <c r="AW28" s="45">
        <f t="shared" si="15"/>
        <v>1.295763371563316E-2</v>
      </c>
      <c r="AX28" s="45">
        <f t="shared" si="16"/>
        <v>2.2568186469581886E-5</v>
      </c>
      <c r="AY28" s="45">
        <f t="shared" si="17"/>
        <v>3.5424422769916638E-3</v>
      </c>
      <c r="AZ28" s="45">
        <f t="shared" si="18"/>
        <v>7.497598724748309E-4</v>
      </c>
      <c r="BA28" s="45">
        <f t="shared" si="19"/>
        <v>2.10796259740237E-5</v>
      </c>
      <c r="BB28" s="45">
        <f t="shared" si="20"/>
        <v>2.4952637555999874E-5</v>
      </c>
      <c r="BC28" s="45">
        <f t="shared" si="21"/>
        <v>8.1227666875876396E-6</v>
      </c>
      <c r="BD28">
        <f t="shared" si="40"/>
        <v>5.8400177130166056E-2</v>
      </c>
      <c r="BE28">
        <f t="shared" si="41"/>
        <v>0</v>
      </c>
      <c r="BF28">
        <f t="shared" si="42"/>
        <v>2.7682319819065797</v>
      </c>
      <c r="BG28">
        <f t="shared" si="43"/>
        <v>1.370085426113922E-3</v>
      </c>
      <c r="BH28">
        <f t="shared" si="44"/>
        <v>1.3558891530483598E-2</v>
      </c>
      <c r="BI28">
        <f t="shared" si="45"/>
        <v>4.664748137627938E-2</v>
      </c>
      <c r="BJ28">
        <f t="shared" si="46"/>
        <v>2.0311367822623697E-5</v>
      </c>
      <c r="BK28">
        <f t="shared" si="47"/>
        <v>6.3763960985849947E-3</v>
      </c>
      <c r="BL28">
        <f t="shared" si="48"/>
        <v>8.9971184696979701E-4</v>
      </c>
      <c r="BM28">
        <f t="shared" si="49"/>
        <v>7.588665350648532E-5</v>
      </c>
      <c r="BN28">
        <f t="shared" si="50"/>
        <v>4.4914747600799772E-5</v>
      </c>
      <c r="BO28">
        <f t="shared" si="51"/>
        <v>1.4620980037657751E-5</v>
      </c>
      <c r="BP28" s="46">
        <f t="shared" si="52"/>
        <v>18.81101449929448</v>
      </c>
      <c r="BQ28">
        <f t="shared" si="53"/>
        <v>67.719652197460093</v>
      </c>
      <c r="BR28">
        <f t="shared" si="54"/>
        <v>2.9324246171748563</v>
      </c>
      <c r="BS28">
        <f t="shared" si="55"/>
        <v>2.8956404590641447</v>
      </c>
      <c r="BT28">
        <f t="shared" si="56"/>
        <v>0.8145623936596823</v>
      </c>
    </row>
    <row r="29" spans="1:72" x14ac:dyDescent="0.2">
      <c r="A29" s="32">
        <v>167</v>
      </c>
      <c r="B29" s="32">
        <v>3.6</v>
      </c>
      <c r="C29" s="49">
        <v>1196.5833333333721</v>
      </c>
      <c r="D29" s="33">
        <v>113.20922935483672</v>
      </c>
      <c r="E29" s="33">
        <v>0</v>
      </c>
      <c r="F29" s="33">
        <v>18475.463407202536</v>
      </c>
      <c r="G29" s="33">
        <v>12.348430245832718</v>
      </c>
      <c r="H29" s="33">
        <v>212.10284567933715</v>
      </c>
      <c r="I29" s="33">
        <v>484.3087430250572</v>
      </c>
      <c r="J29" s="33">
        <v>0.52327633246141014</v>
      </c>
      <c r="K29" s="33">
        <v>127.29203657269723</v>
      </c>
      <c r="L29" s="33">
        <v>13.559125794373392</v>
      </c>
      <c r="M29" s="33">
        <v>1.5854452564253665</v>
      </c>
      <c r="N29" s="33">
        <v>1.6767730281717763</v>
      </c>
      <c r="O29" s="33">
        <v>0.8332924944375798</v>
      </c>
      <c r="P29" s="33">
        <f t="shared" si="22"/>
        <v>18.475463407202536</v>
      </c>
      <c r="Q29" s="33">
        <f t="shared" si="23"/>
        <v>0.48430874302505722</v>
      </c>
      <c r="R29" s="33">
        <f t="shared" si="24"/>
        <v>0.12729203657269722</v>
      </c>
      <c r="S29" s="33">
        <f t="shared" si="25"/>
        <v>0.21210284567933715</v>
      </c>
      <c r="T29" s="8">
        <f t="shared" si="26"/>
        <v>0.4075532256774122</v>
      </c>
      <c r="U29" s="8">
        <f t="shared" si="0"/>
        <v>0</v>
      </c>
      <c r="V29" s="8">
        <f t="shared" si="1"/>
        <v>66.511668265929131</v>
      </c>
      <c r="W29" s="8">
        <f t="shared" si="2"/>
        <v>4.4454348884997781E-2</v>
      </c>
      <c r="X29" s="8">
        <f t="shared" si="3"/>
        <v>0.76357024444561372</v>
      </c>
      <c r="Y29" s="8">
        <f t="shared" si="4"/>
        <v>1.7435114748902059</v>
      </c>
      <c r="Z29" s="8">
        <f t="shared" si="5"/>
        <v>1.8837947968610765E-3</v>
      </c>
      <c r="AA29" s="8">
        <f t="shared" si="6"/>
        <v>0.45825133166171</v>
      </c>
      <c r="AB29" s="8">
        <f t="shared" si="7"/>
        <v>4.881285285974421E-2</v>
      </c>
      <c r="AC29" s="8">
        <f t="shared" si="8"/>
        <v>5.7076029231313196E-3</v>
      </c>
      <c r="AD29" s="8">
        <f t="shared" si="9"/>
        <v>6.0363829014183946E-3</v>
      </c>
      <c r="AE29" s="8">
        <f t="shared" si="10"/>
        <v>2.999852979975287E-3</v>
      </c>
      <c r="AF29" s="45">
        <f t="shared" si="27"/>
        <v>5.8725248656687636E-2</v>
      </c>
      <c r="AG29" s="45">
        <f t="shared" si="28"/>
        <v>0</v>
      </c>
      <c r="AH29" s="45">
        <f t="shared" si="29"/>
        <v>2.8930695200491141</v>
      </c>
      <c r="AI29" s="45">
        <f t="shared" si="30"/>
        <v>1.8286445448374242E-3</v>
      </c>
      <c r="AJ29" s="45">
        <f t="shared" si="31"/>
        <v>2.8301343381972339E-2</v>
      </c>
      <c r="AK29" s="45">
        <f t="shared" si="32"/>
        <v>4.4591086314327517E-2</v>
      </c>
      <c r="AL29" s="45">
        <f t="shared" si="33"/>
        <v>3.4288219819094948E-5</v>
      </c>
      <c r="AM29" s="45">
        <f t="shared" si="34"/>
        <v>1.1433416458625499E-2</v>
      </c>
      <c r="AN29" s="45">
        <f t="shared" si="35"/>
        <v>8.7399915594886675E-4</v>
      </c>
      <c r="AO29" s="45">
        <f t="shared" si="36"/>
        <v>6.6779020979657416E-5</v>
      </c>
      <c r="AP29" s="45">
        <f t="shared" si="37"/>
        <v>6.8892751671061336E-5</v>
      </c>
      <c r="AQ29" s="45">
        <f t="shared" si="38"/>
        <v>2.1844119857098133E-5</v>
      </c>
      <c r="AR29" s="45">
        <f t="shared" si="39"/>
        <v>1.6312569071302119E-2</v>
      </c>
      <c r="AS29" s="45">
        <f t="shared" si="11"/>
        <v>0</v>
      </c>
      <c r="AT29" s="45">
        <f t="shared" si="12"/>
        <v>0.80363042223586501</v>
      </c>
      <c r="AU29" s="45">
        <f t="shared" si="13"/>
        <v>5.0795681801039559E-4</v>
      </c>
      <c r="AV29" s="45">
        <f t="shared" si="14"/>
        <v>7.8614842727700932E-3</v>
      </c>
      <c r="AW29" s="45">
        <f t="shared" si="15"/>
        <v>1.2386412865090977E-2</v>
      </c>
      <c r="AX29" s="45">
        <f t="shared" si="16"/>
        <v>9.5245055053041526E-6</v>
      </c>
      <c r="AY29" s="45">
        <f t="shared" si="17"/>
        <v>3.1759490162848606E-3</v>
      </c>
      <c r="AZ29" s="45">
        <f t="shared" si="18"/>
        <v>2.4277754331912966E-4</v>
      </c>
      <c r="BA29" s="45">
        <f t="shared" si="19"/>
        <v>1.8549728049904836E-5</v>
      </c>
      <c r="BB29" s="45">
        <f t="shared" si="20"/>
        <v>1.9136875464183702E-5</v>
      </c>
      <c r="BC29" s="45">
        <f t="shared" si="21"/>
        <v>6.0678110714161479E-6</v>
      </c>
      <c r="BD29">
        <f t="shared" si="40"/>
        <v>5.8725248656687636E-2</v>
      </c>
      <c r="BE29">
        <f t="shared" si="41"/>
        <v>0</v>
      </c>
      <c r="BF29">
        <f t="shared" si="42"/>
        <v>2.8930695200491141</v>
      </c>
      <c r="BG29">
        <f t="shared" si="43"/>
        <v>9.1432227241871212E-4</v>
      </c>
      <c r="BH29">
        <f t="shared" si="44"/>
        <v>9.4337811273241135E-3</v>
      </c>
      <c r="BI29">
        <f t="shared" si="45"/>
        <v>4.4591086314327517E-2</v>
      </c>
      <c r="BJ29">
        <f t="shared" si="46"/>
        <v>8.572054954773737E-6</v>
      </c>
      <c r="BK29">
        <f t="shared" si="47"/>
        <v>5.7167082293127494E-3</v>
      </c>
      <c r="BL29">
        <f t="shared" si="48"/>
        <v>2.913330519829556E-4</v>
      </c>
      <c r="BM29">
        <f t="shared" si="49"/>
        <v>6.6779020979657416E-5</v>
      </c>
      <c r="BN29">
        <f t="shared" si="50"/>
        <v>3.4446375835530668E-5</v>
      </c>
      <c r="BO29">
        <f t="shared" si="51"/>
        <v>1.0922059928549067E-5</v>
      </c>
      <c r="BP29" s="46">
        <f t="shared" si="52"/>
        <v>19.442902604986159</v>
      </c>
      <c r="BQ29">
        <f t="shared" si="53"/>
        <v>69.994449377950218</v>
      </c>
      <c r="BR29">
        <f t="shared" si="54"/>
        <v>3.0390150626738404</v>
      </c>
      <c r="BS29">
        <f t="shared" si="55"/>
        <v>3.0128627192128667</v>
      </c>
      <c r="BT29">
        <f t="shared" si="56"/>
        <v>0.84417085074273346</v>
      </c>
    </row>
    <row r="30" spans="1:72" x14ac:dyDescent="0.2">
      <c r="A30" s="32">
        <v>168</v>
      </c>
      <c r="B30" s="32">
        <v>3.6</v>
      </c>
      <c r="C30" s="49">
        <v>1202.5833333333721</v>
      </c>
      <c r="D30" s="33">
        <v>215.56487278076096</v>
      </c>
      <c r="E30" s="33">
        <v>36.941293612136278</v>
      </c>
      <c r="F30" s="33">
        <v>35832.373447976948</v>
      </c>
      <c r="G30" s="33">
        <v>33.516541149999107</v>
      </c>
      <c r="H30" s="33">
        <v>1198.7641082105008</v>
      </c>
      <c r="I30" s="33">
        <v>792.69396771849188</v>
      </c>
      <c r="J30" s="33">
        <v>1.0485604404030029</v>
      </c>
      <c r="K30" s="33">
        <v>347.32799226842394</v>
      </c>
      <c r="L30" s="33">
        <v>21.81196322922494</v>
      </c>
      <c r="M30" s="33">
        <v>2.7059702594696047</v>
      </c>
      <c r="N30" s="33">
        <v>2.3911856205905884</v>
      </c>
      <c r="O30" s="33">
        <v>0.72968847767918588</v>
      </c>
      <c r="P30" s="33">
        <f t="shared" si="22"/>
        <v>35.832373447976948</v>
      </c>
      <c r="Q30" s="33">
        <f t="shared" si="23"/>
        <v>0.79269396771849188</v>
      </c>
      <c r="R30" s="33">
        <f t="shared" si="24"/>
        <v>0.34732799226842392</v>
      </c>
      <c r="S30" s="33">
        <f t="shared" si="25"/>
        <v>1.1987641082105007</v>
      </c>
      <c r="T30" s="8">
        <f t="shared" si="26"/>
        <v>0.77603354201073949</v>
      </c>
      <c r="U30" s="8">
        <f t="shared" si="0"/>
        <v>0.13298865700369059</v>
      </c>
      <c r="V30" s="8">
        <f t="shared" si="1"/>
        <v>128.99654441271701</v>
      </c>
      <c r="W30" s="8">
        <f t="shared" si="2"/>
        <v>0.12065954813999678</v>
      </c>
      <c r="X30" s="8">
        <f t="shared" si="3"/>
        <v>4.3155507895578031</v>
      </c>
      <c r="Y30" s="8">
        <f t="shared" si="4"/>
        <v>2.8536982837865708</v>
      </c>
      <c r="Z30" s="8">
        <f t="shared" si="5"/>
        <v>3.7748175854508104E-3</v>
      </c>
      <c r="AA30" s="8">
        <f t="shared" si="6"/>
        <v>1.2503807721663263</v>
      </c>
      <c r="AB30" s="8">
        <f t="shared" si="7"/>
        <v>7.8523067625209775E-2</v>
      </c>
      <c r="AC30" s="8">
        <f t="shared" si="8"/>
        <v>9.7414929340905766E-3</v>
      </c>
      <c r="AD30" s="8">
        <f t="shared" si="9"/>
        <v>8.6082682341261183E-3</v>
      </c>
      <c r="AE30" s="8">
        <f t="shared" si="10"/>
        <v>2.6268785196450692E-3</v>
      </c>
      <c r="AF30" s="45">
        <f t="shared" si="27"/>
        <v>0.11182039510241203</v>
      </c>
      <c r="AG30" s="45">
        <f t="shared" si="28"/>
        <v>1.2302373450850192E-2</v>
      </c>
      <c r="AH30" s="45">
        <f t="shared" si="29"/>
        <v>5.6109849679302748</v>
      </c>
      <c r="AI30" s="45">
        <f t="shared" si="30"/>
        <v>4.9633709642121259E-3</v>
      </c>
      <c r="AJ30" s="45">
        <f t="shared" si="31"/>
        <v>0.15995369864928846</v>
      </c>
      <c r="AK30" s="45">
        <f t="shared" si="32"/>
        <v>7.2984610838531222E-2</v>
      </c>
      <c r="AL30" s="45">
        <f t="shared" si="33"/>
        <v>6.8708001191314347E-5</v>
      </c>
      <c r="AM30" s="45">
        <f t="shared" si="34"/>
        <v>3.1197125054050059E-2</v>
      </c>
      <c r="AN30" s="45">
        <f t="shared" si="35"/>
        <v>1.4059636101201392E-3</v>
      </c>
      <c r="AO30" s="45">
        <f t="shared" si="36"/>
        <v>1.1397558130444106E-4</v>
      </c>
      <c r="AP30" s="45">
        <f t="shared" si="37"/>
        <v>9.8245471743050878E-5</v>
      </c>
      <c r="AQ30" s="45">
        <f t="shared" si="38"/>
        <v>1.9128220488204101E-5</v>
      </c>
      <c r="AR30" s="45">
        <f t="shared" si="39"/>
        <v>3.1061220861781119E-2</v>
      </c>
      <c r="AS30" s="45">
        <f t="shared" si="11"/>
        <v>3.4173259585694978E-3</v>
      </c>
      <c r="AT30" s="45">
        <f t="shared" si="12"/>
        <v>1.5586069355361873</v>
      </c>
      <c r="AU30" s="45">
        <f t="shared" si="13"/>
        <v>1.3787141567255905E-3</v>
      </c>
      <c r="AV30" s="45">
        <f t="shared" si="14"/>
        <v>4.4431582958135686E-2</v>
      </c>
      <c r="AW30" s="45">
        <f t="shared" si="15"/>
        <v>2.0273503010703117E-2</v>
      </c>
      <c r="AX30" s="45">
        <f t="shared" si="16"/>
        <v>1.9085555886476208E-5</v>
      </c>
      <c r="AY30" s="45">
        <f t="shared" si="17"/>
        <v>8.6658680705694602E-3</v>
      </c>
      <c r="AZ30" s="45">
        <f t="shared" si="18"/>
        <v>3.9054544725559422E-4</v>
      </c>
      <c r="BA30" s="45">
        <f t="shared" si="19"/>
        <v>3.1659883695678072E-5</v>
      </c>
      <c r="BB30" s="45">
        <f t="shared" si="20"/>
        <v>2.7290408817514131E-5</v>
      </c>
      <c r="BC30" s="45">
        <f t="shared" si="21"/>
        <v>5.3133945800566945E-6</v>
      </c>
      <c r="BD30">
        <f t="shared" si="40"/>
        <v>0.11182039510241203</v>
      </c>
      <c r="BE30">
        <f t="shared" si="41"/>
        <v>4.1007911502833972E-3</v>
      </c>
      <c r="BF30">
        <f t="shared" si="42"/>
        <v>5.6109849679302748</v>
      </c>
      <c r="BG30">
        <f t="shared" si="43"/>
        <v>2.4816854821060629E-3</v>
      </c>
      <c r="BH30">
        <f t="shared" si="44"/>
        <v>5.3317899549762821E-2</v>
      </c>
      <c r="BI30">
        <f t="shared" si="45"/>
        <v>7.2984610838531222E-2</v>
      </c>
      <c r="BJ30">
        <f t="shared" si="46"/>
        <v>1.7177000297828587E-5</v>
      </c>
      <c r="BK30">
        <f t="shared" si="47"/>
        <v>1.5598562527025029E-2</v>
      </c>
      <c r="BL30">
        <f t="shared" si="48"/>
        <v>4.6865453670671308E-4</v>
      </c>
      <c r="BM30">
        <f t="shared" si="49"/>
        <v>1.1397558130444106E-4</v>
      </c>
      <c r="BN30">
        <f t="shared" si="50"/>
        <v>4.9122735871525439E-5</v>
      </c>
      <c r="BO30">
        <f t="shared" si="51"/>
        <v>9.5641102441020505E-6</v>
      </c>
      <c r="BP30" s="46">
        <f t="shared" si="52"/>
        <v>38.485869591744624</v>
      </c>
      <c r="BQ30">
        <f t="shared" si="53"/>
        <v>138.54913053028065</v>
      </c>
      <c r="BR30">
        <f t="shared" si="54"/>
        <v>6.0059125628744665</v>
      </c>
      <c r="BS30">
        <f t="shared" si="55"/>
        <v>5.8719474065448187</v>
      </c>
      <c r="BT30">
        <f t="shared" si="56"/>
        <v>1.6683090452429072</v>
      </c>
    </row>
    <row r="31" spans="1:72" x14ac:dyDescent="0.2">
      <c r="A31" s="32">
        <v>169</v>
      </c>
      <c r="B31" s="32">
        <v>3.6</v>
      </c>
      <c r="C31" s="49">
        <v>1208.5833333333721</v>
      </c>
      <c r="D31" s="33">
        <v>373.88690612992008</v>
      </c>
      <c r="E31" s="33">
        <v>161.67846778105911</v>
      </c>
      <c r="F31" s="33">
        <v>50206.718589862161</v>
      </c>
      <c r="G31" s="33">
        <v>287.29820513350364</v>
      </c>
      <c r="H31" s="33">
        <v>6992.1350714808996</v>
      </c>
      <c r="I31" s="33">
        <v>11789.218741329933</v>
      </c>
      <c r="J31" s="33">
        <v>11.816497700239188</v>
      </c>
      <c r="K31" s="33">
        <v>4832.4083740310889</v>
      </c>
      <c r="L31" s="33">
        <v>15.151663872957398</v>
      </c>
      <c r="M31" s="33">
        <v>45.916973971159614</v>
      </c>
      <c r="N31" s="33">
        <v>28.653784356320084</v>
      </c>
      <c r="O31" s="33">
        <v>1.9933003962145424</v>
      </c>
      <c r="P31" s="33">
        <f t="shared" si="22"/>
        <v>50.206718589862163</v>
      </c>
      <c r="Q31" s="33">
        <f t="shared" si="23"/>
        <v>11.789218741329933</v>
      </c>
      <c r="R31" s="33">
        <f t="shared" si="24"/>
        <v>4.8324083740310888</v>
      </c>
      <c r="S31" s="33">
        <f t="shared" si="25"/>
        <v>6.9921350714808996</v>
      </c>
      <c r="T31" s="8">
        <f t="shared" si="26"/>
        <v>1.3459928620677122</v>
      </c>
      <c r="U31" s="8">
        <f t="shared" si="0"/>
        <v>0.5820424840118128</v>
      </c>
      <c r="V31" s="8">
        <f t="shared" si="1"/>
        <v>180.74418692350378</v>
      </c>
      <c r="W31" s="8">
        <f t="shared" si="2"/>
        <v>1.034273538480613</v>
      </c>
      <c r="X31" s="8">
        <f t="shared" si="3"/>
        <v>25.171686257331238</v>
      </c>
      <c r="Y31" s="8">
        <f t="shared" si="4"/>
        <v>42.441187468787753</v>
      </c>
      <c r="Z31" s="8">
        <f t="shared" si="5"/>
        <v>4.2539391720861075E-2</v>
      </c>
      <c r="AA31" s="8">
        <f t="shared" si="6"/>
        <v>17.396670146511919</v>
      </c>
      <c r="AB31" s="8">
        <f t="shared" si="7"/>
        <v>5.454598994264663E-2</v>
      </c>
      <c r="AC31" s="8">
        <f t="shared" si="8"/>
        <v>0.16530110629617462</v>
      </c>
      <c r="AD31" s="8">
        <f t="shared" si="9"/>
        <v>0.1031536236827523</v>
      </c>
      <c r="AE31" s="8">
        <f t="shared" si="10"/>
        <v>7.1758814263723526E-3</v>
      </c>
      <c r="AF31" s="45">
        <f t="shared" si="27"/>
        <v>0.19394709828065015</v>
      </c>
      <c r="AG31" s="45">
        <f t="shared" si="28"/>
        <v>5.384296799369221E-2</v>
      </c>
      <c r="AH31" s="45">
        <f t="shared" si="29"/>
        <v>7.8618611102002518</v>
      </c>
      <c r="AI31" s="45">
        <f t="shared" si="30"/>
        <v>4.2545188748688317E-2</v>
      </c>
      <c r="AJ31" s="45">
        <f t="shared" si="31"/>
        <v>0.93297576935994209</v>
      </c>
      <c r="AK31" s="45">
        <f t="shared" si="32"/>
        <v>1.0854523649306331</v>
      </c>
      <c r="AL31" s="45">
        <f t="shared" si="33"/>
        <v>7.7428816383074404E-4</v>
      </c>
      <c r="AM31" s="45">
        <f t="shared" si="34"/>
        <v>0.43404865635009782</v>
      </c>
      <c r="AN31" s="45">
        <f t="shared" si="35"/>
        <v>9.7665156566959042E-4</v>
      </c>
      <c r="AO31" s="45">
        <f t="shared" si="36"/>
        <v>1.9340248776901208E-3</v>
      </c>
      <c r="AP31" s="45">
        <f t="shared" si="37"/>
        <v>1.1772839954662438E-3</v>
      </c>
      <c r="AQ31" s="45">
        <f t="shared" si="38"/>
        <v>5.2252832056887441E-5</v>
      </c>
      <c r="AR31" s="45">
        <f t="shared" si="39"/>
        <v>5.3874193966847263E-2</v>
      </c>
      <c r="AS31" s="45">
        <f t="shared" si="11"/>
        <v>1.4956379998247836E-2</v>
      </c>
      <c r="AT31" s="45">
        <f t="shared" si="12"/>
        <v>2.1838503083889589</v>
      </c>
      <c r="AU31" s="45">
        <f t="shared" si="13"/>
        <v>1.1818107985746755E-2</v>
      </c>
      <c r="AV31" s="45">
        <f t="shared" si="14"/>
        <v>0.25915993593331726</v>
      </c>
      <c r="AW31" s="45">
        <f t="shared" si="15"/>
        <v>0.30151454581406473</v>
      </c>
      <c r="AX31" s="45">
        <f t="shared" si="16"/>
        <v>2.1508004550854E-4</v>
      </c>
      <c r="AY31" s="45">
        <f t="shared" si="17"/>
        <v>0.1205690712083605</v>
      </c>
      <c r="AZ31" s="45">
        <f t="shared" si="18"/>
        <v>2.7129210157488621E-4</v>
      </c>
      <c r="BA31" s="45">
        <f t="shared" si="19"/>
        <v>5.3722913269170025E-4</v>
      </c>
      <c r="BB31" s="45">
        <f t="shared" si="20"/>
        <v>3.2702333207395662E-4</v>
      </c>
      <c r="BC31" s="45">
        <f t="shared" si="21"/>
        <v>1.4514675571357621E-5</v>
      </c>
      <c r="BD31">
        <f t="shared" si="40"/>
        <v>0.19394709828065015</v>
      </c>
      <c r="BE31">
        <f t="shared" si="41"/>
        <v>1.7947655997897403E-2</v>
      </c>
      <c r="BF31">
        <f t="shared" si="42"/>
        <v>7.8618611102002518</v>
      </c>
      <c r="BG31">
        <f t="shared" si="43"/>
        <v>2.1272594374344159E-2</v>
      </c>
      <c r="BH31">
        <f t="shared" si="44"/>
        <v>0.3109919231199807</v>
      </c>
      <c r="BI31">
        <f t="shared" si="45"/>
        <v>1.0854523649306331</v>
      </c>
      <c r="BJ31">
        <f t="shared" si="46"/>
        <v>1.9357204095768601E-4</v>
      </c>
      <c r="BK31">
        <f t="shared" si="47"/>
        <v>0.21702432817504891</v>
      </c>
      <c r="BL31">
        <f t="shared" si="48"/>
        <v>3.2555052188986349E-4</v>
      </c>
      <c r="BM31">
        <f t="shared" si="49"/>
        <v>1.9340248776901208E-3</v>
      </c>
      <c r="BN31">
        <f t="shared" si="50"/>
        <v>5.8864199773312191E-4</v>
      </c>
      <c r="BO31">
        <f t="shared" si="51"/>
        <v>2.612641602844372E-5</v>
      </c>
      <c r="BP31" s="46">
        <f t="shared" si="52"/>
        <v>74.746876576045466</v>
      </c>
      <c r="BQ31">
        <f t="shared" si="53"/>
        <v>269.08875567376361</v>
      </c>
      <c r="BR31">
        <f t="shared" si="54"/>
        <v>10.60958765729867</v>
      </c>
      <c r="BS31">
        <f t="shared" si="55"/>
        <v>9.7115649909331054</v>
      </c>
      <c r="BT31">
        <f t="shared" si="56"/>
        <v>2.9471076825829639</v>
      </c>
    </row>
    <row r="32" spans="1:72" x14ac:dyDescent="0.2">
      <c r="A32" s="32">
        <v>170</v>
      </c>
      <c r="B32" s="32">
        <v>3.6</v>
      </c>
      <c r="C32" s="49">
        <v>1214.5833333333721</v>
      </c>
      <c r="D32" s="33">
        <v>385.95634479551001</v>
      </c>
      <c r="E32" s="33">
        <v>164.99473282699023</v>
      </c>
      <c r="F32" s="33">
        <v>54070.095355365811</v>
      </c>
      <c r="G32" s="33">
        <v>74.265927033666216</v>
      </c>
      <c r="H32" s="33">
        <v>7499.3429443466812</v>
      </c>
      <c r="I32" s="33">
        <v>6741.4337615823206</v>
      </c>
      <c r="J32" s="33">
        <v>4.1323389665040384</v>
      </c>
      <c r="K32" s="33">
        <v>4488.2390685850096</v>
      </c>
      <c r="L32" s="33">
        <v>23.345667858559246</v>
      </c>
      <c r="M32" s="33">
        <v>68.80988677270922</v>
      </c>
      <c r="N32" s="33">
        <v>29.777147254420861</v>
      </c>
      <c r="O32" s="33">
        <v>2.03132520286611</v>
      </c>
      <c r="P32" s="33">
        <f t="shared" si="22"/>
        <v>54.070095355365808</v>
      </c>
      <c r="Q32" s="33">
        <f t="shared" si="23"/>
        <v>6.7414337615823205</v>
      </c>
      <c r="R32" s="33">
        <f t="shared" si="24"/>
        <v>4.4882390685850098</v>
      </c>
      <c r="S32" s="33">
        <f t="shared" si="25"/>
        <v>7.4993429443466813</v>
      </c>
      <c r="T32" s="8">
        <f t="shared" si="26"/>
        <v>1.389442841263836</v>
      </c>
      <c r="U32" s="8">
        <f t="shared" si="0"/>
        <v>0.59398103817716486</v>
      </c>
      <c r="V32" s="8">
        <f t="shared" si="1"/>
        <v>194.65234327931691</v>
      </c>
      <c r="W32" s="8">
        <f t="shared" si="2"/>
        <v>0.26735733732119837</v>
      </c>
      <c r="X32" s="8">
        <f t="shared" si="3"/>
        <v>26.997634599648052</v>
      </c>
      <c r="Y32" s="8">
        <f t="shared" si="4"/>
        <v>24.269161541696352</v>
      </c>
      <c r="Z32" s="8">
        <f t="shared" si="5"/>
        <v>1.4876420279414538E-2</v>
      </c>
      <c r="AA32" s="8">
        <f t="shared" si="6"/>
        <v>16.157660646906034</v>
      </c>
      <c r="AB32" s="8">
        <f t="shared" si="7"/>
        <v>8.4044404290813279E-2</v>
      </c>
      <c r="AC32" s="8">
        <f t="shared" si="8"/>
        <v>0.2477155923817532</v>
      </c>
      <c r="AD32" s="8">
        <f t="shared" si="9"/>
        <v>0.1071977301159151</v>
      </c>
      <c r="AE32" s="8">
        <f t="shared" si="10"/>
        <v>7.3127707303179959E-3</v>
      </c>
      <c r="AF32" s="45">
        <f t="shared" si="27"/>
        <v>0.20020790219939999</v>
      </c>
      <c r="AG32" s="45">
        <f t="shared" si="28"/>
        <v>5.4947367083919042E-2</v>
      </c>
      <c r="AH32" s="45">
        <f t="shared" si="29"/>
        <v>8.4668265889220056</v>
      </c>
      <c r="AI32" s="45">
        <f t="shared" si="30"/>
        <v>1.0997833703052176E-2</v>
      </c>
      <c r="AJ32" s="45">
        <f t="shared" si="31"/>
        <v>1.0006536174813956</v>
      </c>
      <c r="AK32" s="45">
        <f t="shared" si="32"/>
        <v>0.62069466858558442</v>
      </c>
      <c r="AL32" s="45">
        <f t="shared" si="33"/>
        <v>2.7077576045530648E-4</v>
      </c>
      <c r="AM32" s="45">
        <f t="shared" si="34"/>
        <v>0.40313524568128828</v>
      </c>
      <c r="AN32" s="45">
        <f t="shared" si="35"/>
        <v>1.5048237115633531E-3</v>
      </c>
      <c r="AO32" s="45">
        <f t="shared" si="36"/>
        <v>2.8982753291418415E-3</v>
      </c>
      <c r="AP32" s="45">
        <f t="shared" si="37"/>
        <v>1.2234390563332013E-3</v>
      </c>
      <c r="AQ32" s="45">
        <f t="shared" si="38"/>
        <v>5.3249623027146256E-5</v>
      </c>
      <c r="AR32" s="45">
        <f t="shared" si="39"/>
        <v>5.5613306166499996E-2</v>
      </c>
      <c r="AS32" s="45">
        <f t="shared" si="11"/>
        <v>1.5263157523310845E-2</v>
      </c>
      <c r="AT32" s="45">
        <f t="shared" si="12"/>
        <v>2.351896274700557</v>
      </c>
      <c r="AU32" s="45">
        <f t="shared" si="13"/>
        <v>3.054953806403382E-3</v>
      </c>
      <c r="AV32" s="45">
        <f t="shared" si="14"/>
        <v>0.27795933818927654</v>
      </c>
      <c r="AW32" s="45">
        <f t="shared" si="15"/>
        <v>0.1724151857182179</v>
      </c>
      <c r="AX32" s="45">
        <f t="shared" si="16"/>
        <v>7.5215489015362916E-5</v>
      </c>
      <c r="AY32" s="45">
        <f t="shared" si="17"/>
        <v>0.11198201268924673</v>
      </c>
      <c r="AZ32" s="45">
        <f t="shared" si="18"/>
        <v>4.1800658654537586E-4</v>
      </c>
      <c r="BA32" s="45">
        <f t="shared" si="19"/>
        <v>8.0507648031717812E-4</v>
      </c>
      <c r="BB32" s="45">
        <f t="shared" si="20"/>
        <v>3.3984418231477814E-4</v>
      </c>
      <c r="BC32" s="45">
        <f t="shared" si="21"/>
        <v>1.479156195198507E-5</v>
      </c>
      <c r="BD32">
        <f t="shared" si="40"/>
        <v>0.20020790219939999</v>
      </c>
      <c r="BE32">
        <f t="shared" si="41"/>
        <v>1.8315789027973015E-2</v>
      </c>
      <c r="BF32">
        <f t="shared" si="42"/>
        <v>8.4668265889220056</v>
      </c>
      <c r="BG32">
        <f t="shared" si="43"/>
        <v>5.4989168515260879E-3</v>
      </c>
      <c r="BH32">
        <f t="shared" si="44"/>
        <v>0.33355120582713188</v>
      </c>
      <c r="BI32">
        <f t="shared" si="45"/>
        <v>0.62069466858558442</v>
      </c>
      <c r="BJ32">
        <f t="shared" si="46"/>
        <v>6.769394011382662E-5</v>
      </c>
      <c r="BK32">
        <f t="shared" si="47"/>
        <v>0.20156762284064414</v>
      </c>
      <c r="BL32">
        <f t="shared" si="48"/>
        <v>5.0160790385445108E-4</v>
      </c>
      <c r="BM32">
        <f t="shared" si="49"/>
        <v>2.8982753291418415E-3</v>
      </c>
      <c r="BN32">
        <f t="shared" si="50"/>
        <v>6.1171952816660067E-4</v>
      </c>
      <c r="BO32">
        <f t="shared" si="51"/>
        <v>2.6624811513573128E-5</v>
      </c>
      <c r="BP32" s="46">
        <f t="shared" si="52"/>
        <v>73.552424500591059</v>
      </c>
      <c r="BQ32">
        <f t="shared" si="53"/>
        <v>264.78872820212774</v>
      </c>
      <c r="BR32">
        <f t="shared" si="54"/>
        <v>10.763413787137168</v>
      </c>
      <c r="BS32">
        <f t="shared" si="55"/>
        <v>9.8507686157670538</v>
      </c>
      <c r="BT32">
        <f t="shared" si="56"/>
        <v>2.9898371630936578</v>
      </c>
    </row>
    <row r="33" spans="1:72" x14ac:dyDescent="0.2">
      <c r="A33" s="32">
        <v>171</v>
      </c>
      <c r="B33" s="32">
        <v>3.6</v>
      </c>
      <c r="C33" s="49">
        <v>1220.5833333333721</v>
      </c>
      <c r="D33" s="33">
        <v>416.41315989054152</v>
      </c>
      <c r="E33" s="33">
        <v>166.87143286788623</v>
      </c>
      <c r="F33" s="33">
        <v>56337.158949672099</v>
      </c>
      <c r="G33" s="33">
        <v>32.886207011701444</v>
      </c>
      <c r="H33" s="33">
        <v>7914.6260404774275</v>
      </c>
      <c r="I33" s="33">
        <v>6168.7775076887992</v>
      </c>
      <c r="J33" s="33">
        <v>2.1685136992790151</v>
      </c>
      <c r="K33" s="33">
        <v>3090.1787807911687</v>
      </c>
      <c r="L33" s="33">
        <v>20.749427496430318</v>
      </c>
      <c r="M33" s="33">
        <v>40.348080799330759</v>
      </c>
      <c r="N33" s="33">
        <v>21.391945602841421</v>
      </c>
      <c r="O33" s="33">
        <v>1.7315032003985364</v>
      </c>
      <c r="P33" s="33">
        <f t="shared" si="22"/>
        <v>56.337158949672101</v>
      </c>
      <c r="Q33" s="33">
        <f t="shared" si="23"/>
        <v>6.168777507688799</v>
      </c>
      <c r="R33" s="33">
        <f t="shared" si="24"/>
        <v>3.0901787807911689</v>
      </c>
      <c r="S33" s="33">
        <f t="shared" si="25"/>
        <v>7.9146260404774278</v>
      </c>
      <c r="T33" s="8">
        <f t="shared" si="26"/>
        <v>1.4990873756059495</v>
      </c>
      <c r="U33" s="8">
        <f t="shared" si="0"/>
        <v>0.60073715832439045</v>
      </c>
      <c r="V33" s="8">
        <f t="shared" si="1"/>
        <v>202.81377221881954</v>
      </c>
      <c r="W33" s="8">
        <f t="shared" si="2"/>
        <v>0.11839034524212519</v>
      </c>
      <c r="X33" s="8">
        <f t="shared" si="3"/>
        <v>28.492653745718737</v>
      </c>
      <c r="Y33" s="8">
        <f t="shared" si="4"/>
        <v>22.207599027679677</v>
      </c>
      <c r="Z33" s="8">
        <f t="shared" si="5"/>
        <v>7.806649317404454E-3</v>
      </c>
      <c r="AA33" s="8">
        <f t="shared" si="6"/>
        <v>11.124643610848207</v>
      </c>
      <c r="AB33" s="8">
        <f t="shared" si="7"/>
        <v>7.4697938987149146E-2</v>
      </c>
      <c r="AC33" s="8">
        <f t="shared" si="8"/>
        <v>0.14525309087759072</v>
      </c>
      <c r="AD33" s="8">
        <f t="shared" si="9"/>
        <v>7.7011004170229116E-2</v>
      </c>
      <c r="AE33" s="8">
        <f t="shared" si="10"/>
        <v>6.2334115214347308E-3</v>
      </c>
      <c r="AF33" s="45">
        <f t="shared" si="27"/>
        <v>0.21600682645618868</v>
      </c>
      <c r="AG33" s="45">
        <f t="shared" si="28"/>
        <v>5.5572355071636485E-2</v>
      </c>
      <c r="AH33" s="45">
        <f t="shared" si="29"/>
        <v>8.8218256728499149</v>
      </c>
      <c r="AI33" s="45">
        <f t="shared" si="30"/>
        <v>4.8700265422511393E-3</v>
      </c>
      <c r="AJ33" s="45">
        <f t="shared" si="31"/>
        <v>1.056065742984386</v>
      </c>
      <c r="AK33" s="45">
        <f t="shared" si="32"/>
        <v>0.56796928459538809</v>
      </c>
      <c r="AL33" s="45">
        <f t="shared" si="33"/>
        <v>1.420940902330625E-4</v>
      </c>
      <c r="AM33" s="45">
        <f t="shared" si="34"/>
        <v>0.27756096833453608</v>
      </c>
      <c r="AN33" s="45">
        <f t="shared" si="35"/>
        <v>1.3374742880420617E-3</v>
      </c>
      <c r="AO33" s="45">
        <f t="shared" si="36"/>
        <v>1.6994628627306741E-3</v>
      </c>
      <c r="AP33" s="45">
        <f t="shared" si="37"/>
        <v>8.7892038541690384E-4</v>
      </c>
      <c r="AQ33" s="45">
        <f t="shared" si="38"/>
        <v>4.5390020544926313E-5</v>
      </c>
      <c r="AR33" s="45">
        <f t="shared" si="39"/>
        <v>6.0001896237830185E-2</v>
      </c>
      <c r="AS33" s="45">
        <f t="shared" si="11"/>
        <v>1.5436765297676801E-2</v>
      </c>
      <c r="AT33" s="45">
        <f t="shared" si="12"/>
        <v>2.4505071313471984</v>
      </c>
      <c r="AU33" s="45">
        <f t="shared" si="13"/>
        <v>1.3527851506253165E-3</v>
      </c>
      <c r="AV33" s="45">
        <f t="shared" si="14"/>
        <v>0.29335159527344057</v>
      </c>
      <c r="AW33" s="45">
        <f t="shared" si="15"/>
        <v>0.15776924572094114</v>
      </c>
      <c r="AX33" s="45">
        <f t="shared" si="16"/>
        <v>3.9470580620295136E-5</v>
      </c>
      <c r="AY33" s="45">
        <f t="shared" si="17"/>
        <v>7.7100268981815573E-2</v>
      </c>
      <c r="AZ33" s="45">
        <f t="shared" si="18"/>
        <v>3.7152063556723937E-4</v>
      </c>
      <c r="BA33" s="45">
        <f t="shared" si="19"/>
        <v>4.7207301742518726E-4</v>
      </c>
      <c r="BB33" s="45">
        <f t="shared" si="20"/>
        <v>2.4414455150469549E-4</v>
      </c>
      <c r="BC33" s="45">
        <f t="shared" si="21"/>
        <v>1.2608339040257308E-5</v>
      </c>
      <c r="BD33">
        <f t="shared" si="40"/>
        <v>0.21600682645618868</v>
      </c>
      <c r="BE33">
        <f t="shared" si="41"/>
        <v>1.8524118357212162E-2</v>
      </c>
      <c r="BF33">
        <f t="shared" si="42"/>
        <v>8.8218256728499149</v>
      </c>
      <c r="BG33">
        <f t="shared" si="43"/>
        <v>2.4350132711255697E-3</v>
      </c>
      <c r="BH33">
        <f t="shared" si="44"/>
        <v>0.35202191432812868</v>
      </c>
      <c r="BI33">
        <f t="shared" si="45"/>
        <v>0.56796928459538809</v>
      </c>
      <c r="BJ33">
        <f t="shared" si="46"/>
        <v>3.5523522558265626E-5</v>
      </c>
      <c r="BK33">
        <f t="shared" si="47"/>
        <v>0.13878048416726804</v>
      </c>
      <c r="BL33">
        <f t="shared" si="48"/>
        <v>4.4582476268068726E-4</v>
      </c>
      <c r="BM33">
        <f t="shared" si="49"/>
        <v>1.6994628627306741E-3</v>
      </c>
      <c r="BN33">
        <f t="shared" si="50"/>
        <v>4.3946019270845192E-4</v>
      </c>
      <c r="BO33">
        <f t="shared" si="51"/>
        <v>2.2695010272463156E-5</v>
      </c>
      <c r="BP33" s="46">
        <f t="shared" si="52"/>
        <v>74.213301549197908</v>
      </c>
      <c r="BQ33">
        <f t="shared" si="53"/>
        <v>267.16788557711237</v>
      </c>
      <c r="BR33">
        <f t="shared" si="54"/>
        <v>11.003974218481266</v>
      </c>
      <c r="BS33">
        <f t="shared" si="55"/>
        <v>10.120206280376177</v>
      </c>
      <c r="BT33">
        <f t="shared" si="56"/>
        <v>3.0566595051336849</v>
      </c>
    </row>
    <row r="34" spans="1:72" x14ac:dyDescent="0.2">
      <c r="A34" s="32">
        <v>172</v>
      </c>
      <c r="B34" s="32">
        <v>3.6</v>
      </c>
      <c r="C34" s="49">
        <v>1226.5833333333721</v>
      </c>
      <c r="D34" s="33">
        <v>395.52709921143253</v>
      </c>
      <c r="E34" s="33">
        <v>150.98392936322884</v>
      </c>
      <c r="F34" s="33">
        <v>53526.768319826704</v>
      </c>
      <c r="G34" s="33">
        <v>22.965728188701426</v>
      </c>
      <c r="H34" s="33">
        <v>7636.6858883076457</v>
      </c>
      <c r="I34" s="33">
        <v>5384.2425793899483</v>
      </c>
      <c r="J34" s="33">
        <v>1.4400900457129404</v>
      </c>
      <c r="K34" s="33">
        <v>2119.8150864910403</v>
      </c>
      <c r="L34" s="33">
        <v>16.192710228112816</v>
      </c>
      <c r="M34" s="33">
        <v>24.873615746744825</v>
      </c>
      <c r="N34" s="33">
        <v>14.870028027436589</v>
      </c>
      <c r="O34" s="33">
        <v>1.215612533549542</v>
      </c>
      <c r="P34" s="33">
        <f t="shared" si="22"/>
        <v>53.526768319826701</v>
      </c>
      <c r="Q34" s="33">
        <f t="shared" si="23"/>
        <v>5.384242579389948</v>
      </c>
      <c r="R34" s="33">
        <f t="shared" si="24"/>
        <v>2.1198150864910406</v>
      </c>
      <c r="S34" s="33">
        <f t="shared" si="25"/>
        <v>7.6366858883076461</v>
      </c>
      <c r="T34" s="8">
        <f t="shared" si="26"/>
        <v>1.423897557161157</v>
      </c>
      <c r="U34" s="8">
        <f t="shared" si="0"/>
        <v>0.54354214570762382</v>
      </c>
      <c r="V34" s="8">
        <f t="shared" si="1"/>
        <v>192.69636595137612</v>
      </c>
      <c r="W34" s="8">
        <f t="shared" si="2"/>
        <v>8.2676621479325127E-2</v>
      </c>
      <c r="X34" s="8">
        <f t="shared" si="3"/>
        <v>27.492069197907522</v>
      </c>
      <c r="Y34" s="8">
        <f t="shared" si="4"/>
        <v>19.383273285803813</v>
      </c>
      <c r="Z34" s="8">
        <f t="shared" si="5"/>
        <v>5.1843241645665858E-3</v>
      </c>
      <c r="AA34" s="8">
        <f t="shared" si="6"/>
        <v>7.6313343113677448</v>
      </c>
      <c r="AB34" s="8">
        <f t="shared" si="7"/>
        <v>5.8293756821206133E-2</v>
      </c>
      <c r="AC34" s="8">
        <f t="shared" si="8"/>
        <v>8.9545016688281368E-2</v>
      </c>
      <c r="AD34" s="8">
        <f t="shared" si="9"/>
        <v>5.3532100898771723E-2</v>
      </c>
      <c r="AE34" s="8">
        <f t="shared" si="10"/>
        <v>4.3762051207783511E-3</v>
      </c>
      <c r="AF34" s="45">
        <f t="shared" si="27"/>
        <v>0.20517255866875458</v>
      </c>
      <c r="AG34" s="45">
        <f t="shared" si="28"/>
        <v>5.0281419584424031E-2</v>
      </c>
      <c r="AH34" s="45">
        <f t="shared" si="29"/>
        <v>8.381747105323015</v>
      </c>
      <c r="AI34" s="45">
        <f t="shared" si="30"/>
        <v>3.4009305421359576E-3</v>
      </c>
      <c r="AJ34" s="45">
        <f t="shared" si="31"/>
        <v>1.0189795848001306</v>
      </c>
      <c r="AK34" s="45">
        <f t="shared" si="32"/>
        <v>0.49573588966250159</v>
      </c>
      <c r="AL34" s="45">
        <f t="shared" si="33"/>
        <v>9.4363381226184671E-5</v>
      </c>
      <c r="AM34" s="45">
        <f t="shared" si="34"/>
        <v>0.19040255267883596</v>
      </c>
      <c r="AN34" s="45">
        <f t="shared" si="35"/>
        <v>1.0437557174790713E-3</v>
      </c>
      <c r="AO34" s="45">
        <f t="shared" si="36"/>
        <v>1.0476777429306349E-3</v>
      </c>
      <c r="AP34" s="45">
        <f t="shared" si="37"/>
        <v>6.1095755419734901E-4</v>
      </c>
      <c r="AQ34" s="45">
        <f t="shared" si="38"/>
        <v>3.1866344722772527E-5</v>
      </c>
      <c r="AR34" s="45">
        <f t="shared" si="39"/>
        <v>5.6992377407987384E-2</v>
      </c>
      <c r="AS34" s="45">
        <f t="shared" si="11"/>
        <v>1.3967060995673342E-2</v>
      </c>
      <c r="AT34" s="45">
        <f t="shared" si="12"/>
        <v>2.3282630848119488</v>
      </c>
      <c r="AU34" s="45">
        <f t="shared" si="13"/>
        <v>9.4470292837109935E-4</v>
      </c>
      <c r="AV34" s="45">
        <f t="shared" si="14"/>
        <v>0.28304988466670294</v>
      </c>
      <c r="AW34" s="45">
        <f t="shared" si="15"/>
        <v>0.13770441379513934</v>
      </c>
      <c r="AX34" s="45">
        <f t="shared" si="16"/>
        <v>2.6212050340606852E-5</v>
      </c>
      <c r="AY34" s="45">
        <f t="shared" si="17"/>
        <v>5.2889597966343321E-2</v>
      </c>
      <c r="AZ34" s="45">
        <f t="shared" si="18"/>
        <v>2.8993214374418649E-4</v>
      </c>
      <c r="BA34" s="45">
        <f t="shared" si="19"/>
        <v>2.9102159525850967E-4</v>
      </c>
      <c r="BB34" s="45">
        <f t="shared" si="20"/>
        <v>1.6971043172148584E-4</v>
      </c>
      <c r="BC34" s="45">
        <f t="shared" si="21"/>
        <v>8.8517624229923685E-6</v>
      </c>
      <c r="BD34">
        <f t="shared" si="40"/>
        <v>0.20517255866875458</v>
      </c>
      <c r="BE34">
        <f t="shared" si="41"/>
        <v>1.6760473194808011E-2</v>
      </c>
      <c r="BF34">
        <f t="shared" si="42"/>
        <v>8.381747105323015</v>
      </c>
      <c r="BG34">
        <f t="shared" si="43"/>
        <v>1.7004652710679788E-3</v>
      </c>
      <c r="BH34">
        <f t="shared" si="44"/>
        <v>0.33965986160004352</v>
      </c>
      <c r="BI34">
        <f t="shared" si="45"/>
        <v>0.49573588966250159</v>
      </c>
      <c r="BJ34">
        <f t="shared" si="46"/>
        <v>2.3590845306546168E-5</v>
      </c>
      <c r="BK34">
        <f t="shared" si="47"/>
        <v>9.5201276339417981E-2</v>
      </c>
      <c r="BL34">
        <f t="shared" si="48"/>
        <v>3.4791857249302376E-4</v>
      </c>
      <c r="BM34">
        <f t="shared" si="49"/>
        <v>1.0476777429306349E-3</v>
      </c>
      <c r="BN34">
        <f t="shared" si="50"/>
        <v>3.054787770986745E-4</v>
      </c>
      <c r="BO34">
        <f t="shared" si="51"/>
        <v>1.5933172361386263E-5</v>
      </c>
      <c r="BP34" s="46">
        <f t="shared" si="52"/>
        <v>69.295580687360271</v>
      </c>
      <c r="BQ34">
        <f t="shared" si="53"/>
        <v>249.46409047449689</v>
      </c>
      <c r="BR34">
        <f t="shared" si="54"/>
        <v>10.348548662000354</v>
      </c>
      <c r="BS34">
        <f t="shared" si="55"/>
        <v>9.5377182291697977</v>
      </c>
      <c r="BT34">
        <f t="shared" si="56"/>
        <v>2.8745968505556538</v>
      </c>
    </row>
    <row r="35" spans="1:72" x14ac:dyDescent="0.2">
      <c r="A35" s="32">
        <v>176</v>
      </c>
      <c r="B35" s="32">
        <v>3.6</v>
      </c>
      <c r="C35" s="49">
        <v>1250.5833333333721</v>
      </c>
      <c r="D35" s="33">
        <v>389.33957630193731</v>
      </c>
      <c r="E35" s="33">
        <v>141.42982171051153</v>
      </c>
      <c r="F35" s="33">
        <v>51759.235843159324</v>
      </c>
      <c r="G35" s="33">
        <v>18.223647908658755</v>
      </c>
      <c r="H35" s="33">
        <v>8041.3299222775204</v>
      </c>
      <c r="I35" s="33">
        <v>4775.3031567541711</v>
      </c>
      <c r="J35" s="33">
        <v>0.69929532312406306</v>
      </c>
      <c r="K35" s="33">
        <v>748.65871961075914</v>
      </c>
      <c r="L35" s="33">
        <v>11.561146116330965</v>
      </c>
      <c r="M35" s="33">
        <v>18.464245985653047</v>
      </c>
      <c r="N35" s="33">
        <v>5.6365759830257147</v>
      </c>
      <c r="O35" s="33">
        <v>0.61350680454044138</v>
      </c>
      <c r="P35" s="33">
        <f t="shared" si="22"/>
        <v>51.759235843159324</v>
      </c>
      <c r="Q35" s="33">
        <f t="shared" si="23"/>
        <v>4.7753031567541715</v>
      </c>
      <c r="R35" s="33">
        <f t="shared" si="24"/>
        <v>0.74865871961075914</v>
      </c>
      <c r="S35" s="33">
        <f t="shared" si="25"/>
        <v>8.0413299222775212</v>
      </c>
      <c r="T35" s="8">
        <f t="shared" si="26"/>
        <v>1.4016224746869743</v>
      </c>
      <c r="U35" s="8">
        <f t="shared" si="0"/>
        <v>0.50914735815784151</v>
      </c>
      <c r="V35" s="8">
        <f t="shared" si="1"/>
        <v>186.33324903537357</v>
      </c>
      <c r="W35" s="8">
        <f t="shared" si="2"/>
        <v>6.5605132471171515E-2</v>
      </c>
      <c r="X35" s="8">
        <f t="shared" si="3"/>
        <v>28.948787720199071</v>
      </c>
      <c r="Y35" s="8">
        <f t="shared" si="4"/>
        <v>17.191091364315017</v>
      </c>
      <c r="Z35" s="8">
        <f t="shared" si="5"/>
        <v>2.5174631632466269E-3</v>
      </c>
      <c r="AA35" s="8">
        <f t="shared" si="6"/>
        <v>2.6951713905987327</v>
      </c>
      <c r="AB35" s="8">
        <f t="shared" si="7"/>
        <v>4.1620126018791476E-2</v>
      </c>
      <c r="AC35" s="8">
        <f t="shared" si="8"/>
        <v>6.6471285548350967E-2</v>
      </c>
      <c r="AD35" s="8">
        <f t="shared" si="9"/>
        <v>2.0291673538892573E-2</v>
      </c>
      <c r="AE35" s="8">
        <f t="shared" si="10"/>
        <v>2.2086244963455889E-3</v>
      </c>
      <c r="AF35" s="45">
        <f t="shared" si="27"/>
        <v>0.20196289260619224</v>
      </c>
      <c r="AG35" s="45">
        <f t="shared" si="28"/>
        <v>4.709966310433316E-2</v>
      </c>
      <c r="AH35" s="45">
        <f t="shared" si="29"/>
        <v>8.1049695100205987</v>
      </c>
      <c r="AI35" s="45">
        <f t="shared" si="30"/>
        <v>2.6986891185179565E-3</v>
      </c>
      <c r="AJ35" s="45">
        <f t="shared" si="31"/>
        <v>1.0729721171311739</v>
      </c>
      <c r="AK35" s="45">
        <f t="shared" si="32"/>
        <v>0.4396698558648342</v>
      </c>
      <c r="AL35" s="45">
        <f t="shared" si="33"/>
        <v>4.5822045199246943E-5</v>
      </c>
      <c r="AM35" s="45">
        <f t="shared" si="34"/>
        <v>6.7244795174619079E-2</v>
      </c>
      <c r="AN35" s="45">
        <f t="shared" si="35"/>
        <v>7.4521264133914908E-4</v>
      </c>
      <c r="AO35" s="45">
        <f t="shared" si="36"/>
        <v>7.777148186305249E-4</v>
      </c>
      <c r="AP35" s="45">
        <f t="shared" si="37"/>
        <v>2.3158723509350115E-4</v>
      </c>
      <c r="AQ35" s="45">
        <f t="shared" si="38"/>
        <v>1.6082607560952367E-5</v>
      </c>
      <c r="AR35" s="45">
        <f t="shared" si="39"/>
        <v>5.6100803501720066E-2</v>
      </c>
      <c r="AS35" s="45">
        <f t="shared" si="11"/>
        <v>1.3083239751203655E-2</v>
      </c>
      <c r="AT35" s="45">
        <f t="shared" si="12"/>
        <v>2.2513804194501663</v>
      </c>
      <c r="AU35" s="45">
        <f t="shared" si="13"/>
        <v>7.496358662549879E-4</v>
      </c>
      <c r="AV35" s="45">
        <f t="shared" si="14"/>
        <v>0.29804781031421496</v>
      </c>
      <c r="AW35" s="45">
        <f t="shared" si="15"/>
        <v>0.12213051551800949</v>
      </c>
      <c r="AX35" s="45">
        <f t="shared" si="16"/>
        <v>1.2728345888679705E-5</v>
      </c>
      <c r="AY35" s="45">
        <f t="shared" si="17"/>
        <v>1.8679109770727523E-2</v>
      </c>
      <c r="AZ35" s="45">
        <f t="shared" si="18"/>
        <v>2.0700351148309696E-4</v>
      </c>
      <c r="BA35" s="45">
        <f t="shared" si="19"/>
        <v>2.1603189406403469E-4</v>
      </c>
      <c r="BB35" s="45">
        <f t="shared" si="20"/>
        <v>6.4329787525972535E-5</v>
      </c>
      <c r="BC35" s="45">
        <f t="shared" si="21"/>
        <v>4.467390989153435E-6</v>
      </c>
      <c r="BD35">
        <f t="shared" si="40"/>
        <v>0.20196289260619224</v>
      </c>
      <c r="BE35">
        <f t="shared" si="41"/>
        <v>1.5699887701444388E-2</v>
      </c>
      <c r="BF35">
        <f t="shared" si="42"/>
        <v>8.1049695100205987</v>
      </c>
      <c r="BG35">
        <f t="shared" si="43"/>
        <v>1.3493445592589783E-3</v>
      </c>
      <c r="BH35">
        <f t="shared" si="44"/>
        <v>0.35765737237705797</v>
      </c>
      <c r="BI35">
        <f t="shared" si="45"/>
        <v>0.4396698558648342</v>
      </c>
      <c r="BJ35">
        <f t="shared" si="46"/>
        <v>1.1455511299811736E-5</v>
      </c>
      <c r="BK35">
        <f t="shared" si="47"/>
        <v>3.362239758730954E-2</v>
      </c>
      <c r="BL35">
        <f t="shared" si="48"/>
        <v>2.4840421377971634E-4</v>
      </c>
      <c r="BM35">
        <f t="shared" si="49"/>
        <v>7.777148186305249E-4</v>
      </c>
      <c r="BN35">
        <f t="shared" si="50"/>
        <v>1.1579361754675057E-4</v>
      </c>
      <c r="BO35">
        <f t="shared" si="51"/>
        <v>8.0413037804761834E-6</v>
      </c>
      <c r="BP35" s="46">
        <f t="shared" si="52"/>
        <v>65.910495457935554</v>
      </c>
      <c r="BQ35">
        <f t="shared" si="53"/>
        <v>237.27778364856803</v>
      </c>
      <c r="BR35">
        <f t="shared" si="54"/>
        <v>9.938433942368091</v>
      </c>
      <c r="BS35">
        <f t="shared" si="55"/>
        <v>9.1560926701817333</v>
      </c>
      <c r="BT35">
        <f t="shared" si="56"/>
        <v>2.7606760951022475</v>
      </c>
    </row>
    <row r="36" spans="1:72" x14ac:dyDescent="0.2">
      <c r="A36" s="32">
        <v>180</v>
      </c>
      <c r="B36" s="32">
        <v>3.6</v>
      </c>
      <c r="C36" s="49">
        <v>1274.5833333333721</v>
      </c>
      <c r="D36" s="33">
        <v>380.53406402611995</v>
      </c>
      <c r="E36" s="33">
        <v>134.63949349282782</v>
      </c>
      <c r="F36" s="33">
        <v>51586.137578093811</v>
      </c>
      <c r="G36" s="33">
        <v>15.230150442874958</v>
      </c>
      <c r="H36" s="33">
        <v>7656.3648769664651</v>
      </c>
      <c r="I36" s="33">
        <v>4516.9828859448562</v>
      </c>
      <c r="J36" s="33">
        <v>0.48350988365327097</v>
      </c>
      <c r="K36" s="33">
        <v>387.83134920463897</v>
      </c>
      <c r="L36" s="33">
        <v>11.112709915184652</v>
      </c>
      <c r="M36" s="33">
        <v>17.395632527193481</v>
      </c>
      <c r="N36" s="33">
        <v>2.9580630787761488</v>
      </c>
      <c r="O36" s="33">
        <v>0.38010535313189209</v>
      </c>
      <c r="P36" s="33">
        <f t="shared" si="22"/>
        <v>51.586137578093812</v>
      </c>
      <c r="Q36" s="33">
        <f t="shared" si="23"/>
        <v>4.5169828859448566</v>
      </c>
      <c r="R36" s="33">
        <f t="shared" si="24"/>
        <v>0.38783134920463896</v>
      </c>
      <c r="S36" s="33">
        <f t="shared" si="25"/>
        <v>7.6563648769664647</v>
      </c>
      <c r="T36" s="8">
        <f t="shared" si="26"/>
        <v>1.3699226304940317</v>
      </c>
      <c r="U36" s="8">
        <f t="shared" si="0"/>
        <v>0.48470217657418013</v>
      </c>
      <c r="V36" s="8">
        <f t="shared" si="1"/>
        <v>185.71009528113771</v>
      </c>
      <c r="W36" s="8">
        <f t="shared" si="2"/>
        <v>5.4828541594349849E-2</v>
      </c>
      <c r="X36" s="8">
        <f t="shared" si="3"/>
        <v>27.562913557079273</v>
      </c>
      <c r="Y36" s="8">
        <f t="shared" si="4"/>
        <v>16.261138389401481</v>
      </c>
      <c r="Z36" s="8">
        <f t="shared" si="5"/>
        <v>1.7406355811517755E-3</v>
      </c>
      <c r="AA36" s="8">
        <f t="shared" si="6"/>
        <v>1.3961928571367002</v>
      </c>
      <c r="AB36" s="8">
        <f t="shared" si="7"/>
        <v>4.0005755694664746E-2</v>
      </c>
      <c r="AC36" s="8">
        <f t="shared" si="8"/>
        <v>6.262427709789653E-2</v>
      </c>
      <c r="AD36" s="8">
        <f t="shared" si="9"/>
        <v>1.0649027083594135E-2</v>
      </c>
      <c r="AE36" s="8">
        <f t="shared" si="10"/>
        <v>1.3683792712748115E-3</v>
      </c>
      <c r="AF36" s="45">
        <f t="shared" si="27"/>
        <v>0.1973951917138374</v>
      </c>
      <c r="AG36" s="45">
        <f t="shared" si="28"/>
        <v>4.4838314206677159E-2</v>
      </c>
      <c r="AH36" s="45">
        <f t="shared" si="29"/>
        <v>8.0778640835640587</v>
      </c>
      <c r="AI36" s="45">
        <f t="shared" si="30"/>
        <v>2.2553904399156663E-3</v>
      </c>
      <c r="AJ36" s="45">
        <f t="shared" si="31"/>
        <v>1.0216053949992319</v>
      </c>
      <c r="AK36" s="45">
        <f t="shared" si="32"/>
        <v>0.4158858923120583</v>
      </c>
      <c r="AL36" s="45">
        <f t="shared" si="33"/>
        <v>3.1682482365339924E-5</v>
      </c>
      <c r="AM36" s="45">
        <f t="shared" si="34"/>
        <v>3.4835151126165177E-2</v>
      </c>
      <c r="AN36" s="45">
        <f t="shared" si="35"/>
        <v>7.1630717447922557E-4</v>
      </c>
      <c r="AO36" s="45">
        <f t="shared" si="36"/>
        <v>7.3270477475016413E-4</v>
      </c>
      <c r="AP36" s="45">
        <f t="shared" si="37"/>
        <v>1.2153648805745418E-4</v>
      </c>
      <c r="AQ36" s="45">
        <f t="shared" si="38"/>
        <v>9.9641685813355518E-6</v>
      </c>
      <c r="AR36" s="45">
        <f t="shared" si="39"/>
        <v>5.4831997698288164E-2</v>
      </c>
      <c r="AS36" s="45">
        <f t="shared" si="11"/>
        <v>1.2455087279632543E-2</v>
      </c>
      <c r="AT36" s="45">
        <f t="shared" si="12"/>
        <v>2.2438511343233496</v>
      </c>
      <c r="AU36" s="45">
        <f t="shared" si="13"/>
        <v>6.2649734442101845E-4</v>
      </c>
      <c r="AV36" s="45">
        <f t="shared" si="14"/>
        <v>0.28377927638867551</v>
      </c>
      <c r="AW36" s="45">
        <f t="shared" si="15"/>
        <v>0.11552385897557174</v>
      </c>
      <c r="AX36" s="45">
        <f t="shared" si="16"/>
        <v>8.800689545927756E-6</v>
      </c>
      <c r="AY36" s="45">
        <f t="shared" si="17"/>
        <v>9.6764308683792155E-3</v>
      </c>
      <c r="AZ36" s="45">
        <f t="shared" si="18"/>
        <v>1.989742151331182E-4</v>
      </c>
      <c r="BA36" s="45">
        <f t="shared" si="19"/>
        <v>2.0352910409726782E-4</v>
      </c>
      <c r="BB36" s="45">
        <f t="shared" si="20"/>
        <v>3.3760135571515049E-5</v>
      </c>
      <c r="BC36" s="45">
        <f t="shared" si="21"/>
        <v>2.767824605926542E-6</v>
      </c>
      <c r="BD36">
        <f t="shared" si="40"/>
        <v>0.1973951917138374</v>
      </c>
      <c r="BE36">
        <f t="shared" si="41"/>
        <v>1.4946104735559053E-2</v>
      </c>
      <c r="BF36">
        <f t="shared" si="42"/>
        <v>8.0778640835640587</v>
      </c>
      <c r="BG36">
        <f t="shared" si="43"/>
        <v>1.1276952199578332E-3</v>
      </c>
      <c r="BH36">
        <f t="shared" si="44"/>
        <v>0.34053513166641064</v>
      </c>
      <c r="BI36">
        <f t="shared" si="45"/>
        <v>0.4158858923120583</v>
      </c>
      <c r="BJ36">
        <f t="shared" si="46"/>
        <v>7.9206205913349811E-6</v>
      </c>
      <c r="BK36">
        <f t="shared" si="47"/>
        <v>1.7417575563082589E-2</v>
      </c>
      <c r="BL36">
        <f t="shared" si="48"/>
        <v>2.3876905815974186E-4</v>
      </c>
      <c r="BM36">
        <f t="shared" si="49"/>
        <v>7.3270477475016413E-4</v>
      </c>
      <c r="BN36">
        <f t="shared" si="50"/>
        <v>6.0768244028727088E-5</v>
      </c>
      <c r="BO36">
        <f t="shared" si="51"/>
        <v>4.9820842906677759E-6</v>
      </c>
      <c r="BP36" s="46">
        <f t="shared" si="52"/>
        <v>64.710050418929526</v>
      </c>
      <c r="BQ36">
        <f t="shared" si="53"/>
        <v>232.9561815081463</v>
      </c>
      <c r="BR36">
        <f t="shared" si="54"/>
        <v>9.7962916134501778</v>
      </c>
      <c r="BS36">
        <f t="shared" si="55"/>
        <v>9.066216819556784</v>
      </c>
      <c r="BT36">
        <f t="shared" si="56"/>
        <v>2.7211921148472715</v>
      </c>
    </row>
    <row r="37" spans="1:72" x14ac:dyDescent="0.2">
      <c r="A37" s="32">
        <v>184</v>
      </c>
      <c r="B37" s="32">
        <v>3.6</v>
      </c>
      <c r="C37" s="49">
        <v>1298.5833333333721</v>
      </c>
      <c r="D37" s="33">
        <v>374.35109582954834</v>
      </c>
      <c r="E37" s="33">
        <v>131.4851967399899</v>
      </c>
      <c r="F37" s="33">
        <v>51023.944968285112</v>
      </c>
      <c r="G37" s="33">
        <v>14.013823465918941</v>
      </c>
      <c r="H37" s="33">
        <v>7407.0980149745947</v>
      </c>
      <c r="I37" s="33">
        <v>4507.9175093407057</v>
      </c>
      <c r="J37" s="33">
        <v>0.43697483348941674</v>
      </c>
      <c r="K37" s="33">
        <v>268.49307984693837</v>
      </c>
      <c r="L37" s="33">
        <v>8.7426846470562545</v>
      </c>
      <c r="M37" s="33">
        <v>17.902530243569668</v>
      </c>
      <c r="N37" s="33">
        <v>2.116857260041034</v>
      </c>
      <c r="O37" s="33">
        <v>0.49088796804562129</v>
      </c>
      <c r="P37" s="33">
        <f t="shared" si="22"/>
        <v>51.023944968285114</v>
      </c>
      <c r="Q37" s="33">
        <f t="shared" si="23"/>
        <v>4.5079175093407056</v>
      </c>
      <c r="R37" s="33">
        <f t="shared" si="24"/>
        <v>0.26849307984693838</v>
      </c>
      <c r="S37" s="33">
        <f t="shared" si="25"/>
        <v>7.4070980149745944</v>
      </c>
      <c r="T37" s="8">
        <f t="shared" si="26"/>
        <v>1.3476639449863741</v>
      </c>
      <c r="U37" s="8">
        <f t="shared" si="0"/>
        <v>0.47334670826396363</v>
      </c>
      <c r="V37" s="8">
        <f t="shared" si="1"/>
        <v>183.68620188582639</v>
      </c>
      <c r="W37" s="8">
        <f t="shared" si="2"/>
        <v>5.0449764477308187E-2</v>
      </c>
      <c r="X37" s="8">
        <f t="shared" si="3"/>
        <v>26.66555285390854</v>
      </c>
      <c r="Y37" s="8">
        <f t="shared" si="4"/>
        <v>16.228503033626541</v>
      </c>
      <c r="Z37" s="8">
        <f t="shared" si="5"/>
        <v>1.5731094005619001E-3</v>
      </c>
      <c r="AA37" s="8">
        <f t="shared" si="6"/>
        <v>0.96657508744897813</v>
      </c>
      <c r="AB37" s="8">
        <f t="shared" si="7"/>
        <v>3.1473664729402516E-2</v>
      </c>
      <c r="AC37" s="8">
        <f t="shared" si="8"/>
        <v>6.4449108876850805E-2</v>
      </c>
      <c r="AD37" s="8">
        <f t="shared" si="9"/>
        <v>7.6206861361477222E-3</v>
      </c>
      <c r="AE37" s="8">
        <f t="shared" si="10"/>
        <v>1.7671966849642365E-3</v>
      </c>
      <c r="AF37" s="45">
        <f t="shared" si="27"/>
        <v>0.19418788832656686</v>
      </c>
      <c r="AG37" s="45">
        <f t="shared" si="28"/>
        <v>4.3787854603511894E-2</v>
      </c>
      <c r="AH37" s="45">
        <f t="shared" si="29"/>
        <v>7.9898304430546503</v>
      </c>
      <c r="AI37" s="45">
        <f t="shared" si="30"/>
        <v>2.0752679752080705E-3</v>
      </c>
      <c r="AJ37" s="45">
        <f t="shared" si="31"/>
        <v>0.9883451762012061</v>
      </c>
      <c r="AK37" s="45">
        <f t="shared" si="32"/>
        <v>0.41505122848149723</v>
      </c>
      <c r="AL37" s="45">
        <f t="shared" si="33"/>
        <v>2.8633225346958502E-5</v>
      </c>
      <c r="AM37" s="45">
        <f t="shared" si="34"/>
        <v>2.4116144896431591E-2</v>
      </c>
      <c r="AN37" s="45">
        <f t="shared" si="35"/>
        <v>5.6353920733039423E-4</v>
      </c>
      <c r="AO37" s="45">
        <f t="shared" si="36"/>
        <v>7.5405532791448235E-4</v>
      </c>
      <c r="AP37" s="45">
        <f t="shared" si="37"/>
        <v>8.6974276833459501E-5</v>
      </c>
      <c r="AQ37" s="45">
        <f t="shared" si="38"/>
        <v>1.2868249362588192E-5</v>
      </c>
      <c r="AR37" s="45">
        <f t="shared" si="39"/>
        <v>5.3941080090713016E-2</v>
      </c>
      <c r="AS37" s="45">
        <f t="shared" si="11"/>
        <v>1.2163292945419971E-2</v>
      </c>
      <c r="AT37" s="45">
        <f t="shared" si="12"/>
        <v>2.2193973452929585</v>
      </c>
      <c r="AU37" s="45">
        <f t="shared" si="13"/>
        <v>5.7646332644668624E-4</v>
      </c>
      <c r="AV37" s="45">
        <f t="shared" si="14"/>
        <v>0.27454032672255724</v>
      </c>
      <c r="AW37" s="45">
        <f t="shared" si="15"/>
        <v>0.11529200791152701</v>
      </c>
      <c r="AX37" s="45">
        <f t="shared" si="16"/>
        <v>7.9536737074884731E-6</v>
      </c>
      <c r="AY37" s="45">
        <f t="shared" si="17"/>
        <v>6.6989291378976639E-3</v>
      </c>
      <c r="AZ37" s="45">
        <f t="shared" si="18"/>
        <v>1.5653866870288729E-4</v>
      </c>
      <c r="BA37" s="45">
        <f t="shared" si="19"/>
        <v>2.0945981330957843E-4</v>
      </c>
      <c r="BB37" s="45">
        <f t="shared" si="20"/>
        <v>2.4159521342627638E-5</v>
      </c>
      <c r="BC37" s="45">
        <f t="shared" si="21"/>
        <v>3.574513711830053E-6</v>
      </c>
      <c r="BD37">
        <f t="shared" si="40"/>
        <v>0.19418788832656686</v>
      </c>
      <c r="BE37">
        <f t="shared" si="41"/>
        <v>1.4595951534503965E-2</v>
      </c>
      <c r="BF37">
        <f t="shared" si="42"/>
        <v>7.9898304430546503</v>
      </c>
      <c r="BG37">
        <f t="shared" si="43"/>
        <v>1.0376339876040353E-3</v>
      </c>
      <c r="BH37">
        <f t="shared" si="44"/>
        <v>0.32944839206706872</v>
      </c>
      <c r="BI37">
        <f t="shared" si="45"/>
        <v>0.41505122848149723</v>
      </c>
      <c r="BJ37">
        <f t="shared" si="46"/>
        <v>7.1583063367396256E-6</v>
      </c>
      <c r="BK37">
        <f t="shared" si="47"/>
        <v>1.2058072448215796E-2</v>
      </c>
      <c r="BL37">
        <f t="shared" si="48"/>
        <v>1.8784640244346473E-4</v>
      </c>
      <c r="BM37">
        <f t="shared" si="49"/>
        <v>7.5405532791448235E-4</v>
      </c>
      <c r="BN37">
        <f t="shared" si="50"/>
        <v>4.3487138416729751E-5</v>
      </c>
      <c r="BO37">
        <f t="shared" si="51"/>
        <v>6.4341246812940958E-6</v>
      </c>
      <c r="BP37" s="46">
        <f t="shared" si="52"/>
        <v>63.756993623435001</v>
      </c>
      <c r="BQ37">
        <f t="shared" si="53"/>
        <v>229.52517704436602</v>
      </c>
      <c r="BR37">
        <f t="shared" si="54"/>
        <v>9.6588400738258589</v>
      </c>
      <c r="BS37">
        <f t="shared" si="55"/>
        <v>8.9572085911998993</v>
      </c>
      <c r="BT37">
        <f t="shared" si="56"/>
        <v>2.6830111316182941</v>
      </c>
    </row>
    <row r="38" spans="1:72" x14ac:dyDescent="0.2">
      <c r="A38" s="32">
        <v>188</v>
      </c>
      <c r="B38" s="32">
        <v>3.6</v>
      </c>
      <c r="C38" s="49">
        <v>1322.5833333333721</v>
      </c>
      <c r="D38" s="33">
        <v>382.93926583492583</v>
      </c>
      <c r="E38" s="33">
        <v>134.19510656052384</v>
      </c>
      <c r="F38" s="33">
        <v>50959.950127644246</v>
      </c>
      <c r="G38" s="33">
        <v>11.404397146351126</v>
      </c>
      <c r="H38" s="33">
        <v>7286.3251612551894</v>
      </c>
      <c r="I38" s="33">
        <v>4542.4908948933571</v>
      </c>
      <c r="J38" s="33">
        <v>0.37115498420365622</v>
      </c>
      <c r="K38" s="33">
        <v>217.66858828627656</v>
      </c>
      <c r="L38" s="33">
        <v>9.3426422973801717</v>
      </c>
      <c r="M38" s="33">
        <v>18.841851113354888</v>
      </c>
      <c r="N38" s="33">
        <v>1.6548754415185836</v>
      </c>
      <c r="O38" s="33">
        <v>0.28210601270840641</v>
      </c>
      <c r="P38" s="33">
        <f t="shared" si="22"/>
        <v>50.959950127644248</v>
      </c>
      <c r="Q38" s="33">
        <f t="shared" si="23"/>
        <v>4.5424908948933567</v>
      </c>
      <c r="R38" s="33">
        <f t="shared" si="24"/>
        <v>0.21766858828627655</v>
      </c>
      <c r="S38" s="33">
        <f t="shared" si="25"/>
        <v>7.2863251612551894</v>
      </c>
      <c r="T38" s="8">
        <f t="shared" si="26"/>
        <v>1.378581357005733</v>
      </c>
      <c r="U38" s="8">
        <f t="shared" si="0"/>
        <v>0.48310238361788582</v>
      </c>
      <c r="V38" s="8">
        <f t="shared" si="1"/>
        <v>183.45582045951929</v>
      </c>
      <c r="W38" s="8">
        <f t="shared" si="2"/>
        <v>4.105582972686405E-2</v>
      </c>
      <c r="X38" s="8">
        <f t="shared" si="3"/>
        <v>26.23077058051868</v>
      </c>
      <c r="Y38" s="8">
        <f t="shared" si="4"/>
        <v>16.352967221616087</v>
      </c>
      <c r="Z38" s="8">
        <f t="shared" si="5"/>
        <v>1.3361579431331624E-3</v>
      </c>
      <c r="AA38" s="8">
        <f t="shared" si="6"/>
        <v>0.78360691783059555</v>
      </c>
      <c r="AB38" s="8">
        <f t="shared" si="7"/>
        <v>3.363351227056862E-2</v>
      </c>
      <c r="AC38" s="8">
        <f t="shared" si="8"/>
        <v>6.7830664008077593E-2</v>
      </c>
      <c r="AD38" s="8">
        <f t="shared" si="9"/>
        <v>5.9575515894669008E-3</v>
      </c>
      <c r="AE38" s="8">
        <f t="shared" si="10"/>
        <v>1.0155816457502629E-3</v>
      </c>
      <c r="AF38" s="45">
        <f t="shared" si="27"/>
        <v>0.19864284683079725</v>
      </c>
      <c r="AG38" s="45">
        <f t="shared" si="28"/>
        <v>4.4690322258823849E-2</v>
      </c>
      <c r="AH38" s="45">
        <f t="shared" si="29"/>
        <v>7.9798095023714355</v>
      </c>
      <c r="AI38" s="45">
        <f t="shared" si="30"/>
        <v>1.68884531990391E-3</v>
      </c>
      <c r="AJ38" s="45">
        <f t="shared" si="31"/>
        <v>0.9722301920132943</v>
      </c>
      <c r="AK38" s="45">
        <f t="shared" si="32"/>
        <v>0.41823445579580781</v>
      </c>
      <c r="AL38" s="45">
        <f t="shared" si="33"/>
        <v>2.4320312033730659E-5</v>
      </c>
      <c r="AM38" s="45">
        <f t="shared" si="34"/>
        <v>1.9551070804156575E-2</v>
      </c>
      <c r="AN38" s="45">
        <f t="shared" si="35"/>
        <v>6.0221149992065572E-4</v>
      </c>
      <c r="AO38" s="45">
        <f t="shared" si="36"/>
        <v>7.9361956251407034E-4</v>
      </c>
      <c r="AP38" s="45">
        <f t="shared" si="37"/>
        <v>6.7993056259608542E-5</v>
      </c>
      <c r="AQ38" s="45">
        <f t="shared" si="38"/>
        <v>7.3951914785572187E-6</v>
      </c>
      <c r="AR38" s="45">
        <f t="shared" si="39"/>
        <v>5.5178568564110346E-2</v>
      </c>
      <c r="AS38" s="45">
        <f t="shared" si="11"/>
        <v>1.2413978405228846E-2</v>
      </c>
      <c r="AT38" s="45">
        <f t="shared" si="12"/>
        <v>2.2166137506587322</v>
      </c>
      <c r="AU38" s="45">
        <f t="shared" si="13"/>
        <v>4.6912369997330832E-4</v>
      </c>
      <c r="AV38" s="45">
        <f t="shared" si="14"/>
        <v>0.27006394222591507</v>
      </c>
      <c r="AW38" s="45">
        <f t="shared" si="15"/>
        <v>0.11617623772105773</v>
      </c>
      <c r="AX38" s="45">
        <f t="shared" si="16"/>
        <v>6.7556422315918496E-6</v>
      </c>
      <c r="AY38" s="45">
        <f t="shared" si="17"/>
        <v>5.4308530011546044E-3</v>
      </c>
      <c r="AZ38" s="45">
        <f t="shared" si="18"/>
        <v>1.6728097220018213E-4</v>
      </c>
      <c r="BA38" s="45">
        <f t="shared" si="19"/>
        <v>2.2044987847613066E-4</v>
      </c>
      <c r="BB38" s="45">
        <f t="shared" si="20"/>
        <v>1.8886960072113483E-5</v>
      </c>
      <c r="BC38" s="45">
        <f t="shared" si="21"/>
        <v>2.0542198551547829E-6</v>
      </c>
      <c r="BD38">
        <f t="shared" si="40"/>
        <v>0.19864284683079725</v>
      </c>
      <c r="BE38">
        <f t="shared" si="41"/>
        <v>1.4896774086274616E-2</v>
      </c>
      <c r="BF38">
        <f t="shared" si="42"/>
        <v>7.9798095023714355</v>
      </c>
      <c r="BG38">
        <f t="shared" si="43"/>
        <v>8.4442265995195501E-4</v>
      </c>
      <c r="BH38">
        <f t="shared" si="44"/>
        <v>0.3240767306710981</v>
      </c>
      <c r="BI38">
        <f t="shared" si="45"/>
        <v>0.41823445579580781</v>
      </c>
      <c r="BJ38">
        <f t="shared" si="46"/>
        <v>6.0800780084326647E-6</v>
      </c>
      <c r="BK38">
        <f t="shared" si="47"/>
        <v>9.7755354020782875E-3</v>
      </c>
      <c r="BL38">
        <f t="shared" si="48"/>
        <v>2.0073716664021856E-4</v>
      </c>
      <c r="BM38">
        <f t="shared" si="49"/>
        <v>7.9361956251407034E-4</v>
      </c>
      <c r="BN38">
        <f t="shared" si="50"/>
        <v>3.3996528129804271E-5</v>
      </c>
      <c r="BO38">
        <f t="shared" si="51"/>
        <v>3.6975957392786093E-6</v>
      </c>
      <c r="BP38" s="46">
        <f t="shared" si="52"/>
        <v>63.565466171470042</v>
      </c>
      <c r="BQ38">
        <f t="shared" si="53"/>
        <v>228.83567821729216</v>
      </c>
      <c r="BR38">
        <f t="shared" si="54"/>
        <v>9.636342775016427</v>
      </c>
      <c r="BS38">
        <f t="shared" si="55"/>
        <v>8.947318398748477</v>
      </c>
      <c r="BT38">
        <f t="shared" si="56"/>
        <v>2.6767618819490075</v>
      </c>
    </row>
    <row r="39" spans="1:72" x14ac:dyDescent="0.2">
      <c r="A39" s="32">
        <v>192</v>
      </c>
      <c r="B39" s="32">
        <v>3.6</v>
      </c>
      <c r="C39" s="49">
        <v>1346.5833333333721</v>
      </c>
      <c r="D39" s="33">
        <v>379.56574685883567</v>
      </c>
      <c r="E39" s="33">
        <v>132.34979571565006</v>
      </c>
      <c r="F39" s="33">
        <v>49202.130694958221</v>
      </c>
      <c r="G39" s="33">
        <v>10.552612885306926</v>
      </c>
      <c r="H39" s="33">
        <v>7037.6083061364016</v>
      </c>
      <c r="I39" s="33">
        <v>4568.4097832650359</v>
      </c>
      <c r="J39" s="33">
        <v>0.33081142490377563</v>
      </c>
      <c r="K39" s="33">
        <v>195.42067860793225</v>
      </c>
      <c r="L39" s="33">
        <v>9.3390207628976913</v>
      </c>
      <c r="M39" s="33">
        <v>19.359981769288115</v>
      </c>
      <c r="N39" s="33">
        <v>1.5033865515465898</v>
      </c>
      <c r="O39" s="33">
        <v>0.26384449066816179</v>
      </c>
      <c r="P39" s="33">
        <f t="shared" si="22"/>
        <v>49.202130694958221</v>
      </c>
      <c r="Q39" s="33">
        <f t="shared" si="23"/>
        <v>4.5684097832650359</v>
      </c>
      <c r="R39" s="33">
        <f t="shared" si="24"/>
        <v>0.19542067860793225</v>
      </c>
      <c r="S39" s="33">
        <f t="shared" si="25"/>
        <v>7.0376083061364012</v>
      </c>
      <c r="T39" s="8">
        <f t="shared" si="26"/>
        <v>1.3664366886918085</v>
      </c>
      <c r="U39" s="8">
        <f t="shared" si="0"/>
        <v>0.47645926457634019</v>
      </c>
      <c r="V39" s="8">
        <f t="shared" si="1"/>
        <v>177.12767050184959</v>
      </c>
      <c r="W39" s="8">
        <f t="shared" si="2"/>
        <v>3.7989406387104935E-2</v>
      </c>
      <c r="X39" s="8">
        <f t="shared" si="3"/>
        <v>25.335389902091045</v>
      </c>
      <c r="Y39" s="8">
        <f t="shared" si="4"/>
        <v>16.446275219754128</v>
      </c>
      <c r="Z39" s="8">
        <f t="shared" si="5"/>
        <v>1.1909211296535923E-3</v>
      </c>
      <c r="AA39" s="8">
        <f t="shared" si="6"/>
        <v>0.70351444298855603</v>
      </c>
      <c r="AB39" s="8">
        <f t="shared" si="7"/>
        <v>3.3620474746431685E-2</v>
      </c>
      <c r="AC39" s="8">
        <f t="shared" si="8"/>
        <v>6.9695934369437218E-2</v>
      </c>
      <c r="AD39" s="8">
        <f t="shared" si="9"/>
        <v>5.412191585567723E-3</v>
      </c>
      <c r="AE39" s="8">
        <f t="shared" si="10"/>
        <v>9.4984016640538239E-4</v>
      </c>
      <c r="AF39" s="45">
        <f t="shared" si="27"/>
        <v>0.19689289462417989</v>
      </c>
      <c r="AG39" s="45">
        <f t="shared" si="28"/>
        <v>4.4075787657385769E-2</v>
      </c>
      <c r="AH39" s="45">
        <f t="shared" si="29"/>
        <v>7.70455287089385</v>
      </c>
      <c r="AI39" s="45">
        <f t="shared" si="30"/>
        <v>1.5627069677953491E-3</v>
      </c>
      <c r="AJ39" s="45">
        <f t="shared" si="31"/>
        <v>0.93904336182694748</v>
      </c>
      <c r="AK39" s="45">
        <f t="shared" si="32"/>
        <v>0.42062084961008001</v>
      </c>
      <c r="AL39" s="45">
        <f t="shared" si="33"/>
        <v>2.167675882150696E-5</v>
      </c>
      <c r="AM39" s="45">
        <f t="shared" si="34"/>
        <v>1.7552755563586729E-2</v>
      </c>
      <c r="AN39" s="45">
        <f t="shared" si="35"/>
        <v>6.0197806170871418E-4</v>
      </c>
      <c r="AO39" s="45">
        <f t="shared" si="36"/>
        <v>8.1544324756566307E-4</v>
      </c>
      <c r="AP39" s="45">
        <f t="shared" si="37"/>
        <v>6.1768906477604685E-5</v>
      </c>
      <c r="AQ39" s="45">
        <f t="shared" si="38"/>
        <v>6.9164797670238285E-6</v>
      </c>
      <c r="AR39" s="45">
        <f t="shared" si="39"/>
        <v>5.4692470728938854E-2</v>
      </c>
      <c r="AS39" s="45">
        <f t="shared" si="11"/>
        <v>1.2243274349273824E-2</v>
      </c>
      <c r="AT39" s="45">
        <f t="shared" si="12"/>
        <v>2.1401535752482914</v>
      </c>
      <c r="AU39" s="45">
        <f t="shared" si="13"/>
        <v>4.3408526883204144E-4</v>
      </c>
      <c r="AV39" s="45">
        <f t="shared" si="14"/>
        <v>0.26084537828526316</v>
      </c>
      <c r="AW39" s="45">
        <f t="shared" si="15"/>
        <v>0.11683912489168889</v>
      </c>
      <c r="AX39" s="45">
        <f t="shared" si="16"/>
        <v>6.0213218948630438E-6</v>
      </c>
      <c r="AY39" s="45">
        <f t="shared" si="17"/>
        <v>4.8757654343296467E-3</v>
      </c>
      <c r="AZ39" s="45">
        <f t="shared" si="18"/>
        <v>1.672161282524206E-4</v>
      </c>
      <c r="BA39" s="45">
        <f t="shared" si="19"/>
        <v>2.2651201321268418E-4</v>
      </c>
      <c r="BB39" s="45">
        <f t="shared" si="20"/>
        <v>1.7158029577112411E-5</v>
      </c>
      <c r="BC39" s="45">
        <f t="shared" si="21"/>
        <v>1.921244379728841E-6</v>
      </c>
      <c r="BD39">
        <f t="shared" si="40"/>
        <v>0.19689289462417989</v>
      </c>
      <c r="BE39">
        <f t="shared" si="41"/>
        <v>1.469192921912859E-2</v>
      </c>
      <c r="BF39">
        <f t="shared" si="42"/>
        <v>7.70455287089385</v>
      </c>
      <c r="BG39">
        <f t="shared" si="43"/>
        <v>7.8135348389767457E-4</v>
      </c>
      <c r="BH39">
        <f t="shared" si="44"/>
        <v>0.31301445394231581</v>
      </c>
      <c r="BI39">
        <f t="shared" si="45"/>
        <v>0.42062084961008001</v>
      </c>
      <c r="BJ39">
        <f t="shared" si="46"/>
        <v>5.4191897053767399E-6</v>
      </c>
      <c r="BK39">
        <f t="shared" si="47"/>
        <v>8.7763777817933646E-3</v>
      </c>
      <c r="BL39">
        <f t="shared" si="48"/>
        <v>2.0065935390290473E-4</v>
      </c>
      <c r="BM39">
        <f t="shared" si="49"/>
        <v>8.1544324756566307E-4</v>
      </c>
      <c r="BN39">
        <f t="shared" si="50"/>
        <v>3.0884453238802342E-5</v>
      </c>
      <c r="BO39">
        <f t="shared" si="51"/>
        <v>3.4582398835119142E-6</v>
      </c>
      <c r="BP39" s="46">
        <f t="shared" si="52"/>
        <v>61.556834663426685</v>
      </c>
      <c r="BQ39">
        <f t="shared" si="53"/>
        <v>221.6046047883361</v>
      </c>
      <c r="BR39">
        <f t="shared" si="54"/>
        <v>9.3258090105981672</v>
      </c>
      <c r="BS39">
        <f t="shared" si="55"/>
        <v>8.6603865940395401</v>
      </c>
      <c r="BT39">
        <f t="shared" si="56"/>
        <v>2.5905025029439352</v>
      </c>
    </row>
    <row r="40" spans="1:72" ht="20" customHeight="1" x14ac:dyDescent="0.2">
      <c r="A40" s="32">
        <v>196</v>
      </c>
      <c r="B40" s="32">
        <v>3.6</v>
      </c>
      <c r="C40" s="49">
        <v>1370.5833333333721</v>
      </c>
      <c r="D40" s="33">
        <v>374.16267841018953</v>
      </c>
      <c r="E40" s="33">
        <v>129.22116263613043</v>
      </c>
      <c r="F40" s="33">
        <v>48901.892093667702</v>
      </c>
      <c r="G40" s="33">
        <v>9.9346974514260644</v>
      </c>
      <c r="H40" s="33">
        <v>6871.8939028760087</v>
      </c>
      <c r="I40" s="33">
        <v>4516.575830281562</v>
      </c>
      <c r="J40" s="33">
        <v>0.32035386500743362</v>
      </c>
      <c r="K40" s="33">
        <v>183.1151646812917</v>
      </c>
      <c r="L40" s="33">
        <v>9.6877618123584863</v>
      </c>
      <c r="M40" s="33">
        <v>19.739393590529819</v>
      </c>
      <c r="N40" s="33">
        <v>1.3361752460991136</v>
      </c>
      <c r="O40" s="33">
        <v>0.24952877729061909</v>
      </c>
      <c r="P40" s="33">
        <f t="shared" si="22"/>
        <v>48.901892093667705</v>
      </c>
      <c r="Q40" s="33">
        <f t="shared" si="23"/>
        <v>4.5165758302815622</v>
      </c>
      <c r="R40" s="33">
        <f t="shared" si="24"/>
        <v>0.18311516468129171</v>
      </c>
      <c r="S40" s="33">
        <f t="shared" si="25"/>
        <v>6.8718939028760087</v>
      </c>
      <c r="T40" s="8">
        <f t="shared" si="26"/>
        <v>1.3469856422766822</v>
      </c>
      <c r="U40" s="8">
        <f t="shared" si="0"/>
        <v>0.46519618549006952</v>
      </c>
      <c r="V40" s="8">
        <f t="shared" si="1"/>
        <v>176.04681153720372</v>
      </c>
      <c r="W40" s="8">
        <f t="shared" si="2"/>
        <v>3.5764910825133833E-2</v>
      </c>
      <c r="X40" s="8">
        <f t="shared" si="3"/>
        <v>24.738818050353629</v>
      </c>
      <c r="Y40" s="8">
        <f t="shared" si="4"/>
        <v>16.259672989013623</v>
      </c>
      <c r="Z40" s="8">
        <f t="shared" si="5"/>
        <v>1.153273914026761E-3</v>
      </c>
      <c r="AA40" s="8">
        <f t="shared" si="6"/>
        <v>0.65921459285265016</v>
      </c>
      <c r="AB40" s="8">
        <f t="shared" si="7"/>
        <v>3.4875942524490548E-2</v>
      </c>
      <c r="AC40" s="8">
        <f t="shared" si="8"/>
        <v>7.1061816925907351E-2</v>
      </c>
      <c r="AD40" s="8">
        <f t="shared" si="9"/>
        <v>4.8102308859568092E-3</v>
      </c>
      <c r="AE40" s="8">
        <f t="shared" si="10"/>
        <v>8.9830359824622874E-4</v>
      </c>
      <c r="AF40" s="45">
        <f t="shared" si="27"/>
        <v>0.19409015018395995</v>
      </c>
      <c r="AG40" s="45">
        <f t="shared" si="28"/>
        <v>4.3033874698433811E-2</v>
      </c>
      <c r="AH40" s="45">
        <f t="shared" si="29"/>
        <v>7.6575385618618412</v>
      </c>
      <c r="AI40" s="45">
        <f t="shared" si="30"/>
        <v>1.4712015970848966E-3</v>
      </c>
      <c r="AJ40" s="45">
        <f t="shared" si="31"/>
        <v>0.91693172907166898</v>
      </c>
      <c r="AK40" s="45">
        <f t="shared" si="32"/>
        <v>0.4158484140412691</v>
      </c>
      <c r="AL40" s="45">
        <f t="shared" si="33"/>
        <v>2.0991516454800891E-5</v>
      </c>
      <c r="AM40" s="45">
        <f t="shared" si="34"/>
        <v>1.6447469881553149E-2</v>
      </c>
      <c r="AN40" s="45">
        <f t="shared" si="35"/>
        <v>6.2445734153071704E-4</v>
      </c>
      <c r="AO40" s="45">
        <f t="shared" si="36"/>
        <v>8.3142408945720552E-4</v>
      </c>
      <c r="AP40" s="45">
        <f t="shared" si="37"/>
        <v>5.48987775160558E-5</v>
      </c>
      <c r="AQ40" s="45">
        <f t="shared" si="38"/>
        <v>6.5412043853945144E-6</v>
      </c>
      <c r="AR40" s="45">
        <f t="shared" si="39"/>
        <v>5.3913930606655537E-2</v>
      </c>
      <c r="AS40" s="45">
        <f t="shared" si="11"/>
        <v>1.195385408289828E-2</v>
      </c>
      <c r="AT40" s="45">
        <f t="shared" si="12"/>
        <v>2.1270940449616225</v>
      </c>
      <c r="AU40" s="45">
        <f t="shared" si="13"/>
        <v>4.0866711030136015E-4</v>
      </c>
      <c r="AV40" s="45">
        <f t="shared" si="14"/>
        <v>0.25470325807546362</v>
      </c>
      <c r="AW40" s="45">
        <f t="shared" si="15"/>
        <v>0.11551344834479697</v>
      </c>
      <c r="AX40" s="45">
        <f t="shared" si="16"/>
        <v>5.8309767930002471E-6</v>
      </c>
      <c r="AY40" s="45">
        <f t="shared" si="17"/>
        <v>4.5687416337647632E-3</v>
      </c>
      <c r="AZ40" s="45">
        <f t="shared" si="18"/>
        <v>1.7346037264742139E-4</v>
      </c>
      <c r="BA40" s="45">
        <f t="shared" si="19"/>
        <v>2.3095113596033486E-4</v>
      </c>
      <c r="BB40" s="45">
        <f t="shared" si="20"/>
        <v>1.524966042112661E-5</v>
      </c>
      <c r="BC40" s="45">
        <f t="shared" si="21"/>
        <v>1.8170012181651427E-6</v>
      </c>
      <c r="BD40">
        <f t="shared" si="40"/>
        <v>0.19409015018395995</v>
      </c>
      <c r="BE40">
        <f t="shared" si="41"/>
        <v>1.4344624899477937E-2</v>
      </c>
      <c r="BF40">
        <f t="shared" si="42"/>
        <v>7.6575385618618412</v>
      </c>
      <c r="BG40">
        <f t="shared" si="43"/>
        <v>7.356007985424483E-4</v>
      </c>
      <c r="BH40">
        <f t="shared" si="44"/>
        <v>0.30564390969055633</v>
      </c>
      <c r="BI40">
        <f t="shared" si="45"/>
        <v>0.4158484140412691</v>
      </c>
      <c r="BJ40">
        <f t="shared" si="46"/>
        <v>5.2478791137002228E-6</v>
      </c>
      <c r="BK40">
        <f t="shared" si="47"/>
        <v>8.2237349407765746E-3</v>
      </c>
      <c r="BL40">
        <f t="shared" si="48"/>
        <v>2.0815244717690569E-4</v>
      </c>
      <c r="BM40">
        <f t="shared" si="49"/>
        <v>8.3142408945720552E-4</v>
      </c>
      <c r="BN40">
        <f t="shared" si="50"/>
        <v>2.74493887580279E-5</v>
      </c>
      <c r="BO40">
        <f t="shared" si="51"/>
        <v>3.2706021926972572E-6</v>
      </c>
      <c r="BP40" s="46">
        <f t="shared" si="52"/>
        <v>61.018128743295591</v>
      </c>
      <c r="BQ40">
        <f t="shared" si="53"/>
        <v>219.66526347586412</v>
      </c>
      <c r="BR40">
        <f t="shared" si="54"/>
        <v>9.2468997142651546</v>
      </c>
      <c r="BS40">
        <f t="shared" si="55"/>
        <v>8.5975005408231215</v>
      </c>
      <c r="BT40">
        <f t="shared" si="56"/>
        <v>2.5685832539625428</v>
      </c>
    </row>
    <row r="41" spans="1:72" x14ac:dyDescent="0.2">
      <c r="A41" s="32">
        <v>200</v>
      </c>
      <c r="B41" s="32">
        <v>3.6</v>
      </c>
      <c r="C41" s="49">
        <v>1394.5833333333721</v>
      </c>
      <c r="D41" s="33">
        <v>373.99172779363573</v>
      </c>
      <c r="E41" s="33">
        <v>130.26043206180725</v>
      </c>
      <c r="F41" s="33">
        <v>48554.760190611167</v>
      </c>
      <c r="G41" s="33">
        <v>10.346690768825688</v>
      </c>
      <c r="H41" s="33">
        <v>6743.060465623902</v>
      </c>
      <c r="I41" s="33">
        <v>4561.4722631686254</v>
      </c>
      <c r="J41" s="33">
        <v>0.34819934711855011</v>
      </c>
      <c r="K41" s="33">
        <v>187.24073063134037</v>
      </c>
      <c r="L41" s="33">
        <v>9.6940892127598577</v>
      </c>
      <c r="M41" s="33">
        <v>20.307010927844882</v>
      </c>
      <c r="N41" s="33">
        <v>1.347185451759922</v>
      </c>
      <c r="O41" s="33">
        <v>0.27534526783088964</v>
      </c>
      <c r="P41" s="33">
        <f t="shared" si="22"/>
        <v>48.554760190611169</v>
      </c>
      <c r="Q41" s="33">
        <f t="shared" si="23"/>
        <v>4.5614722631686258</v>
      </c>
      <c r="R41" s="33">
        <f t="shared" si="24"/>
        <v>0.18724073063134036</v>
      </c>
      <c r="S41" s="33">
        <f t="shared" si="25"/>
        <v>6.7430604656239019</v>
      </c>
      <c r="T41" s="8">
        <f t="shared" si="26"/>
        <v>1.3463702200570886</v>
      </c>
      <c r="U41" s="8">
        <f t="shared" si="0"/>
        <v>0.46893755542250609</v>
      </c>
      <c r="V41" s="8">
        <f t="shared" si="1"/>
        <v>174.79713668620019</v>
      </c>
      <c r="W41" s="8">
        <f t="shared" si="2"/>
        <v>3.7248086767772477E-2</v>
      </c>
      <c r="X41" s="8">
        <f t="shared" si="3"/>
        <v>24.275017676246048</v>
      </c>
      <c r="Y41" s="8">
        <f t="shared" si="4"/>
        <v>16.421300147407052</v>
      </c>
      <c r="Z41" s="8">
        <f t="shared" si="5"/>
        <v>1.2535176496267803E-3</v>
      </c>
      <c r="AA41" s="8">
        <f t="shared" si="6"/>
        <v>0.67406663027282532</v>
      </c>
      <c r="AB41" s="8">
        <f t="shared" si="7"/>
        <v>3.4898721165935488E-2</v>
      </c>
      <c r="AC41" s="8">
        <f t="shared" si="8"/>
        <v>7.3105239340241573E-2</v>
      </c>
      <c r="AD41" s="8">
        <f t="shared" si="9"/>
        <v>4.8498676263357193E-3</v>
      </c>
      <c r="AE41" s="8">
        <f t="shared" si="10"/>
        <v>9.9124296419120261E-4</v>
      </c>
      <c r="AF41" s="45">
        <f t="shared" si="27"/>
        <v>0.19400147263070441</v>
      </c>
      <c r="AG41" s="45">
        <f t="shared" si="28"/>
        <v>4.3379977374884929E-2</v>
      </c>
      <c r="AH41" s="45">
        <f t="shared" si="29"/>
        <v>7.6031812390691691</v>
      </c>
      <c r="AI41" s="45">
        <f t="shared" si="30"/>
        <v>1.5322125367244952E-3</v>
      </c>
      <c r="AJ41" s="45">
        <f t="shared" si="31"/>
        <v>0.89974120371556887</v>
      </c>
      <c r="AK41" s="45">
        <f t="shared" si="32"/>
        <v>0.41998210095670208</v>
      </c>
      <c r="AL41" s="45">
        <f t="shared" si="33"/>
        <v>2.2816120306275579E-5</v>
      </c>
      <c r="AM41" s="45">
        <f t="shared" si="34"/>
        <v>1.6818029697425782E-2</v>
      </c>
      <c r="AN41" s="45">
        <f t="shared" si="35"/>
        <v>6.2486519545094878E-4</v>
      </c>
      <c r="AO41" s="45">
        <f t="shared" si="36"/>
        <v>8.5533215561298202E-4</v>
      </c>
      <c r="AP41" s="45">
        <f t="shared" si="37"/>
        <v>5.5351148440261574E-5</v>
      </c>
      <c r="AQ41" s="45">
        <f t="shared" si="38"/>
        <v>7.2179637675031127E-6</v>
      </c>
      <c r="AR41" s="45">
        <f t="shared" si="39"/>
        <v>5.3889297952973446E-2</v>
      </c>
      <c r="AS41" s="45">
        <f t="shared" si="11"/>
        <v>1.2049993715245812E-2</v>
      </c>
      <c r="AT41" s="45">
        <f t="shared" si="12"/>
        <v>2.1119947886303247</v>
      </c>
      <c r="AU41" s="45">
        <f t="shared" si="13"/>
        <v>4.2561459353458199E-4</v>
      </c>
      <c r="AV41" s="45">
        <f t="shared" si="14"/>
        <v>0.24992811214321356</v>
      </c>
      <c r="AW41" s="45">
        <f t="shared" si="15"/>
        <v>0.11666169471019502</v>
      </c>
      <c r="AX41" s="45">
        <f t="shared" si="16"/>
        <v>6.3378111961876602E-6</v>
      </c>
      <c r="AY41" s="45">
        <f t="shared" si="17"/>
        <v>4.671674915951606E-3</v>
      </c>
      <c r="AZ41" s="45">
        <f t="shared" si="18"/>
        <v>1.7357366540304131E-4</v>
      </c>
      <c r="BA41" s="45">
        <f t="shared" si="19"/>
        <v>2.3759226544805054E-4</v>
      </c>
      <c r="BB41" s="45">
        <f t="shared" si="20"/>
        <v>1.5375319011183769E-5</v>
      </c>
      <c r="BC41" s="45">
        <f t="shared" si="21"/>
        <v>2.0049899354175312E-6</v>
      </c>
      <c r="BD41">
        <f t="shared" si="40"/>
        <v>0.19400147263070441</v>
      </c>
      <c r="BE41">
        <f t="shared" si="41"/>
        <v>1.4459992458294976E-2</v>
      </c>
      <c r="BF41">
        <f t="shared" si="42"/>
        <v>7.6031812390691691</v>
      </c>
      <c r="BG41">
        <f t="shared" si="43"/>
        <v>7.6610626836224759E-4</v>
      </c>
      <c r="BH41">
        <f t="shared" si="44"/>
        <v>0.29991373457185627</v>
      </c>
      <c r="BI41">
        <f t="shared" si="45"/>
        <v>0.41998210095670208</v>
      </c>
      <c r="BJ41">
        <f t="shared" si="46"/>
        <v>5.7040300765688946E-6</v>
      </c>
      <c r="BK41">
        <f t="shared" si="47"/>
        <v>8.409014848712891E-3</v>
      </c>
      <c r="BL41">
        <f t="shared" si="48"/>
        <v>2.0828839848364958E-4</v>
      </c>
      <c r="BM41">
        <f t="shared" si="49"/>
        <v>8.5533215561298202E-4</v>
      </c>
      <c r="BN41">
        <f t="shared" si="50"/>
        <v>2.7675574220130787E-5</v>
      </c>
      <c r="BO41">
        <f t="shared" si="51"/>
        <v>3.6089818837515564E-6</v>
      </c>
      <c r="BP41" s="46">
        <f t="shared" si="52"/>
        <v>60.593104330866616</v>
      </c>
      <c r="BQ41">
        <f t="shared" si="53"/>
        <v>218.1351755911198</v>
      </c>
      <c r="BR41">
        <f t="shared" si="54"/>
        <v>9.1802018185647576</v>
      </c>
      <c r="BS41">
        <f t="shared" si="55"/>
        <v>8.5418142699440782</v>
      </c>
      <c r="BT41">
        <f t="shared" si="56"/>
        <v>2.5500560607124325</v>
      </c>
    </row>
    <row r="42" spans="1:72" x14ac:dyDescent="0.2">
      <c r="A42" s="32">
        <v>212</v>
      </c>
      <c r="B42" s="32">
        <v>3.6</v>
      </c>
      <c r="C42" s="49">
        <v>1466.5833333333721</v>
      </c>
      <c r="D42" s="33">
        <v>376.24793168881683</v>
      </c>
      <c r="E42" s="33">
        <v>132.00789898827293</v>
      </c>
      <c r="F42" s="33">
        <v>47375.901012102106</v>
      </c>
      <c r="G42" s="33">
        <v>7.6326523769188261</v>
      </c>
      <c r="H42" s="33">
        <v>6410.7595320906594</v>
      </c>
      <c r="I42" s="33">
        <v>4422.6231862560344</v>
      </c>
      <c r="J42" s="33">
        <v>0.28702967287718251</v>
      </c>
      <c r="K42" s="33">
        <v>227.64042239152852</v>
      </c>
      <c r="L42" s="33">
        <v>8.5762601561771614</v>
      </c>
      <c r="M42" s="33">
        <v>20.894016575549824</v>
      </c>
      <c r="N42" s="33">
        <v>1.7016946569656655</v>
      </c>
      <c r="O42" s="33">
        <v>0.19980881608359588</v>
      </c>
      <c r="P42" s="33">
        <f t="shared" si="22"/>
        <v>47.375901012102105</v>
      </c>
      <c r="Q42" s="33">
        <f t="shared" si="23"/>
        <v>4.4226231862560343</v>
      </c>
      <c r="R42" s="33">
        <f t="shared" si="24"/>
        <v>0.22764042239152851</v>
      </c>
      <c r="S42" s="33">
        <f t="shared" si="25"/>
        <v>6.4107595320906592</v>
      </c>
      <c r="T42" s="8">
        <f t="shared" si="26"/>
        <v>1.3544925540797406</v>
      </c>
      <c r="U42" s="8">
        <f t="shared" si="0"/>
        <v>0.4752284363577825</v>
      </c>
      <c r="V42" s="8">
        <f t="shared" si="1"/>
        <v>170.55324364356758</v>
      </c>
      <c r="W42" s="8">
        <f t="shared" si="2"/>
        <v>2.7477548556907774E-2</v>
      </c>
      <c r="X42" s="8">
        <f t="shared" si="3"/>
        <v>23.078734315526372</v>
      </c>
      <c r="Y42" s="8">
        <f t="shared" si="4"/>
        <v>15.921443470521723</v>
      </c>
      <c r="Z42" s="8">
        <f t="shared" si="5"/>
        <v>1.0333068223578571E-3</v>
      </c>
      <c r="AA42" s="8">
        <f t="shared" si="6"/>
        <v>0.81950552060950266</v>
      </c>
      <c r="AB42" s="8">
        <f t="shared" si="7"/>
        <v>3.0874536562237782E-2</v>
      </c>
      <c r="AC42" s="8">
        <f t="shared" si="8"/>
        <v>7.5218459671979362E-2</v>
      </c>
      <c r="AD42" s="8">
        <f t="shared" si="9"/>
        <v>6.1261007650763952E-3</v>
      </c>
      <c r="AE42" s="8">
        <f t="shared" si="10"/>
        <v>7.1931173790094514E-4</v>
      </c>
      <c r="AF42" s="45">
        <f t="shared" si="27"/>
        <v>0.19517183776365138</v>
      </c>
      <c r="AG42" s="45">
        <f t="shared" si="28"/>
        <v>4.3961927507657955E-2</v>
      </c>
      <c r="AH42" s="45">
        <f t="shared" si="29"/>
        <v>7.4185838905423047</v>
      </c>
      <c r="AI42" s="45">
        <f t="shared" si="30"/>
        <v>1.1302981718185018E-3</v>
      </c>
      <c r="AJ42" s="45">
        <f t="shared" si="31"/>
        <v>0.85540156840349779</v>
      </c>
      <c r="AK42" s="45">
        <f t="shared" si="32"/>
        <v>0.40719804272434074</v>
      </c>
      <c r="AL42" s="45">
        <f t="shared" si="33"/>
        <v>1.8807914495046544E-5</v>
      </c>
      <c r="AM42" s="45">
        <f t="shared" si="34"/>
        <v>2.0446744526185195E-2</v>
      </c>
      <c r="AN42" s="45">
        <f t="shared" si="35"/>
        <v>5.5281175581446337E-4</v>
      </c>
      <c r="AO42" s="45">
        <f t="shared" si="36"/>
        <v>8.8005685821901673E-4</v>
      </c>
      <c r="AP42" s="45">
        <f t="shared" si="37"/>
        <v>6.9916694419954291E-5</v>
      </c>
      <c r="AQ42" s="45">
        <f t="shared" si="38"/>
        <v>5.2378339612680774E-6</v>
      </c>
      <c r="AR42" s="45">
        <f t="shared" si="39"/>
        <v>5.421439937879205E-2</v>
      </c>
      <c r="AS42" s="45">
        <f t="shared" si="11"/>
        <v>1.2211646529904988E-2</v>
      </c>
      <c r="AT42" s="45">
        <f t="shared" si="12"/>
        <v>2.0607177473728622</v>
      </c>
      <c r="AU42" s="45">
        <f t="shared" si="13"/>
        <v>3.1397171439402827E-4</v>
      </c>
      <c r="AV42" s="45">
        <f t="shared" si="14"/>
        <v>0.23761154677874938</v>
      </c>
      <c r="AW42" s="45">
        <f t="shared" si="15"/>
        <v>0.11311056742342798</v>
      </c>
      <c r="AX42" s="45">
        <f t="shared" si="16"/>
        <v>5.2244206930684842E-6</v>
      </c>
      <c r="AY42" s="45">
        <f t="shared" si="17"/>
        <v>5.679651257273665E-3</v>
      </c>
      <c r="AZ42" s="45">
        <f t="shared" si="18"/>
        <v>1.5355882105957315E-4</v>
      </c>
      <c r="BA42" s="45">
        <f t="shared" si="19"/>
        <v>2.4446023839417132E-4</v>
      </c>
      <c r="BB42" s="45">
        <f t="shared" si="20"/>
        <v>1.9421304005542859E-5</v>
      </c>
      <c r="BC42" s="45">
        <f t="shared" si="21"/>
        <v>1.4549538781300215E-6</v>
      </c>
      <c r="BD42">
        <f t="shared" si="40"/>
        <v>0.19517183776365138</v>
      </c>
      <c r="BE42">
        <f t="shared" si="41"/>
        <v>1.4653975835885985E-2</v>
      </c>
      <c r="BF42">
        <f t="shared" si="42"/>
        <v>7.4185838905423047</v>
      </c>
      <c r="BG42">
        <f t="shared" si="43"/>
        <v>5.6514908590925088E-4</v>
      </c>
      <c r="BH42">
        <f t="shared" si="44"/>
        <v>0.28513385613449926</v>
      </c>
      <c r="BI42">
        <f t="shared" si="45"/>
        <v>0.40719804272434074</v>
      </c>
      <c r="BJ42">
        <f t="shared" si="46"/>
        <v>4.701978623761636E-6</v>
      </c>
      <c r="BK42">
        <f t="shared" si="47"/>
        <v>1.0223372263092598E-2</v>
      </c>
      <c r="BL42">
        <f t="shared" si="48"/>
        <v>1.8427058527148779E-4</v>
      </c>
      <c r="BM42">
        <f t="shared" si="49"/>
        <v>8.8005685821901673E-4</v>
      </c>
      <c r="BN42">
        <f t="shared" si="50"/>
        <v>3.4958347209977146E-5</v>
      </c>
      <c r="BO42">
        <f t="shared" si="51"/>
        <v>2.6189169806340387E-6</v>
      </c>
      <c r="BP42" s="46">
        <f t="shared" si="52"/>
        <v>58.984471445771995</v>
      </c>
      <c r="BQ42">
        <f t="shared" si="53"/>
        <v>212.34409720477916</v>
      </c>
      <c r="BR42">
        <f t="shared" si="54"/>
        <v>8.9434211406963673</v>
      </c>
      <c r="BS42">
        <f t="shared" si="55"/>
        <v>8.3326367310359917</v>
      </c>
      <c r="BT42">
        <f t="shared" si="56"/>
        <v>2.4842836501934351</v>
      </c>
    </row>
    <row r="43" spans="1:72" x14ac:dyDescent="0.2">
      <c r="A43" s="32">
        <v>224</v>
      </c>
      <c r="B43" s="32">
        <v>3.6</v>
      </c>
      <c r="C43" s="49">
        <v>1538.5833333333721</v>
      </c>
      <c r="D43" s="33">
        <v>377.55638060069668</v>
      </c>
      <c r="E43" s="33">
        <v>132.42405827440703</v>
      </c>
      <c r="F43" s="33">
        <v>45465.003591131841</v>
      </c>
      <c r="G43" s="33">
        <v>6.8852278092809707</v>
      </c>
      <c r="H43" s="33">
        <v>6148.9584136217036</v>
      </c>
      <c r="I43" s="33">
        <v>4370.8339585288177</v>
      </c>
      <c r="J43" s="33">
        <v>0.26925460562318942</v>
      </c>
      <c r="K43" s="33">
        <v>270.5825447849229</v>
      </c>
      <c r="L43" s="33">
        <v>7.0492196859283052</v>
      </c>
      <c r="M43" s="33">
        <v>21.251483439232423</v>
      </c>
      <c r="N43" s="33">
        <v>2.0039827584720125</v>
      </c>
      <c r="O43" s="33">
        <v>0.20598757279185836</v>
      </c>
      <c r="P43" s="33">
        <f t="shared" si="22"/>
        <v>45.46500359113184</v>
      </c>
      <c r="Q43" s="33">
        <f t="shared" si="23"/>
        <v>4.3708339585288174</v>
      </c>
      <c r="R43" s="33">
        <f t="shared" si="24"/>
        <v>0.27058254478492288</v>
      </c>
      <c r="S43" s="33">
        <f t="shared" si="25"/>
        <v>6.1489584136217035</v>
      </c>
      <c r="T43" s="8">
        <f t="shared" si="26"/>
        <v>1.3592029701625081</v>
      </c>
      <c r="U43" s="8">
        <f t="shared" si="0"/>
        <v>0.4767266097878653</v>
      </c>
      <c r="V43" s="8">
        <f t="shared" si="1"/>
        <v>163.67401292807463</v>
      </c>
      <c r="W43" s="8">
        <f t="shared" si="2"/>
        <v>2.4786820113411493E-2</v>
      </c>
      <c r="X43" s="8">
        <f t="shared" si="3"/>
        <v>22.136250289038131</v>
      </c>
      <c r="Y43" s="8">
        <f t="shared" si="4"/>
        <v>15.735002250703744</v>
      </c>
      <c r="Z43" s="8">
        <f t="shared" si="5"/>
        <v>9.6931658024348186E-4</v>
      </c>
      <c r="AA43" s="8">
        <f t="shared" si="6"/>
        <v>0.97409716122572243</v>
      </c>
      <c r="AB43" s="8">
        <f t="shared" si="7"/>
        <v>2.5377190869341898E-2</v>
      </c>
      <c r="AC43" s="8">
        <f t="shared" si="8"/>
        <v>7.6505340381236728E-2</v>
      </c>
      <c r="AD43" s="8">
        <f t="shared" si="9"/>
        <v>7.2143379304992448E-3</v>
      </c>
      <c r="AE43" s="8">
        <f t="shared" si="10"/>
        <v>7.4155526205069015E-4</v>
      </c>
      <c r="AF43" s="45">
        <f t="shared" si="27"/>
        <v>0.19585057206952566</v>
      </c>
      <c r="AG43" s="45">
        <f t="shared" si="28"/>
        <v>4.410051894429836E-2</v>
      </c>
      <c r="AH43" s="45">
        <f t="shared" si="29"/>
        <v>7.1193568041789757</v>
      </c>
      <c r="AI43" s="45">
        <f t="shared" si="30"/>
        <v>1.0196141552205468E-3</v>
      </c>
      <c r="AJ43" s="45">
        <f t="shared" si="31"/>
        <v>0.82046887653958966</v>
      </c>
      <c r="AK43" s="45">
        <f t="shared" si="32"/>
        <v>0.40242972508193714</v>
      </c>
      <c r="AL43" s="45">
        <f t="shared" si="33"/>
        <v>1.7643184933445246E-5</v>
      </c>
      <c r="AM43" s="45">
        <f t="shared" si="34"/>
        <v>2.4303821387867328E-2</v>
      </c>
      <c r="AN43" s="45">
        <f t="shared" si="35"/>
        <v>4.543812152075541E-4</v>
      </c>
      <c r="AO43" s="45">
        <f t="shared" si="36"/>
        <v>8.951133775738473E-4</v>
      </c>
      <c r="AP43" s="45">
        <f t="shared" si="37"/>
        <v>8.2336657503985901E-5</v>
      </c>
      <c r="AQ43" s="45">
        <f t="shared" si="38"/>
        <v>5.3998053014686523E-6</v>
      </c>
      <c r="AR43" s="45">
        <f t="shared" si="39"/>
        <v>5.4402936685979349E-2</v>
      </c>
      <c r="AS43" s="45">
        <f t="shared" si="11"/>
        <v>1.2250144151193989E-2</v>
      </c>
      <c r="AT43" s="45">
        <f t="shared" si="12"/>
        <v>1.9775991122719376</v>
      </c>
      <c r="AU43" s="45">
        <f t="shared" si="13"/>
        <v>2.8322615422792966E-4</v>
      </c>
      <c r="AV43" s="45">
        <f t="shared" si="14"/>
        <v>0.22790802126099713</v>
      </c>
      <c r="AW43" s="45">
        <f t="shared" si="15"/>
        <v>0.11178603474498254</v>
      </c>
      <c r="AX43" s="45">
        <f t="shared" si="16"/>
        <v>4.900884703734791E-6</v>
      </c>
      <c r="AY43" s="45">
        <f t="shared" si="17"/>
        <v>6.7510614966298128E-3</v>
      </c>
      <c r="AZ43" s="45">
        <f t="shared" si="18"/>
        <v>1.2621700422432057E-4</v>
      </c>
      <c r="BA43" s="45">
        <f t="shared" si="19"/>
        <v>2.4864260488162426E-4</v>
      </c>
      <c r="BB43" s="45">
        <f t="shared" si="20"/>
        <v>2.2871293751107194E-5</v>
      </c>
      <c r="BC43" s="45">
        <f t="shared" si="21"/>
        <v>1.4999459170746256E-6</v>
      </c>
      <c r="BD43">
        <f t="shared" si="40"/>
        <v>0.19585057206952566</v>
      </c>
      <c r="BE43">
        <f t="shared" si="41"/>
        <v>1.4700172981432787E-2</v>
      </c>
      <c r="BF43">
        <f t="shared" si="42"/>
        <v>7.1193568041789757</v>
      </c>
      <c r="BG43">
        <f t="shared" si="43"/>
        <v>5.0980707761027338E-4</v>
      </c>
      <c r="BH43">
        <f t="shared" si="44"/>
        <v>0.27348962551319655</v>
      </c>
      <c r="BI43">
        <f t="shared" si="45"/>
        <v>0.40242972508193714</v>
      </c>
      <c r="BJ43">
        <f t="shared" si="46"/>
        <v>4.4107962333613116E-6</v>
      </c>
      <c r="BK43">
        <f t="shared" si="47"/>
        <v>1.2151910693933664E-2</v>
      </c>
      <c r="BL43">
        <f t="shared" si="48"/>
        <v>1.514604050691847E-4</v>
      </c>
      <c r="BM43">
        <f t="shared" si="49"/>
        <v>8.951133775738473E-4</v>
      </c>
      <c r="BN43">
        <f t="shared" si="50"/>
        <v>4.116832875199295E-5</v>
      </c>
      <c r="BO43">
        <f t="shared" si="51"/>
        <v>2.6999026507343262E-6</v>
      </c>
      <c r="BP43" s="46">
        <f t="shared" si="52"/>
        <v>56.803024102813716</v>
      </c>
      <c r="BQ43">
        <f t="shared" si="53"/>
        <v>204.49088677012938</v>
      </c>
      <c r="BR43">
        <f t="shared" si="54"/>
        <v>8.6089848065979346</v>
      </c>
      <c r="BS43">
        <f t="shared" si="55"/>
        <v>8.0195834704068893</v>
      </c>
      <c r="BT43">
        <f t="shared" si="56"/>
        <v>2.3913846684994264</v>
      </c>
    </row>
    <row r="44" spans="1:72" x14ac:dyDescent="0.2">
      <c r="A44" s="32">
        <v>236</v>
      </c>
      <c r="B44" s="32">
        <v>3.6</v>
      </c>
      <c r="C44" s="49">
        <v>1610.5833333333721</v>
      </c>
      <c r="D44" s="33">
        <v>396.67906201103159</v>
      </c>
      <c r="E44" s="33">
        <v>138.77791682593033</v>
      </c>
      <c r="F44" s="33">
        <v>46305.196681989022</v>
      </c>
      <c r="G44" s="33">
        <v>10.100536938478717</v>
      </c>
      <c r="H44" s="33">
        <v>6290.4359542025586</v>
      </c>
      <c r="I44" s="33">
        <v>4738.9539117029253</v>
      </c>
      <c r="J44" s="33">
        <v>0.36734374986368995</v>
      </c>
      <c r="K44" s="33">
        <v>340.14088756893631</v>
      </c>
      <c r="L44" s="33">
        <v>7.4800564410095811</v>
      </c>
      <c r="M44" s="33">
        <v>22.667059882153282</v>
      </c>
      <c r="N44" s="33">
        <v>2.2900177627938163</v>
      </c>
      <c r="O44" s="33">
        <v>0.39442196798674201</v>
      </c>
      <c r="P44" s="33">
        <f t="shared" si="22"/>
        <v>46.305196681989024</v>
      </c>
      <c r="Q44" s="33">
        <f t="shared" si="23"/>
        <v>4.7389539117029251</v>
      </c>
      <c r="R44" s="33">
        <f t="shared" si="24"/>
        <v>0.34014088756893629</v>
      </c>
      <c r="S44" s="33">
        <f t="shared" si="25"/>
        <v>6.2904359542025583</v>
      </c>
      <c r="T44" s="8">
        <f t="shared" si="26"/>
        <v>1.4280446232397137</v>
      </c>
      <c r="U44" s="8">
        <f t="shared" si="0"/>
        <v>0.4996005005733492</v>
      </c>
      <c r="V44" s="8">
        <f t="shared" si="1"/>
        <v>166.69870805516047</v>
      </c>
      <c r="W44" s="8">
        <f t="shared" si="2"/>
        <v>3.636193297852338E-2</v>
      </c>
      <c r="X44" s="8">
        <f t="shared" si="3"/>
        <v>22.645569435129211</v>
      </c>
      <c r="Y44" s="8">
        <f t="shared" si="4"/>
        <v>17.060234082130531</v>
      </c>
      <c r="Z44" s="8">
        <f t="shared" si="5"/>
        <v>1.3224374995092839E-3</v>
      </c>
      <c r="AA44" s="8">
        <f t="shared" si="6"/>
        <v>1.2245071952481708</v>
      </c>
      <c r="AB44" s="8">
        <f t="shared" si="7"/>
        <v>2.6928203187634493E-2</v>
      </c>
      <c r="AC44" s="8">
        <f t="shared" si="8"/>
        <v>8.1601415575751818E-2</v>
      </c>
      <c r="AD44" s="8">
        <f t="shared" si="9"/>
        <v>8.2440639460577385E-3</v>
      </c>
      <c r="AE44" s="8">
        <f t="shared" si="10"/>
        <v>1.4199190847522711E-3</v>
      </c>
      <c r="AF44" s="45">
        <f t="shared" si="27"/>
        <v>0.20577011862243713</v>
      </c>
      <c r="AG44" s="45">
        <f t="shared" si="28"/>
        <v>4.6216512541475407E-2</v>
      </c>
      <c r="AH44" s="45">
        <f t="shared" si="29"/>
        <v>7.2509224904376026</v>
      </c>
      <c r="AI44" s="45">
        <f t="shared" si="30"/>
        <v>1.495760303518033E-3</v>
      </c>
      <c r="AJ44" s="45">
        <f t="shared" si="31"/>
        <v>0.83934653206557486</v>
      </c>
      <c r="AK44" s="45">
        <f t="shared" si="32"/>
        <v>0.43632312230512865</v>
      </c>
      <c r="AL44" s="45">
        <f t="shared" si="33"/>
        <v>2.4070576984151509E-5</v>
      </c>
      <c r="AM44" s="45">
        <f t="shared" si="34"/>
        <v>3.0551576727748771E-2</v>
      </c>
      <c r="AN44" s="45">
        <f t="shared" si="35"/>
        <v>4.8215225045003567E-4</v>
      </c>
      <c r="AO44" s="45">
        <f t="shared" si="36"/>
        <v>9.5473751697381325E-4</v>
      </c>
      <c r="AP44" s="45">
        <f t="shared" si="37"/>
        <v>9.4088837549163864E-5</v>
      </c>
      <c r="AQ44" s="45">
        <f t="shared" si="38"/>
        <v>1.0339467594496985E-5</v>
      </c>
      <c r="AR44" s="45">
        <f t="shared" si="39"/>
        <v>5.715836628401031E-2</v>
      </c>
      <c r="AS44" s="45">
        <f t="shared" si="11"/>
        <v>1.2837920150409835E-2</v>
      </c>
      <c r="AT44" s="45">
        <f t="shared" si="12"/>
        <v>2.0141451362326674</v>
      </c>
      <c r="AU44" s="45">
        <f t="shared" si="13"/>
        <v>4.1548897319945363E-4</v>
      </c>
      <c r="AV44" s="45">
        <f t="shared" si="14"/>
        <v>0.23315181446265967</v>
      </c>
      <c r="AW44" s="45">
        <f t="shared" si="15"/>
        <v>0.12120086730698018</v>
      </c>
      <c r="AX44" s="45">
        <f t="shared" si="16"/>
        <v>6.68627138448653E-6</v>
      </c>
      <c r="AY44" s="45">
        <f t="shared" si="17"/>
        <v>8.486549091041325E-3</v>
      </c>
      <c r="AZ44" s="45">
        <f t="shared" si="18"/>
        <v>1.3393118068056546E-4</v>
      </c>
      <c r="BA44" s="45">
        <f t="shared" si="19"/>
        <v>2.6520486582605924E-4</v>
      </c>
      <c r="BB44" s="45">
        <f t="shared" si="20"/>
        <v>2.6135788208101072E-5</v>
      </c>
      <c r="BC44" s="45">
        <f t="shared" si="21"/>
        <v>2.8720743318047179E-6</v>
      </c>
      <c r="BD44">
        <f t="shared" si="40"/>
        <v>0.20577011862243713</v>
      </c>
      <c r="BE44">
        <f t="shared" si="41"/>
        <v>1.5405504180491802E-2</v>
      </c>
      <c r="BF44">
        <f t="shared" si="42"/>
        <v>7.2509224904376026</v>
      </c>
      <c r="BG44">
        <f t="shared" si="43"/>
        <v>7.4788015175901652E-4</v>
      </c>
      <c r="BH44">
        <f t="shared" si="44"/>
        <v>0.27978217735519162</v>
      </c>
      <c r="BI44">
        <f t="shared" si="45"/>
        <v>0.43632312230512865</v>
      </c>
      <c r="BJ44">
        <f t="shared" si="46"/>
        <v>6.0176442460378772E-6</v>
      </c>
      <c r="BK44">
        <f t="shared" si="47"/>
        <v>1.5275788363874386E-2</v>
      </c>
      <c r="BL44">
        <f t="shared" si="48"/>
        <v>1.6071741681667856E-4</v>
      </c>
      <c r="BM44">
        <f t="shared" si="49"/>
        <v>9.5473751697381325E-4</v>
      </c>
      <c r="BN44">
        <f t="shared" si="50"/>
        <v>4.7044418774581932E-5</v>
      </c>
      <c r="BO44">
        <f t="shared" si="51"/>
        <v>5.1697337972484927E-6</v>
      </c>
      <c r="BP44" s="46">
        <f t="shared" si="52"/>
        <v>58.253483851042695</v>
      </c>
      <c r="BQ44">
        <f t="shared" si="53"/>
        <v>209.71254186375367</v>
      </c>
      <c r="BR44">
        <f t="shared" si="54"/>
        <v>8.8121915016530394</v>
      </c>
      <c r="BS44">
        <f t="shared" si="55"/>
        <v>8.2054007681470935</v>
      </c>
      <c r="BT44">
        <f t="shared" si="56"/>
        <v>2.4478309726813996</v>
      </c>
    </row>
    <row r="45" spans="1:72" x14ac:dyDescent="0.2">
      <c r="A45" s="32">
        <v>252</v>
      </c>
      <c r="B45" s="32">
        <v>3.6</v>
      </c>
      <c r="C45" s="49">
        <v>1802.5833333333721</v>
      </c>
      <c r="D45" s="33">
        <v>360.41493105262276</v>
      </c>
      <c r="E45" s="33">
        <v>124.64185910103242</v>
      </c>
      <c r="F45" s="33">
        <v>39907.328675625133</v>
      </c>
      <c r="G45" s="33">
        <v>6.4284518377114868</v>
      </c>
      <c r="H45" s="33">
        <v>5487.0583523039659</v>
      </c>
      <c r="I45" s="33">
        <v>4148.3838593387618</v>
      </c>
      <c r="J45" s="33">
        <v>0.18035182569024505</v>
      </c>
      <c r="K45" s="33">
        <v>308.9900205183967</v>
      </c>
      <c r="L45" s="33">
        <v>4.0415195402243906</v>
      </c>
      <c r="M45" s="33">
        <v>20.986297029521801</v>
      </c>
      <c r="N45" s="33">
        <v>2.0664884527813343</v>
      </c>
      <c r="O45" s="33">
        <v>0.23140812187423518</v>
      </c>
      <c r="P45" s="33">
        <f t="shared" si="22"/>
        <v>39.907328675625131</v>
      </c>
      <c r="Q45" s="33">
        <f t="shared" si="23"/>
        <v>4.1483838593387619</v>
      </c>
      <c r="R45" s="33">
        <f t="shared" si="24"/>
        <v>0.30899002051839669</v>
      </c>
      <c r="S45" s="33">
        <f t="shared" si="25"/>
        <v>5.4870583523039658</v>
      </c>
      <c r="T45" s="8">
        <f t="shared" si="26"/>
        <v>1.2974937517894418</v>
      </c>
      <c r="U45" s="8">
        <f t="shared" si="0"/>
        <v>0.44871069276371672</v>
      </c>
      <c r="V45" s="8">
        <f t="shared" si="1"/>
        <v>143.66638323225047</v>
      </c>
      <c r="W45" s="8">
        <f t="shared" si="2"/>
        <v>2.3142426615761352E-2</v>
      </c>
      <c r="X45" s="8">
        <f t="shared" si="3"/>
        <v>19.753410068294276</v>
      </c>
      <c r="Y45" s="8">
        <f t="shared" si="4"/>
        <v>14.934181893619542</v>
      </c>
      <c r="Z45" s="8">
        <f t="shared" si="5"/>
        <v>6.4926657248488211E-4</v>
      </c>
      <c r="AA45" s="8">
        <f t="shared" si="6"/>
        <v>1.1123640738662282</v>
      </c>
      <c r="AB45" s="8">
        <f t="shared" si="7"/>
        <v>1.4549470344807806E-2</v>
      </c>
      <c r="AC45" s="8">
        <f t="shared" si="8"/>
        <v>7.5550669306278476E-2</v>
      </c>
      <c r="AD45" s="8">
        <f t="shared" si="9"/>
        <v>7.4393584300128032E-3</v>
      </c>
      <c r="AE45" s="8">
        <f t="shared" si="10"/>
        <v>8.3306923874724667E-4</v>
      </c>
      <c r="AF45" s="45">
        <f t="shared" si="27"/>
        <v>0.1869587538601501</v>
      </c>
      <c r="AG45" s="45">
        <f t="shared" si="28"/>
        <v>4.150885224456214E-2</v>
      </c>
      <c r="AH45" s="45">
        <f t="shared" si="29"/>
        <v>6.2490814803066757</v>
      </c>
      <c r="AI45" s="45">
        <f t="shared" si="30"/>
        <v>9.5197147740688412E-4</v>
      </c>
      <c r="AJ45" s="45">
        <f t="shared" si="31"/>
        <v>0.73215011372476924</v>
      </c>
      <c r="AK45" s="45">
        <f t="shared" si="32"/>
        <v>0.38194838602607523</v>
      </c>
      <c r="AL45" s="45">
        <f t="shared" si="33"/>
        <v>1.1817738851199165E-5</v>
      </c>
      <c r="AM45" s="45">
        <f t="shared" si="34"/>
        <v>2.7753594657341021E-2</v>
      </c>
      <c r="AN45" s="45">
        <f t="shared" si="35"/>
        <v>2.6050976445492939E-4</v>
      </c>
      <c r="AO45" s="45">
        <f t="shared" si="36"/>
        <v>8.8394371482717303E-4</v>
      </c>
      <c r="AP45" s="45">
        <f t="shared" si="37"/>
        <v>8.4904798333859888E-5</v>
      </c>
      <c r="AQ45" s="45">
        <f t="shared" si="38"/>
        <v>6.0661853837271291E-6</v>
      </c>
      <c r="AR45" s="45">
        <f t="shared" si="39"/>
        <v>5.1932987183375023E-2</v>
      </c>
      <c r="AS45" s="45">
        <f t="shared" si="11"/>
        <v>1.1530236734600595E-2</v>
      </c>
      <c r="AT45" s="45">
        <f t="shared" si="12"/>
        <v>1.7358559667518543</v>
      </c>
      <c r="AU45" s="45">
        <f t="shared" si="13"/>
        <v>2.6443652150191224E-4</v>
      </c>
      <c r="AV45" s="45">
        <f t="shared" si="14"/>
        <v>0.20337503159021367</v>
      </c>
      <c r="AW45" s="45">
        <f t="shared" si="15"/>
        <v>0.10609677389613201</v>
      </c>
      <c r="AX45" s="45">
        <f t="shared" si="16"/>
        <v>3.2827052364442123E-6</v>
      </c>
      <c r="AY45" s="45">
        <f t="shared" si="17"/>
        <v>7.7093318492613945E-3</v>
      </c>
      <c r="AZ45" s="45">
        <f t="shared" si="18"/>
        <v>7.2363823459702605E-5</v>
      </c>
      <c r="BA45" s="45">
        <f t="shared" si="19"/>
        <v>2.4553992078532583E-4</v>
      </c>
      <c r="BB45" s="45">
        <f t="shared" si="20"/>
        <v>2.358466620384997E-5</v>
      </c>
      <c r="BC45" s="45">
        <f t="shared" si="21"/>
        <v>1.6850514954797581E-6</v>
      </c>
      <c r="BD45">
        <f t="shared" si="40"/>
        <v>0.1869587538601501</v>
      </c>
      <c r="BE45">
        <f t="shared" si="41"/>
        <v>1.3836284081520713E-2</v>
      </c>
      <c r="BF45">
        <f t="shared" si="42"/>
        <v>6.2490814803066757</v>
      </c>
      <c r="BG45">
        <f t="shared" si="43"/>
        <v>4.7598573870344206E-4</v>
      </c>
      <c r="BH45">
        <f t="shared" si="44"/>
        <v>0.24405003790825641</v>
      </c>
      <c r="BI45">
        <f t="shared" si="45"/>
        <v>0.38194838602607523</v>
      </c>
      <c r="BJ45">
        <f t="shared" si="46"/>
        <v>2.9544347127997911E-6</v>
      </c>
      <c r="BK45">
        <f t="shared" si="47"/>
        <v>1.3876797328670511E-2</v>
      </c>
      <c r="BL45">
        <f t="shared" si="48"/>
        <v>8.6836588151643131E-5</v>
      </c>
      <c r="BM45">
        <f t="shared" si="49"/>
        <v>8.8394371482717303E-4</v>
      </c>
      <c r="BN45">
        <f t="shared" si="50"/>
        <v>4.2452399166929944E-5</v>
      </c>
      <c r="BO45">
        <f t="shared" si="51"/>
        <v>3.0330926918635646E-6</v>
      </c>
      <c r="BP45" s="46">
        <f t="shared" si="52"/>
        <v>50.370752214747711</v>
      </c>
      <c r="BQ45">
        <f t="shared" si="53"/>
        <v>181.33470797309175</v>
      </c>
      <c r="BR45">
        <f t="shared" si="54"/>
        <v>7.6216003944988309</v>
      </c>
      <c r="BS45">
        <f t="shared" si="55"/>
        <v>7.0912469454796021</v>
      </c>
      <c r="BT45">
        <f t="shared" si="56"/>
        <v>2.1171112206941198</v>
      </c>
    </row>
    <row r="46" spans="1:72" x14ac:dyDescent="0.2">
      <c r="A46" s="32">
        <v>265</v>
      </c>
      <c r="B46" s="32">
        <v>3.6</v>
      </c>
      <c r="C46" s="49">
        <v>1934.5833333333721</v>
      </c>
      <c r="D46" s="33">
        <v>360.25533100008363</v>
      </c>
      <c r="E46" s="33">
        <v>121.2680613412228</v>
      </c>
      <c r="F46" s="33">
        <v>38126.236561341029</v>
      </c>
      <c r="G46" s="33">
        <v>6.5538927700154357</v>
      </c>
      <c r="H46" s="33">
        <v>5284.7564122816048</v>
      </c>
      <c r="I46" s="33">
        <v>4171.5652951910251</v>
      </c>
      <c r="J46" s="33">
        <v>0.17821847039288891</v>
      </c>
      <c r="K46" s="33">
        <v>298.17959628456384</v>
      </c>
      <c r="L46" s="33">
        <v>4.0119651062471879</v>
      </c>
      <c r="M46" s="33">
        <v>21.697643876336528</v>
      </c>
      <c r="N46" s="33">
        <v>2.1143672966178895</v>
      </c>
      <c r="O46" s="33">
        <v>0.28571342123235605</v>
      </c>
      <c r="P46" s="33">
        <f t="shared" si="22"/>
        <v>38.126236561341031</v>
      </c>
      <c r="Q46" s="33">
        <f t="shared" si="23"/>
        <v>4.1715652951910247</v>
      </c>
      <c r="R46" s="33">
        <f t="shared" si="24"/>
        <v>0.29817959628456386</v>
      </c>
      <c r="S46" s="33">
        <f t="shared" si="25"/>
        <v>5.2847564122816051</v>
      </c>
      <c r="T46" s="8">
        <f t="shared" si="26"/>
        <v>1.2969191916003011</v>
      </c>
      <c r="U46" s="8">
        <f t="shared" si="0"/>
        <v>0.43656502082840209</v>
      </c>
      <c r="V46" s="8">
        <f t="shared" si="1"/>
        <v>137.25445162082769</v>
      </c>
      <c r="W46" s="8">
        <f t="shared" si="2"/>
        <v>2.3594013972055568E-2</v>
      </c>
      <c r="X46" s="8">
        <f t="shared" si="3"/>
        <v>19.025123084213778</v>
      </c>
      <c r="Y46" s="8">
        <f t="shared" si="4"/>
        <v>15.01763506268769</v>
      </c>
      <c r="Z46" s="8">
        <f t="shared" si="5"/>
        <v>6.4158649341440003E-4</v>
      </c>
      <c r="AA46" s="8">
        <f t="shared" si="6"/>
        <v>1.0734465466244298</v>
      </c>
      <c r="AB46" s="8">
        <f t="shared" si="7"/>
        <v>1.4443074382489877E-2</v>
      </c>
      <c r="AC46" s="8">
        <f t="shared" si="8"/>
        <v>7.8111517954811499E-2</v>
      </c>
      <c r="AD46" s="8">
        <f t="shared" si="9"/>
        <v>7.611722267824402E-3</v>
      </c>
      <c r="AE46" s="8">
        <f t="shared" si="10"/>
        <v>1.0285683164364817E-3</v>
      </c>
      <c r="AF46" s="45">
        <f t="shared" si="27"/>
        <v>0.18687596420753616</v>
      </c>
      <c r="AG46" s="45">
        <f t="shared" si="28"/>
        <v>4.0385293323626462E-2</v>
      </c>
      <c r="AH46" s="45">
        <f t="shared" si="29"/>
        <v>5.9701805837680606</v>
      </c>
      <c r="AI46" s="45">
        <f t="shared" si="30"/>
        <v>9.7054767470405466E-4</v>
      </c>
      <c r="AJ46" s="45">
        <f t="shared" si="31"/>
        <v>0.70515652647197102</v>
      </c>
      <c r="AK46" s="45">
        <f t="shared" si="32"/>
        <v>0.38408273817615574</v>
      </c>
      <c r="AL46" s="45">
        <f t="shared" si="33"/>
        <v>1.1677948551408811E-5</v>
      </c>
      <c r="AM46" s="45">
        <f t="shared" si="34"/>
        <v>2.67825984686734E-2</v>
      </c>
      <c r="AN46" s="45">
        <f t="shared" si="35"/>
        <v>2.5860473379570059E-4</v>
      </c>
      <c r="AO46" s="45">
        <f t="shared" si="36"/>
        <v>9.1390567397696854E-4</v>
      </c>
      <c r="AP46" s="45">
        <f t="shared" si="37"/>
        <v>8.6871972926551039E-5</v>
      </c>
      <c r="AQ46" s="45">
        <f t="shared" si="38"/>
        <v>7.489756909899378E-6</v>
      </c>
      <c r="AR46" s="45">
        <f t="shared" si="39"/>
        <v>5.190999005764893E-2</v>
      </c>
      <c r="AS46" s="45">
        <f t="shared" si="11"/>
        <v>1.1218137034340684E-2</v>
      </c>
      <c r="AT46" s="45">
        <f t="shared" si="12"/>
        <v>1.6583834954911278</v>
      </c>
      <c r="AU46" s="45">
        <f t="shared" si="13"/>
        <v>2.6959657630668183E-4</v>
      </c>
      <c r="AV46" s="45">
        <f t="shared" si="14"/>
        <v>0.19587681290888084</v>
      </c>
      <c r="AW46" s="45">
        <f t="shared" si="15"/>
        <v>0.10668964949337659</v>
      </c>
      <c r="AX46" s="45">
        <f t="shared" si="16"/>
        <v>3.2438745976135585E-6</v>
      </c>
      <c r="AY46" s="45">
        <f t="shared" si="17"/>
        <v>7.4396106857426113E-3</v>
      </c>
      <c r="AZ46" s="45">
        <f t="shared" si="18"/>
        <v>7.1834648276583501E-5</v>
      </c>
      <c r="BA46" s="45">
        <f t="shared" si="19"/>
        <v>2.538626872158246E-4</v>
      </c>
      <c r="BB46" s="45">
        <f t="shared" si="20"/>
        <v>2.4131103590708622E-5</v>
      </c>
      <c r="BC46" s="45">
        <f t="shared" si="21"/>
        <v>2.0804880305276048E-6</v>
      </c>
      <c r="BD46">
        <f t="shared" si="40"/>
        <v>0.18687596420753616</v>
      </c>
      <c r="BE46">
        <f t="shared" si="41"/>
        <v>1.3461764441208821E-2</v>
      </c>
      <c r="BF46">
        <f t="shared" si="42"/>
        <v>5.9701805837680606</v>
      </c>
      <c r="BG46">
        <f t="shared" si="43"/>
        <v>4.8527383735202733E-4</v>
      </c>
      <c r="BH46">
        <f t="shared" si="44"/>
        <v>0.23505217549065702</v>
      </c>
      <c r="BI46">
        <f t="shared" si="45"/>
        <v>0.38408273817615574</v>
      </c>
      <c r="BJ46">
        <f t="shared" si="46"/>
        <v>2.9194871378522028E-6</v>
      </c>
      <c r="BK46">
        <f t="shared" si="47"/>
        <v>1.33912992343367E-2</v>
      </c>
      <c r="BL46">
        <f t="shared" si="48"/>
        <v>8.6201577931900196E-5</v>
      </c>
      <c r="BM46">
        <f t="shared" si="49"/>
        <v>9.1390567397696854E-4</v>
      </c>
      <c r="BN46">
        <f t="shared" si="50"/>
        <v>4.343598646327552E-5</v>
      </c>
      <c r="BO46">
        <f t="shared" si="51"/>
        <v>3.744878454949689E-6</v>
      </c>
      <c r="BP46" s="46">
        <f t="shared" si="52"/>
        <v>48.397103058380374</v>
      </c>
      <c r="BQ46">
        <f t="shared" si="53"/>
        <v>174.22957101016934</v>
      </c>
      <c r="BR46">
        <f t="shared" si="54"/>
        <v>7.3157128021768889</v>
      </c>
      <c r="BS46">
        <f t="shared" si="55"/>
        <v>6.8045800067592737</v>
      </c>
      <c r="BT46">
        <f t="shared" si="56"/>
        <v>2.0321424450491357</v>
      </c>
    </row>
    <row r="47" spans="1:72" ht="16" thickBot="1" x14ac:dyDescent="0.25">
      <c r="A47" s="34">
        <v>279</v>
      </c>
      <c r="B47" s="32">
        <v>3.6</v>
      </c>
      <c r="C47" s="49">
        <v>2126.5833333333721</v>
      </c>
      <c r="D47" s="35">
        <v>359.64366536906527</v>
      </c>
      <c r="E47" s="35">
        <v>117.88277275098459</v>
      </c>
      <c r="F47" s="35">
        <v>36802.168103335105</v>
      </c>
      <c r="G47" s="35">
        <v>6.5077590756555503</v>
      </c>
      <c r="H47" s="35">
        <v>5112.9910841456649</v>
      </c>
      <c r="I47" s="35">
        <v>4202.6753595237042</v>
      </c>
      <c r="J47" s="35">
        <v>0.18137618866645822</v>
      </c>
      <c r="K47" s="35">
        <v>290.99623024379105</v>
      </c>
      <c r="L47" s="35">
        <v>4.5273790138947669</v>
      </c>
      <c r="M47" s="35">
        <v>22.191247475014418</v>
      </c>
      <c r="N47" s="35">
        <v>2.0611756435776996</v>
      </c>
      <c r="O47" s="35">
        <v>0.22324776205183602</v>
      </c>
      <c r="P47" s="33">
        <f t="shared" si="22"/>
        <v>36.802168103335106</v>
      </c>
      <c r="Q47" s="33">
        <f t="shared" si="23"/>
        <v>4.2026753595237043</v>
      </c>
      <c r="R47" s="33">
        <f t="shared" si="24"/>
        <v>0.29099623024379107</v>
      </c>
      <c r="S47" s="33">
        <f t="shared" si="25"/>
        <v>5.1129910841456647</v>
      </c>
      <c r="T47" s="8">
        <f t="shared" si="26"/>
        <v>1.2947171953286349</v>
      </c>
      <c r="U47" s="8">
        <f t="shared" si="0"/>
        <v>0.42437798190354448</v>
      </c>
      <c r="V47" s="8">
        <f t="shared" si="1"/>
        <v>132.48780517200638</v>
      </c>
      <c r="W47" s="8">
        <f t="shared" si="2"/>
        <v>2.3427932672359982E-2</v>
      </c>
      <c r="X47" s="8">
        <f t="shared" si="3"/>
        <v>18.406767902924393</v>
      </c>
      <c r="Y47" s="8">
        <f t="shared" si="4"/>
        <v>15.129631294285335</v>
      </c>
      <c r="Z47" s="8">
        <f t="shared" si="5"/>
        <v>6.5295427919924952E-4</v>
      </c>
      <c r="AA47" s="8">
        <f t="shared" si="6"/>
        <v>1.0475864288776477</v>
      </c>
      <c r="AB47" s="8">
        <f t="shared" si="7"/>
        <v>1.6298564450021161E-2</v>
      </c>
      <c r="AC47" s="8">
        <f t="shared" si="8"/>
        <v>7.9888490910051901E-2</v>
      </c>
      <c r="AD47" s="8">
        <f t="shared" si="9"/>
        <v>7.4202323168797183E-3</v>
      </c>
      <c r="AE47" s="8">
        <f t="shared" si="10"/>
        <v>8.0369194338660965E-4</v>
      </c>
      <c r="AF47" s="45">
        <f t="shared" si="27"/>
        <v>0.18655867367847764</v>
      </c>
      <c r="AG47" s="45">
        <f t="shared" si="28"/>
        <v>3.9257907669153047E-2</v>
      </c>
      <c r="AH47" s="45">
        <f t="shared" si="29"/>
        <v>5.7628449400611741</v>
      </c>
      <c r="AI47" s="45">
        <f t="shared" si="30"/>
        <v>9.637158647618257E-4</v>
      </c>
      <c r="AJ47" s="45">
        <f t="shared" si="31"/>
        <v>0.68223750566806496</v>
      </c>
      <c r="AK47" s="45">
        <f t="shared" si="32"/>
        <v>0.38694709192545612</v>
      </c>
      <c r="AL47" s="45">
        <f t="shared" si="33"/>
        <v>1.1884861288664899E-5</v>
      </c>
      <c r="AM47" s="45">
        <f t="shared" si="34"/>
        <v>2.6137385950041111E-2</v>
      </c>
      <c r="AN47" s="45">
        <f t="shared" si="35"/>
        <v>2.9182747448560715E-4</v>
      </c>
      <c r="AO47" s="45">
        <f t="shared" si="36"/>
        <v>9.3469627834388564E-4</v>
      </c>
      <c r="AP47" s="45">
        <f t="shared" si="37"/>
        <v>8.4686513545762591E-5</v>
      </c>
      <c r="AQ47" s="45">
        <f t="shared" si="38"/>
        <v>5.8522678466948926E-6</v>
      </c>
      <c r="AR47" s="45">
        <f t="shared" si="39"/>
        <v>5.1821853799577121E-2</v>
      </c>
      <c r="AS47" s="45">
        <f t="shared" si="11"/>
        <v>1.0904974352542512E-2</v>
      </c>
      <c r="AT47" s="45">
        <f t="shared" si="12"/>
        <v>1.600790261128104</v>
      </c>
      <c r="AU47" s="45">
        <f t="shared" si="13"/>
        <v>2.6769885132272935E-4</v>
      </c>
      <c r="AV47" s="45">
        <f t="shared" si="14"/>
        <v>0.18951041824112916</v>
      </c>
      <c r="AW47" s="45">
        <f t="shared" si="15"/>
        <v>0.10748530331262669</v>
      </c>
      <c r="AX47" s="45">
        <f t="shared" si="16"/>
        <v>3.3013503579624718E-6</v>
      </c>
      <c r="AY47" s="45">
        <f t="shared" si="17"/>
        <v>7.2603849861225308E-3</v>
      </c>
      <c r="AZ47" s="45">
        <f t="shared" si="18"/>
        <v>8.1063187357113093E-5</v>
      </c>
      <c r="BA47" s="45">
        <f t="shared" si="19"/>
        <v>2.596378550955238E-4</v>
      </c>
      <c r="BB47" s="45">
        <f t="shared" si="20"/>
        <v>2.3524031540489608E-5</v>
      </c>
      <c r="BC47" s="45">
        <f t="shared" si="21"/>
        <v>1.6256299574152478E-6</v>
      </c>
      <c r="BD47">
        <f t="shared" si="40"/>
        <v>0.18655867367847764</v>
      </c>
      <c r="BE47">
        <f t="shared" si="41"/>
        <v>1.3085969223051016E-2</v>
      </c>
      <c r="BF47">
        <f t="shared" si="42"/>
        <v>5.7628449400611741</v>
      </c>
      <c r="BG47">
        <f t="shared" si="43"/>
        <v>4.8185793238091285E-4</v>
      </c>
      <c r="BH47">
        <f t="shared" si="44"/>
        <v>0.227412501889355</v>
      </c>
      <c r="BI47">
        <f t="shared" si="45"/>
        <v>0.38694709192545612</v>
      </c>
      <c r="BJ47">
        <f t="shared" si="46"/>
        <v>2.9712153221662246E-6</v>
      </c>
      <c r="BK47">
        <f t="shared" si="47"/>
        <v>1.3068692975020555E-2</v>
      </c>
      <c r="BL47">
        <f t="shared" si="48"/>
        <v>9.727582482853572E-5</v>
      </c>
      <c r="BM47">
        <f t="shared" si="49"/>
        <v>9.3469627834388564E-4</v>
      </c>
      <c r="BN47">
        <f t="shared" si="50"/>
        <v>4.2343256772881296E-5</v>
      </c>
      <c r="BO47">
        <f t="shared" si="51"/>
        <v>2.9261339233474463E-6</v>
      </c>
      <c r="BP47" s="46">
        <f t="shared" si="52"/>
        <v>46.922049400527172</v>
      </c>
      <c r="BQ47">
        <f t="shared" si="53"/>
        <v>168.91937784189784</v>
      </c>
      <c r="BR47">
        <f t="shared" si="54"/>
        <v>7.0862761682126383</v>
      </c>
      <c r="BS47">
        <f t="shared" si="55"/>
        <v>6.5914799403941053</v>
      </c>
      <c r="BT47">
        <f t="shared" si="56"/>
        <v>1.9684100467257328</v>
      </c>
    </row>
    <row r="48" spans="1:72" s="96" customFormat="1" x14ac:dyDescent="0.2">
      <c r="C48" s="106"/>
      <c r="D48" s="107">
        <f>AVERAGE(D4:D47)/1000</f>
        <v>0.41207749038096603</v>
      </c>
      <c r="E48" s="107">
        <f t="shared" ref="E48:O48" si="57">AVERAGE(E4:E47)/1000</f>
        <v>1.0658868320859938</v>
      </c>
      <c r="F48" s="107">
        <f t="shared" si="57"/>
        <v>123.78849946203741</v>
      </c>
      <c r="G48" s="107">
        <f t="shared" si="57"/>
        <v>2.4551935572295562E-2</v>
      </c>
      <c r="H48" s="107">
        <f t="shared" si="57"/>
        <v>4.7342579530114026</v>
      </c>
      <c r="I48" s="107">
        <f t="shared" si="57"/>
        <v>7.519500396022754</v>
      </c>
      <c r="J48" s="107">
        <f t="shared" si="57"/>
        <v>2.5165773669786227E-3</v>
      </c>
      <c r="K48" s="107">
        <f t="shared" si="57"/>
        <v>1.5106162218648325</v>
      </c>
      <c r="L48" s="107">
        <f t="shared" si="57"/>
        <v>2.2892954966319583E-2</v>
      </c>
      <c r="M48" s="107">
        <f t="shared" si="57"/>
        <v>3.7729595538093186E-2</v>
      </c>
      <c r="N48" s="107">
        <f t="shared" si="57"/>
        <v>2.5372587173252074E-2</v>
      </c>
      <c r="O48" s="107">
        <f t="shared" si="57"/>
        <v>4.5808714451370629E-3</v>
      </c>
      <c r="P48" s="107"/>
      <c r="Q48" s="107"/>
      <c r="R48" s="107"/>
      <c r="S48" s="107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>
        <f>AVERAGE(AR4:AR47)</f>
        <v>5.9377159997257324E-2</v>
      </c>
      <c r="AS48" s="103">
        <f t="shared" ref="AS48:BC48" si="58">AVERAGE(AS4:AS47)</f>
        <v>9.8601927112487817E-2</v>
      </c>
      <c r="AT48" s="103">
        <f t="shared" si="58"/>
        <v>5.3844497373656983</v>
      </c>
      <c r="AU48" s="103">
        <f t="shared" si="58"/>
        <v>1.0099521008760002E-3</v>
      </c>
      <c r="AV48" s="103">
        <f t="shared" si="58"/>
        <v>0.1754728670500891</v>
      </c>
      <c r="AW48" s="103">
        <f t="shared" si="58"/>
        <v>0.1923145881335743</v>
      </c>
      <c r="AX48" s="103">
        <f t="shared" si="58"/>
        <v>4.5805922223855509E-5</v>
      </c>
      <c r="AY48" s="103">
        <f t="shared" si="58"/>
        <v>3.769002549562956E-2</v>
      </c>
      <c r="AZ48" s="103">
        <f t="shared" si="58"/>
        <v>4.0990071560106662E-4</v>
      </c>
      <c r="BA48" s="103">
        <f t="shared" si="58"/>
        <v>4.4143670923239907E-4</v>
      </c>
      <c r="BB48" s="103">
        <f t="shared" si="58"/>
        <v>2.8957529300675734E-4</v>
      </c>
      <c r="BC48" s="103">
        <f t="shared" si="58"/>
        <v>3.3356669665310282E-5</v>
      </c>
      <c r="BD48" s="94">
        <f>AVERAGE(BD4:BD47)</f>
        <v>0.21375777599012633</v>
      </c>
      <c r="BE48" s="94">
        <f t="shared" ref="BE48:BO48" si="59">AVERAGE(BE4:BE47)</f>
        <v>0.11832231253498539</v>
      </c>
      <c r="BF48" s="94">
        <f t="shared" si="59"/>
        <v>19.384019054516514</v>
      </c>
      <c r="BG48" s="94">
        <f t="shared" si="59"/>
        <v>1.8179137815768007E-3</v>
      </c>
      <c r="BH48" s="94">
        <f t="shared" si="59"/>
        <v>0.21056744046010681</v>
      </c>
      <c r="BI48" s="94">
        <f t="shared" si="59"/>
        <v>0.69233251728086753</v>
      </c>
      <c r="BJ48" s="94">
        <f t="shared" si="59"/>
        <v>4.122533000146997E-5</v>
      </c>
      <c r="BK48" s="94">
        <f t="shared" si="59"/>
        <v>6.7842045892133232E-2</v>
      </c>
      <c r="BL48" s="94">
        <f t="shared" si="59"/>
        <v>4.9188085872128027E-4</v>
      </c>
      <c r="BM48" s="94">
        <f t="shared" si="59"/>
        <v>1.5891721532366378E-3</v>
      </c>
      <c r="BN48" s="94">
        <f t="shared" si="59"/>
        <v>5.2123552741216341E-4</v>
      </c>
      <c r="BO48" s="94">
        <f t="shared" si="59"/>
        <v>6.0042005397558538E-5</v>
      </c>
      <c r="BP48" s="104">
        <f>AVERAGE(BP4:BP47)</f>
        <v>139.14848287746548</v>
      </c>
      <c r="BQ48" s="96">
        <f>SUM(BQ4:BQ47)</f>
        <v>22041.119687790535</v>
      </c>
      <c r="BR48" s="104">
        <f>AVERAGE(BR4:BR47)</f>
        <v>21.420490797235228</v>
      </c>
      <c r="BS48" s="96">
        <f t="shared" si="55"/>
        <v>20.691362616331077</v>
      </c>
      <c r="BT48" s="104">
        <f>AVERAGE(BT4:BT47)</f>
        <v>5.9501363325653438</v>
      </c>
    </row>
    <row r="49" spans="1:71" x14ac:dyDescent="0.2">
      <c r="A49" s="36"/>
      <c r="B49" s="36"/>
      <c r="C49" s="51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BP49" s="46">
        <f t="shared" si="52"/>
        <v>0</v>
      </c>
      <c r="BQ49">
        <f t="shared" si="53"/>
        <v>0</v>
      </c>
      <c r="BR49">
        <f t="shared" si="54"/>
        <v>0</v>
      </c>
      <c r="BS49">
        <f t="shared" si="55"/>
        <v>0</v>
      </c>
    </row>
    <row r="50" spans="1:71" x14ac:dyDescent="0.2"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BP50" s="46">
        <f t="shared" si="52"/>
        <v>0</v>
      </c>
      <c r="BQ50">
        <f t="shared" si="53"/>
        <v>0</v>
      </c>
      <c r="BR50">
        <f t="shared" si="54"/>
        <v>0</v>
      </c>
      <c r="BS50">
        <f t="shared" si="55"/>
        <v>0</v>
      </c>
    </row>
    <row r="51" spans="1:71" x14ac:dyDescent="0.2"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BP51" s="46">
        <f t="shared" si="52"/>
        <v>0</v>
      </c>
      <c r="BQ51">
        <f t="shared" si="53"/>
        <v>0</v>
      </c>
      <c r="BR51">
        <f t="shared" si="54"/>
        <v>0</v>
      </c>
      <c r="BS51">
        <f t="shared" si="55"/>
        <v>0</v>
      </c>
    </row>
    <row r="52" spans="1:71" x14ac:dyDescent="0.2"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BP52" s="46">
        <f t="shared" si="52"/>
        <v>0</v>
      </c>
      <c r="BQ52">
        <f t="shared" si="53"/>
        <v>0</v>
      </c>
      <c r="BR52">
        <f t="shared" si="54"/>
        <v>0</v>
      </c>
      <c r="BS52">
        <f t="shared" si="55"/>
        <v>0</v>
      </c>
    </row>
    <row r="53" spans="1:71" x14ac:dyDescent="0.2"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BP53" s="46">
        <f t="shared" si="52"/>
        <v>0</v>
      </c>
      <c r="BQ53">
        <f t="shared" si="53"/>
        <v>0</v>
      </c>
      <c r="BR53">
        <f t="shared" si="54"/>
        <v>0</v>
      </c>
      <c r="BS53">
        <f t="shared" si="55"/>
        <v>0</v>
      </c>
    </row>
    <row r="54" spans="1:71" x14ac:dyDescent="0.2"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BP54" s="46">
        <f t="shared" si="52"/>
        <v>0</v>
      </c>
      <c r="BQ54">
        <f t="shared" si="53"/>
        <v>0</v>
      </c>
      <c r="BR54">
        <f t="shared" si="54"/>
        <v>0</v>
      </c>
      <c r="BS54">
        <f t="shared" si="55"/>
        <v>0</v>
      </c>
    </row>
    <row r="55" spans="1:71" x14ac:dyDescent="0.2"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BP55" s="46">
        <f t="shared" si="52"/>
        <v>0</v>
      </c>
      <c r="BQ55">
        <f t="shared" si="53"/>
        <v>0</v>
      </c>
      <c r="BR55">
        <f t="shared" si="54"/>
        <v>0</v>
      </c>
      <c r="BS55">
        <f t="shared" si="55"/>
        <v>0</v>
      </c>
    </row>
    <row r="56" spans="1:71" x14ac:dyDescent="0.2"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BP56" s="46">
        <f t="shared" si="52"/>
        <v>0</v>
      </c>
      <c r="BQ56">
        <f t="shared" si="53"/>
        <v>0</v>
      </c>
      <c r="BR56">
        <f t="shared" si="54"/>
        <v>0</v>
      </c>
      <c r="BS56">
        <f t="shared" si="55"/>
        <v>0</v>
      </c>
    </row>
    <row r="57" spans="1:71" x14ac:dyDescent="0.2"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BP57" s="46">
        <f t="shared" si="52"/>
        <v>0</v>
      </c>
      <c r="BQ57">
        <f t="shared" si="53"/>
        <v>0</v>
      </c>
      <c r="BR57">
        <f t="shared" si="54"/>
        <v>0</v>
      </c>
      <c r="BS57">
        <f t="shared" si="55"/>
        <v>0</v>
      </c>
    </row>
    <row r="58" spans="1:71" x14ac:dyDescent="0.2"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BP58" s="46">
        <f t="shared" si="52"/>
        <v>0</v>
      </c>
      <c r="BQ58">
        <f t="shared" si="53"/>
        <v>0</v>
      </c>
      <c r="BR58">
        <f t="shared" si="54"/>
        <v>0</v>
      </c>
      <c r="BS58">
        <f t="shared" si="55"/>
        <v>0</v>
      </c>
    </row>
    <row r="59" spans="1:71" x14ac:dyDescent="0.2"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BP59" s="46">
        <f t="shared" si="52"/>
        <v>0</v>
      </c>
      <c r="BQ59">
        <f t="shared" si="53"/>
        <v>0</v>
      </c>
      <c r="BR59">
        <f t="shared" si="54"/>
        <v>0</v>
      </c>
      <c r="BS59">
        <f t="shared" si="55"/>
        <v>0</v>
      </c>
    </row>
    <row r="60" spans="1:71" x14ac:dyDescent="0.2"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BP60" s="46">
        <f t="shared" si="52"/>
        <v>0</v>
      </c>
      <c r="BQ60">
        <f t="shared" si="53"/>
        <v>0</v>
      </c>
      <c r="BR60">
        <f t="shared" si="54"/>
        <v>0</v>
      </c>
      <c r="BS60">
        <f t="shared" si="55"/>
        <v>0</v>
      </c>
    </row>
    <row r="61" spans="1:71" x14ac:dyDescent="0.2"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BP61" s="46">
        <f t="shared" si="52"/>
        <v>0</v>
      </c>
      <c r="BQ61">
        <f t="shared" si="53"/>
        <v>0</v>
      </c>
      <c r="BR61">
        <f t="shared" si="54"/>
        <v>0</v>
      </c>
      <c r="BS61">
        <f t="shared" si="55"/>
        <v>0</v>
      </c>
    </row>
    <row r="62" spans="1:71" x14ac:dyDescent="0.2"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BP62" s="46">
        <f t="shared" si="52"/>
        <v>0</v>
      </c>
      <c r="BQ62">
        <f t="shared" si="53"/>
        <v>0</v>
      </c>
      <c r="BR62">
        <f t="shared" si="54"/>
        <v>0</v>
      </c>
      <c r="BS62">
        <f t="shared" si="55"/>
        <v>0</v>
      </c>
    </row>
    <row r="63" spans="1:71" x14ac:dyDescent="0.2"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BP63" s="46">
        <f t="shared" si="52"/>
        <v>0</v>
      </c>
      <c r="BQ63">
        <f t="shared" si="53"/>
        <v>0</v>
      </c>
      <c r="BR63">
        <f t="shared" si="54"/>
        <v>0</v>
      </c>
      <c r="BS63">
        <f t="shared" si="55"/>
        <v>0</v>
      </c>
    </row>
    <row r="64" spans="1:71" x14ac:dyDescent="0.2"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BP64" s="46">
        <f t="shared" si="52"/>
        <v>0</v>
      </c>
      <c r="BQ64">
        <f t="shared" si="53"/>
        <v>0</v>
      </c>
      <c r="BR64">
        <f t="shared" si="54"/>
        <v>0</v>
      </c>
      <c r="BS64">
        <f t="shared" si="55"/>
        <v>0</v>
      </c>
    </row>
    <row r="65" spans="20:71" x14ac:dyDescent="0.2"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BP65" s="46">
        <f t="shared" si="52"/>
        <v>0</v>
      </c>
      <c r="BQ65">
        <f t="shared" si="53"/>
        <v>0</v>
      </c>
      <c r="BR65">
        <f t="shared" si="54"/>
        <v>0</v>
      </c>
      <c r="BS65">
        <f t="shared" si="55"/>
        <v>0</v>
      </c>
    </row>
    <row r="66" spans="20:71" x14ac:dyDescent="0.2"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BP66" s="46">
        <f t="shared" si="52"/>
        <v>0</v>
      </c>
      <c r="BQ66">
        <f t="shared" si="53"/>
        <v>0</v>
      </c>
      <c r="BR66">
        <f t="shared" si="54"/>
        <v>0</v>
      </c>
      <c r="BS66">
        <f t="shared" si="55"/>
        <v>0</v>
      </c>
    </row>
    <row r="67" spans="20:71" x14ac:dyDescent="0.2"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BP67" s="46">
        <f t="shared" si="52"/>
        <v>0</v>
      </c>
      <c r="BQ67">
        <f t="shared" si="53"/>
        <v>0</v>
      </c>
      <c r="BR67">
        <f t="shared" si="54"/>
        <v>0</v>
      </c>
      <c r="BS67">
        <f t="shared" si="55"/>
        <v>0</v>
      </c>
    </row>
    <row r="68" spans="20:71" x14ac:dyDescent="0.2"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BP68" s="46">
        <f t="shared" si="52"/>
        <v>0</v>
      </c>
      <c r="BQ68">
        <f t="shared" si="53"/>
        <v>0</v>
      </c>
      <c r="BR68">
        <f t="shared" si="54"/>
        <v>0</v>
      </c>
      <c r="BS68">
        <f t="shared" si="55"/>
        <v>0</v>
      </c>
    </row>
    <row r="69" spans="20:71" x14ac:dyDescent="0.2"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BP69" s="46">
        <f t="shared" ref="BP69:BP99" si="60">SUM(D69:O69)/1000</f>
        <v>0</v>
      </c>
      <c r="BQ69">
        <f t="shared" ref="BQ69:BQ99" si="61">SUM(T69:AE69)</f>
        <v>0</v>
      </c>
      <c r="BR69">
        <f t="shared" ref="BR69:BR99" si="62">SUM(AF69:AQ69)</f>
        <v>0</v>
      </c>
      <c r="BS69">
        <f t="shared" ref="BS69:BS99" si="63">SUM(BD69:BO69)</f>
        <v>0</v>
      </c>
    </row>
    <row r="70" spans="20:71" x14ac:dyDescent="0.2"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BP70" s="46">
        <f t="shared" si="60"/>
        <v>0</v>
      </c>
      <c r="BQ70">
        <f t="shared" si="61"/>
        <v>0</v>
      </c>
      <c r="BR70">
        <f t="shared" si="62"/>
        <v>0</v>
      </c>
      <c r="BS70">
        <f t="shared" si="63"/>
        <v>0</v>
      </c>
    </row>
    <row r="71" spans="20:71" x14ac:dyDescent="0.2"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BP71" s="46">
        <f t="shared" si="60"/>
        <v>0</v>
      </c>
      <c r="BQ71">
        <f t="shared" si="61"/>
        <v>0</v>
      </c>
      <c r="BR71">
        <f t="shared" si="62"/>
        <v>0</v>
      </c>
      <c r="BS71">
        <f t="shared" si="63"/>
        <v>0</v>
      </c>
    </row>
    <row r="72" spans="20:71" x14ac:dyDescent="0.2"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BP72" s="46">
        <f t="shared" si="60"/>
        <v>0</v>
      </c>
      <c r="BQ72">
        <f t="shared" si="61"/>
        <v>0</v>
      </c>
      <c r="BR72">
        <f t="shared" si="62"/>
        <v>0</v>
      </c>
      <c r="BS72">
        <f t="shared" si="63"/>
        <v>0</v>
      </c>
    </row>
    <row r="73" spans="20:71" x14ac:dyDescent="0.2"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BP73" s="46">
        <f t="shared" si="60"/>
        <v>0</v>
      </c>
      <c r="BQ73">
        <f t="shared" si="61"/>
        <v>0</v>
      </c>
      <c r="BR73">
        <f t="shared" si="62"/>
        <v>0</v>
      </c>
      <c r="BS73">
        <f t="shared" si="63"/>
        <v>0</v>
      </c>
    </row>
    <row r="74" spans="20:71" x14ac:dyDescent="0.2"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BP74" s="46">
        <f t="shared" si="60"/>
        <v>0</v>
      </c>
      <c r="BQ74">
        <f t="shared" si="61"/>
        <v>0</v>
      </c>
      <c r="BR74">
        <f t="shared" si="62"/>
        <v>0</v>
      </c>
      <c r="BS74">
        <f t="shared" si="63"/>
        <v>0</v>
      </c>
    </row>
    <row r="75" spans="20:71" x14ac:dyDescent="0.2"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BP75" s="46">
        <f t="shared" si="60"/>
        <v>0</v>
      </c>
      <c r="BQ75">
        <f t="shared" si="61"/>
        <v>0</v>
      </c>
      <c r="BR75">
        <f t="shared" si="62"/>
        <v>0</v>
      </c>
      <c r="BS75">
        <f t="shared" si="63"/>
        <v>0</v>
      </c>
    </row>
    <row r="76" spans="20:71" x14ac:dyDescent="0.2"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BP76" s="46">
        <f t="shared" si="60"/>
        <v>0</v>
      </c>
      <c r="BQ76">
        <f t="shared" si="61"/>
        <v>0</v>
      </c>
      <c r="BR76">
        <f t="shared" si="62"/>
        <v>0</v>
      </c>
      <c r="BS76">
        <f t="shared" si="63"/>
        <v>0</v>
      </c>
    </row>
    <row r="77" spans="20:71" x14ac:dyDescent="0.2"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BP77" s="46">
        <f t="shared" si="60"/>
        <v>0</v>
      </c>
      <c r="BQ77">
        <f t="shared" si="61"/>
        <v>0</v>
      </c>
      <c r="BR77">
        <f t="shared" si="62"/>
        <v>0</v>
      </c>
      <c r="BS77">
        <f t="shared" si="63"/>
        <v>0</v>
      </c>
    </row>
    <row r="78" spans="20:71" x14ac:dyDescent="0.2"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BP78" s="46">
        <f t="shared" si="60"/>
        <v>0</v>
      </c>
      <c r="BQ78">
        <f t="shared" si="61"/>
        <v>0</v>
      </c>
      <c r="BR78">
        <f t="shared" si="62"/>
        <v>0</v>
      </c>
      <c r="BS78">
        <f t="shared" si="63"/>
        <v>0</v>
      </c>
    </row>
    <row r="79" spans="20:71" x14ac:dyDescent="0.2"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BP79" s="46">
        <f t="shared" si="60"/>
        <v>0</v>
      </c>
      <c r="BQ79">
        <f t="shared" si="61"/>
        <v>0</v>
      </c>
      <c r="BR79">
        <f t="shared" si="62"/>
        <v>0</v>
      </c>
      <c r="BS79">
        <f t="shared" si="63"/>
        <v>0</v>
      </c>
    </row>
    <row r="80" spans="20:71" x14ac:dyDescent="0.2"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BP80" s="46">
        <f t="shared" si="60"/>
        <v>0</v>
      </c>
      <c r="BQ80">
        <f t="shared" si="61"/>
        <v>0</v>
      </c>
      <c r="BR80">
        <f t="shared" si="62"/>
        <v>0</v>
      </c>
      <c r="BS80">
        <f t="shared" si="63"/>
        <v>0</v>
      </c>
    </row>
    <row r="81" spans="20:71" x14ac:dyDescent="0.2"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BP81" s="46">
        <f t="shared" si="60"/>
        <v>0</v>
      </c>
      <c r="BQ81">
        <f t="shared" si="61"/>
        <v>0</v>
      </c>
      <c r="BR81">
        <f t="shared" si="62"/>
        <v>0</v>
      </c>
      <c r="BS81">
        <f t="shared" si="63"/>
        <v>0</v>
      </c>
    </row>
    <row r="82" spans="20:71" x14ac:dyDescent="0.2"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BP82" s="46">
        <f t="shared" si="60"/>
        <v>0</v>
      </c>
      <c r="BQ82">
        <f t="shared" si="61"/>
        <v>0</v>
      </c>
      <c r="BR82">
        <f t="shared" si="62"/>
        <v>0</v>
      </c>
      <c r="BS82">
        <f t="shared" si="63"/>
        <v>0</v>
      </c>
    </row>
    <row r="83" spans="20:71" x14ac:dyDescent="0.2"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BP83" s="46">
        <f t="shared" si="60"/>
        <v>0</v>
      </c>
      <c r="BQ83">
        <f t="shared" si="61"/>
        <v>0</v>
      </c>
      <c r="BR83">
        <f t="shared" si="62"/>
        <v>0</v>
      </c>
      <c r="BS83">
        <f t="shared" si="63"/>
        <v>0</v>
      </c>
    </row>
    <row r="84" spans="20:71" x14ac:dyDescent="0.2"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BP84" s="46">
        <f t="shared" si="60"/>
        <v>0</v>
      </c>
      <c r="BQ84">
        <f t="shared" si="61"/>
        <v>0</v>
      </c>
      <c r="BR84">
        <f t="shared" si="62"/>
        <v>0</v>
      </c>
      <c r="BS84">
        <f t="shared" si="63"/>
        <v>0</v>
      </c>
    </row>
    <row r="85" spans="20:71" x14ac:dyDescent="0.2"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BP85" s="46">
        <f t="shared" si="60"/>
        <v>0</v>
      </c>
      <c r="BQ85">
        <f t="shared" si="61"/>
        <v>0</v>
      </c>
      <c r="BR85">
        <f t="shared" si="62"/>
        <v>0</v>
      </c>
      <c r="BS85">
        <f t="shared" si="63"/>
        <v>0</v>
      </c>
    </row>
    <row r="86" spans="20:71" x14ac:dyDescent="0.2"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BP86" s="46">
        <f t="shared" si="60"/>
        <v>0</v>
      </c>
      <c r="BQ86">
        <f t="shared" si="61"/>
        <v>0</v>
      </c>
      <c r="BR86">
        <f t="shared" si="62"/>
        <v>0</v>
      </c>
      <c r="BS86">
        <f t="shared" si="63"/>
        <v>0</v>
      </c>
    </row>
    <row r="87" spans="20:71" x14ac:dyDescent="0.2"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BP87" s="46">
        <f t="shared" si="60"/>
        <v>0</v>
      </c>
      <c r="BQ87">
        <f t="shared" si="61"/>
        <v>0</v>
      </c>
      <c r="BR87">
        <f t="shared" si="62"/>
        <v>0</v>
      </c>
      <c r="BS87">
        <f t="shared" si="63"/>
        <v>0</v>
      </c>
    </row>
    <row r="88" spans="20:71" x14ac:dyDescent="0.2"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BP88" s="46">
        <f t="shared" si="60"/>
        <v>0</v>
      </c>
      <c r="BQ88">
        <f t="shared" si="61"/>
        <v>0</v>
      </c>
      <c r="BR88">
        <f t="shared" si="62"/>
        <v>0</v>
      </c>
      <c r="BS88">
        <f t="shared" si="63"/>
        <v>0</v>
      </c>
    </row>
    <row r="89" spans="20:71" x14ac:dyDescent="0.2"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BP89" s="46">
        <f t="shared" si="60"/>
        <v>0</v>
      </c>
      <c r="BQ89">
        <f t="shared" si="61"/>
        <v>0</v>
      </c>
      <c r="BR89">
        <f t="shared" si="62"/>
        <v>0</v>
      </c>
      <c r="BS89">
        <f t="shared" si="63"/>
        <v>0</v>
      </c>
    </row>
    <row r="90" spans="20:71" x14ac:dyDescent="0.2"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BP90" s="46">
        <f t="shared" si="60"/>
        <v>0</v>
      </c>
      <c r="BQ90">
        <f t="shared" si="61"/>
        <v>0</v>
      </c>
      <c r="BR90">
        <f t="shared" si="62"/>
        <v>0</v>
      </c>
      <c r="BS90">
        <f t="shared" si="63"/>
        <v>0</v>
      </c>
    </row>
    <row r="91" spans="20:71" x14ac:dyDescent="0.2"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BP91" s="46">
        <f t="shared" si="60"/>
        <v>0</v>
      </c>
      <c r="BQ91">
        <f t="shared" si="61"/>
        <v>0</v>
      </c>
      <c r="BR91">
        <f t="shared" si="62"/>
        <v>0</v>
      </c>
      <c r="BS91">
        <f t="shared" si="63"/>
        <v>0</v>
      </c>
    </row>
    <row r="92" spans="20:71" x14ac:dyDescent="0.2"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BP92" s="46">
        <f t="shared" si="60"/>
        <v>0</v>
      </c>
      <c r="BQ92">
        <f t="shared" si="61"/>
        <v>0</v>
      </c>
      <c r="BR92">
        <f t="shared" si="62"/>
        <v>0</v>
      </c>
      <c r="BS92">
        <f t="shared" si="63"/>
        <v>0</v>
      </c>
    </row>
    <row r="93" spans="20:71" x14ac:dyDescent="0.2"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BP93" s="46">
        <f t="shared" si="60"/>
        <v>0</v>
      </c>
      <c r="BQ93">
        <f t="shared" si="61"/>
        <v>0</v>
      </c>
      <c r="BR93">
        <f t="shared" si="62"/>
        <v>0</v>
      </c>
      <c r="BS93">
        <f t="shared" si="63"/>
        <v>0</v>
      </c>
    </row>
    <row r="94" spans="20:71" x14ac:dyDescent="0.2"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BP94" s="46">
        <f t="shared" si="60"/>
        <v>0</v>
      </c>
      <c r="BQ94">
        <f t="shared" si="61"/>
        <v>0</v>
      </c>
      <c r="BR94">
        <f t="shared" si="62"/>
        <v>0</v>
      </c>
      <c r="BS94">
        <f t="shared" si="63"/>
        <v>0</v>
      </c>
    </row>
    <row r="95" spans="20:71" x14ac:dyDescent="0.2"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BP95" s="46">
        <f t="shared" si="60"/>
        <v>0</v>
      </c>
      <c r="BQ95">
        <f t="shared" si="61"/>
        <v>0</v>
      </c>
      <c r="BR95">
        <f t="shared" si="62"/>
        <v>0</v>
      </c>
      <c r="BS95">
        <f t="shared" si="63"/>
        <v>0</v>
      </c>
    </row>
    <row r="96" spans="20:71" x14ac:dyDescent="0.2"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BP96" s="46">
        <f t="shared" si="60"/>
        <v>0</v>
      </c>
      <c r="BQ96">
        <f t="shared" si="61"/>
        <v>0</v>
      </c>
      <c r="BR96">
        <f t="shared" si="62"/>
        <v>0</v>
      </c>
      <c r="BS96">
        <f t="shared" si="63"/>
        <v>0</v>
      </c>
    </row>
    <row r="97" spans="20:71" x14ac:dyDescent="0.2"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BP97" s="46">
        <f t="shared" si="60"/>
        <v>0</v>
      </c>
      <c r="BQ97">
        <f t="shared" si="61"/>
        <v>0</v>
      </c>
      <c r="BR97">
        <f t="shared" si="62"/>
        <v>0</v>
      </c>
      <c r="BS97">
        <f t="shared" si="63"/>
        <v>0</v>
      </c>
    </row>
    <row r="98" spans="20:71" x14ac:dyDescent="0.2"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BP98" s="46">
        <f t="shared" si="60"/>
        <v>0</v>
      </c>
      <c r="BQ98">
        <f t="shared" si="61"/>
        <v>0</v>
      </c>
      <c r="BR98">
        <f t="shared" si="62"/>
        <v>0</v>
      </c>
      <c r="BS98">
        <f t="shared" si="63"/>
        <v>0</v>
      </c>
    </row>
    <row r="99" spans="20:71" x14ac:dyDescent="0.2"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BP99" s="46">
        <f t="shared" si="60"/>
        <v>0</v>
      </c>
      <c r="BQ99">
        <f t="shared" si="61"/>
        <v>0</v>
      </c>
      <c r="BR99">
        <f t="shared" si="62"/>
        <v>0</v>
      </c>
      <c r="BS99">
        <f t="shared" si="63"/>
        <v>0</v>
      </c>
    </row>
    <row r="100" spans="20:71" x14ac:dyDescent="0.2"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BP100" s="57"/>
      <c r="BQ100" s="5"/>
      <c r="BR100" s="5"/>
      <c r="BS100" s="5"/>
    </row>
    <row r="101" spans="20:71" x14ac:dyDescent="0.2">
      <c r="BP101" s="5"/>
      <c r="BQ101" s="5"/>
      <c r="BR101" s="5"/>
      <c r="BS101" s="5"/>
    </row>
    <row r="102" spans="20:71" x14ac:dyDescent="0.2">
      <c r="BP102" s="5"/>
      <c r="BQ102" s="5"/>
      <c r="BR102" s="5"/>
      <c r="BS102" s="5"/>
    </row>
    <row r="103" spans="20:71" x14ac:dyDescent="0.2">
      <c r="BP103" s="5"/>
      <c r="BQ103" s="5"/>
      <c r="BR103" s="5"/>
      <c r="BS103" s="5"/>
    </row>
    <row r="104" spans="20:71" x14ac:dyDescent="0.2">
      <c r="BP104" s="5"/>
      <c r="BQ104" s="5"/>
      <c r="BR104" s="5"/>
      <c r="BS104" s="5"/>
    </row>
    <row r="105" spans="20:71" x14ac:dyDescent="0.2">
      <c r="BP105" s="5"/>
      <c r="BQ105" s="5"/>
      <c r="BR105" s="5"/>
      <c r="BS105" s="5"/>
    </row>
    <row r="106" spans="20:71" x14ac:dyDescent="0.2">
      <c r="BP106" s="5"/>
      <c r="BQ106" s="5"/>
      <c r="BR106" s="5"/>
      <c r="BS106" s="5"/>
    </row>
    <row r="107" spans="20:71" x14ac:dyDescent="0.2">
      <c r="BP107" s="5"/>
      <c r="BQ107" s="5"/>
      <c r="BR107" s="5"/>
      <c r="BS107" s="5"/>
    </row>
    <row r="108" spans="20:71" x14ac:dyDescent="0.2">
      <c r="BP108" s="5"/>
      <c r="BQ108" s="5"/>
      <c r="BR108" s="5"/>
      <c r="BS108" s="5"/>
    </row>
    <row r="109" spans="20:71" x14ac:dyDescent="0.2">
      <c r="BP109" s="5"/>
      <c r="BQ109" s="5"/>
      <c r="BR109" s="5"/>
      <c r="BS109" s="5"/>
    </row>
    <row r="110" spans="20:71" x14ac:dyDescent="0.2">
      <c r="BP110" s="5"/>
      <c r="BQ110" s="5"/>
      <c r="BR110" s="5"/>
      <c r="BS110" s="5"/>
    </row>
    <row r="111" spans="20:71" x14ac:dyDescent="0.2">
      <c r="BP111" s="5"/>
      <c r="BQ111" s="5"/>
      <c r="BR111" s="5"/>
      <c r="BS111" s="5"/>
    </row>
    <row r="112" spans="20:71" x14ac:dyDescent="0.2">
      <c r="BP112" s="5"/>
      <c r="BQ112" s="5"/>
      <c r="BR112" s="5"/>
      <c r="BS112" s="5"/>
    </row>
    <row r="113" spans="68:71" x14ac:dyDescent="0.2">
      <c r="BP113" s="5"/>
      <c r="BQ113" s="5"/>
      <c r="BR113" s="5"/>
      <c r="BS113" s="5"/>
    </row>
    <row r="114" spans="68:71" x14ac:dyDescent="0.2">
      <c r="BP114" s="5"/>
      <c r="BQ114" s="5"/>
      <c r="BR114" s="5"/>
      <c r="BS114" s="5"/>
    </row>
    <row r="115" spans="68:71" x14ac:dyDescent="0.2">
      <c r="BP115" s="5"/>
      <c r="BQ115" s="5"/>
      <c r="BR115" s="5"/>
      <c r="BS115" s="5"/>
    </row>
    <row r="116" spans="68:71" x14ac:dyDescent="0.2">
      <c r="BP116" s="5"/>
      <c r="BQ116" s="5"/>
      <c r="BR116" s="5"/>
      <c r="BS116" s="5"/>
    </row>
    <row r="117" spans="68:71" x14ac:dyDescent="0.2">
      <c r="BP117" s="5"/>
      <c r="BQ117" s="5"/>
      <c r="BR117" s="5"/>
      <c r="BS117" s="5"/>
    </row>
    <row r="118" spans="68:71" x14ac:dyDescent="0.2">
      <c r="BP118" s="5"/>
      <c r="BQ118" s="5"/>
      <c r="BR118" s="5"/>
      <c r="BS118" s="5"/>
    </row>
    <row r="119" spans="68:71" x14ac:dyDescent="0.2">
      <c r="BP119" s="5"/>
      <c r="BQ119" s="5"/>
      <c r="BR119" s="5"/>
      <c r="BS119" s="5"/>
    </row>
    <row r="120" spans="68:71" x14ac:dyDescent="0.2">
      <c r="BP120" s="5"/>
      <c r="BQ120" s="5"/>
      <c r="BR120" s="5"/>
      <c r="BS120" s="5"/>
    </row>
    <row r="121" spans="68:71" x14ac:dyDescent="0.2">
      <c r="BP121" s="5"/>
      <c r="BQ121" s="5"/>
      <c r="BR121" s="5"/>
      <c r="BS121" s="5"/>
    </row>
    <row r="122" spans="68:71" x14ac:dyDescent="0.2">
      <c r="BP122" s="5"/>
      <c r="BQ122" s="5"/>
      <c r="BR122" s="5"/>
      <c r="BS122" s="5"/>
    </row>
    <row r="123" spans="68:71" x14ac:dyDescent="0.2">
      <c r="BP123" s="5"/>
      <c r="BQ123" s="5"/>
      <c r="BR123" s="5"/>
      <c r="BS123" s="5"/>
    </row>
    <row r="124" spans="68:71" x14ac:dyDescent="0.2">
      <c r="BP124" s="5"/>
      <c r="BQ124" s="5"/>
      <c r="BR124" s="5"/>
      <c r="BS124" s="5"/>
    </row>
    <row r="125" spans="68:71" x14ac:dyDescent="0.2">
      <c r="BP125" s="5"/>
      <c r="BQ125" s="5"/>
      <c r="BR125" s="5"/>
      <c r="BS125" s="5"/>
    </row>
    <row r="126" spans="68:71" x14ac:dyDescent="0.2">
      <c r="BP126" s="5"/>
      <c r="BQ126" s="5"/>
      <c r="BR126" s="5"/>
      <c r="BS126" s="5"/>
    </row>
    <row r="127" spans="68:71" x14ac:dyDescent="0.2">
      <c r="BP127" s="5"/>
      <c r="BQ127" s="5"/>
      <c r="BR127" s="5"/>
      <c r="BS127" s="5"/>
    </row>
    <row r="128" spans="68:71" x14ac:dyDescent="0.2">
      <c r="BP128" s="5"/>
      <c r="BQ128" s="5"/>
      <c r="BR128" s="5"/>
      <c r="BS128" s="5"/>
    </row>
    <row r="129" spans="68:71" x14ac:dyDescent="0.2">
      <c r="BP129" s="5"/>
      <c r="BQ129" s="5"/>
      <c r="BR129" s="5"/>
      <c r="BS129" s="5"/>
    </row>
    <row r="130" spans="68:71" x14ac:dyDescent="0.2">
      <c r="BP130" s="5"/>
      <c r="BQ130" s="5"/>
      <c r="BR130" s="5"/>
      <c r="BS130" s="5"/>
    </row>
    <row r="131" spans="68:71" x14ac:dyDescent="0.2">
      <c r="BP131" s="5"/>
      <c r="BQ131" s="5"/>
      <c r="BR131" s="5"/>
      <c r="BS131" s="5"/>
    </row>
    <row r="132" spans="68:71" x14ac:dyDescent="0.2">
      <c r="BP132" s="5"/>
      <c r="BQ132" s="5"/>
      <c r="BR132" s="5"/>
      <c r="BS132" s="5"/>
    </row>
    <row r="133" spans="68:71" x14ac:dyDescent="0.2">
      <c r="BP133" s="5"/>
      <c r="BQ133" s="5"/>
      <c r="BR133" s="5"/>
      <c r="BS133" s="5"/>
    </row>
    <row r="134" spans="68:71" x14ac:dyDescent="0.2">
      <c r="BP134" s="5"/>
      <c r="BQ134" s="5"/>
      <c r="BR134" s="5"/>
      <c r="BS134" s="5"/>
    </row>
    <row r="135" spans="68:71" x14ac:dyDescent="0.2">
      <c r="BP135" s="5"/>
      <c r="BQ135" s="5"/>
      <c r="BR135" s="5"/>
      <c r="BS135" s="5"/>
    </row>
    <row r="136" spans="68:71" x14ac:dyDescent="0.2">
      <c r="BP136" s="5"/>
      <c r="BQ136" s="5"/>
      <c r="BR136" s="5"/>
      <c r="BS136" s="5"/>
    </row>
    <row r="137" spans="68:71" x14ac:dyDescent="0.2">
      <c r="BP137" s="5"/>
      <c r="BQ137" s="5"/>
      <c r="BR137" s="5"/>
      <c r="BS137" s="5"/>
    </row>
    <row r="138" spans="68:71" x14ac:dyDescent="0.2">
      <c r="BP138" s="5"/>
      <c r="BQ138" s="5"/>
      <c r="BR138" s="5"/>
      <c r="BS138" s="5"/>
    </row>
    <row r="139" spans="68:71" x14ac:dyDescent="0.2">
      <c r="BP139" s="5"/>
      <c r="BQ139" s="5"/>
      <c r="BR139" s="5"/>
      <c r="BS139" s="5"/>
    </row>
    <row r="140" spans="68:71" x14ac:dyDescent="0.2">
      <c r="BP140" s="5"/>
      <c r="BQ140" s="5"/>
      <c r="BR140" s="5"/>
      <c r="BS140" s="5"/>
    </row>
    <row r="141" spans="68:71" x14ac:dyDescent="0.2">
      <c r="BP141" s="5"/>
      <c r="BQ141" s="5"/>
      <c r="BR141" s="5"/>
      <c r="BS141" s="5"/>
    </row>
    <row r="142" spans="68:71" x14ac:dyDescent="0.2">
      <c r="BP142" s="5"/>
      <c r="BQ142" s="5"/>
      <c r="BR142" s="5"/>
      <c r="BS142" s="5"/>
    </row>
    <row r="143" spans="68:71" x14ac:dyDescent="0.2">
      <c r="BP143" s="5"/>
      <c r="BQ143" s="5"/>
      <c r="BR143" s="5"/>
      <c r="BS143" s="5"/>
    </row>
    <row r="144" spans="68:71" x14ac:dyDescent="0.2">
      <c r="BP144" s="5"/>
      <c r="BQ144" s="5"/>
      <c r="BR144" s="5"/>
      <c r="BS144" s="5"/>
    </row>
    <row r="145" spans="68:71" x14ac:dyDescent="0.2">
      <c r="BP145" s="5"/>
      <c r="BQ145" s="5"/>
      <c r="BR145" s="5"/>
      <c r="BS145" s="5"/>
    </row>
    <row r="146" spans="68:71" x14ac:dyDescent="0.2">
      <c r="BP146" s="5"/>
      <c r="BQ146" s="5"/>
      <c r="BR146" s="5"/>
      <c r="BS146" s="5"/>
    </row>
    <row r="147" spans="68:71" x14ac:dyDescent="0.2">
      <c r="BP147" s="5"/>
      <c r="BQ147" s="5"/>
      <c r="BR147" s="5"/>
      <c r="BS147" s="5"/>
    </row>
    <row r="148" spans="68:71" x14ac:dyDescent="0.2">
      <c r="BP148" s="5"/>
      <c r="BQ148" s="5"/>
      <c r="BR148" s="5"/>
      <c r="BS148" s="5"/>
    </row>
    <row r="149" spans="68:71" x14ac:dyDescent="0.2">
      <c r="BP149" s="5"/>
      <c r="BQ149" s="5"/>
      <c r="BR149" s="5"/>
      <c r="BS149" s="5"/>
    </row>
    <row r="150" spans="68:71" x14ac:dyDescent="0.2">
      <c r="BP150" s="5"/>
      <c r="BQ150" s="5"/>
      <c r="BR150" s="5"/>
      <c r="BS150" s="5"/>
    </row>
    <row r="151" spans="68:71" x14ac:dyDescent="0.2">
      <c r="BP151" s="5"/>
      <c r="BQ151" s="5"/>
      <c r="BR151" s="5"/>
      <c r="BS151" s="5"/>
    </row>
    <row r="152" spans="68:71" x14ac:dyDescent="0.2">
      <c r="BP152" s="5"/>
      <c r="BQ152" s="5"/>
      <c r="BR152" s="5"/>
      <c r="BS152" s="5"/>
    </row>
    <row r="153" spans="68:71" x14ac:dyDescent="0.2">
      <c r="BP153" s="5"/>
      <c r="BQ153" s="5"/>
      <c r="BR153" s="5"/>
      <c r="BS153" s="5"/>
    </row>
    <row r="154" spans="68:71" x14ac:dyDescent="0.2">
      <c r="BP154" s="5"/>
      <c r="BQ154" s="5"/>
      <c r="BR154" s="5"/>
      <c r="BS154" s="5"/>
    </row>
    <row r="155" spans="68:71" x14ac:dyDescent="0.2">
      <c r="BP155" s="5"/>
      <c r="BQ155" s="5"/>
      <c r="BR155" s="5"/>
      <c r="BS155" s="5"/>
    </row>
    <row r="156" spans="68:71" x14ac:dyDescent="0.2">
      <c r="BP156" s="5"/>
      <c r="BQ156" s="5"/>
      <c r="BR156" s="5"/>
      <c r="BS156" s="5"/>
    </row>
    <row r="157" spans="68:71" x14ac:dyDescent="0.2">
      <c r="BP157" s="5"/>
      <c r="BQ157" s="5"/>
      <c r="BR157" s="5"/>
      <c r="BS157" s="5"/>
    </row>
    <row r="158" spans="68:71" x14ac:dyDescent="0.2">
      <c r="BP158" s="5"/>
      <c r="BQ158" s="5"/>
      <c r="BR158" s="5"/>
      <c r="BS158" s="5"/>
    </row>
    <row r="159" spans="68:71" x14ac:dyDescent="0.2">
      <c r="BP159" s="5"/>
      <c r="BQ159" s="5"/>
      <c r="BR159" s="5"/>
      <c r="BS159" s="5"/>
    </row>
    <row r="160" spans="68:71" x14ac:dyDescent="0.2">
      <c r="BP160" s="5"/>
      <c r="BQ160" s="5"/>
      <c r="BR160" s="5"/>
      <c r="BS160" s="5"/>
    </row>
    <row r="161" spans="68:71" x14ac:dyDescent="0.2">
      <c r="BP161" s="5"/>
      <c r="BQ161" s="5"/>
      <c r="BR161" s="5"/>
      <c r="BS161" s="5"/>
    </row>
    <row r="162" spans="68:71" x14ac:dyDescent="0.2">
      <c r="BP162" s="5"/>
      <c r="BQ162" s="5"/>
      <c r="BR162" s="5"/>
      <c r="BS162" s="5"/>
    </row>
    <row r="163" spans="68:71" x14ac:dyDescent="0.2">
      <c r="BP163" s="5"/>
      <c r="BQ163" s="5"/>
      <c r="BR163" s="5"/>
      <c r="BS163" s="5"/>
    </row>
    <row r="164" spans="68:71" x14ac:dyDescent="0.2">
      <c r="BP164" s="5"/>
      <c r="BQ164" s="5"/>
      <c r="BR164" s="5"/>
      <c r="BS164" s="5"/>
    </row>
    <row r="165" spans="68:71" x14ac:dyDescent="0.2">
      <c r="BP165" s="5"/>
      <c r="BQ165" s="5"/>
      <c r="BR165" s="5"/>
      <c r="BS165" s="5"/>
    </row>
    <row r="166" spans="68:71" x14ac:dyDescent="0.2">
      <c r="BP166" s="5"/>
      <c r="BQ166" s="5"/>
      <c r="BR166" s="5"/>
      <c r="BS166" s="5"/>
    </row>
    <row r="167" spans="68:71" x14ac:dyDescent="0.2">
      <c r="BP167" s="5"/>
      <c r="BQ167" s="5"/>
      <c r="BR167" s="5"/>
      <c r="BS167" s="5"/>
    </row>
    <row r="168" spans="68:71" x14ac:dyDescent="0.2">
      <c r="BP168" s="5"/>
      <c r="BQ168" s="5"/>
      <c r="BR168" s="5"/>
      <c r="BS168" s="5"/>
    </row>
    <row r="169" spans="68:71" x14ac:dyDescent="0.2">
      <c r="BP169" s="5"/>
      <c r="BQ169" s="5"/>
      <c r="BR169" s="5"/>
      <c r="BS169" s="5"/>
    </row>
    <row r="170" spans="68:71" x14ac:dyDescent="0.2">
      <c r="BP170" s="5"/>
      <c r="BQ170" s="5"/>
      <c r="BR170" s="5"/>
      <c r="BS170" s="5"/>
    </row>
    <row r="171" spans="68:71" x14ac:dyDescent="0.2">
      <c r="BP171" s="5"/>
      <c r="BQ171" s="5"/>
      <c r="BR171" s="5"/>
      <c r="BS171" s="5"/>
    </row>
    <row r="172" spans="68:71" x14ac:dyDescent="0.2">
      <c r="BP172" s="5"/>
      <c r="BQ172" s="5"/>
      <c r="BR172" s="5"/>
      <c r="BS172" s="5"/>
    </row>
    <row r="173" spans="68:71" x14ac:dyDescent="0.2">
      <c r="BP173" s="5"/>
      <c r="BQ173" s="5"/>
      <c r="BR173" s="5"/>
      <c r="BS173" s="5"/>
    </row>
    <row r="174" spans="68:71" x14ac:dyDescent="0.2">
      <c r="BP174" s="5"/>
      <c r="BQ174" s="5"/>
      <c r="BR174" s="5"/>
      <c r="BS174" s="5"/>
    </row>
    <row r="175" spans="68:71" x14ac:dyDescent="0.2">
      <c r="BP175" s="5"/>
      <c r="BQ175" s="5"/>
      <c r="BR175" s="5"/>
      <c r="BS175" s="5"/>
    </row>
    <row r="176" spans="68:71" x14ac:dyDescent="0.2">
      <c r="BP176" s="5"/>
      <c r="BQ176" s="5"/>
      <c r="BR176" s="5"/>
      <c r="BS176" s="5"/>
    </row>
    <row r="177" spans="68:71" x14ac:dyDescent="0.2">
      <c r="BP177" s="5"/>
      <c r="BQ177" s="5"/>
      <c r="BR177" s="5"/>
      <c r="BS177" s="5"/>
    </row>
    <row r="178" spans="68:71" x14ac:dyDescent="0.2">
      <c r="BP178" s="5"/>
      <c r="BQ178" s="5"/>
      <c r="BR178" s="5"/>
      <c r="BS178" s="5"/>
    </row>
    <row r="179" spans="68:71" x14ac:dyDescent="0.2">
      <c r="BP179" s="5"/>
      <c r="BQ179" s="5"/>
      <c r="BR179" s="5"/>
      <c r="BS179" s="5"/>
    </row>
    <row r="180" spans="68:71" x14ac:dyDescent="0.2">
      <c r="BP180" s="5"/>
      <c r="BQ180" s="5"/>
      <c r="BR180" s="5"/>
      <c r="BS180" s="5"/>
    </row>
    <row r="181" spans="68:71" x14ac:dyDescent="0.2">
      <c r="BP181" s="5"/>
      <c r="BQ181" s="5"/>
      <c r="BR181" s="5"/>
      <c r="BS181" s="5"/>
    </row>
    <row r="182" spans="68:71" x14ac:dyDescent="0.2">
      <c r="BP182" s="5"/>
      <c r="BQ182" s="5"/>
      <c r="BR182" s="5"/>
      <c r="BS182" s="5"/>
    </row>
    <row r="183" spans="68:71" x14ac:dyDescent="0.2">
      <c r="BP183" s="5"/>
      <c r="BQ183" s="5"/>
      <c r="BR183" s="5"/>
      <c r="BS183" s="5"/>
    </row>
    <row r="184" spans="68:71" x14ac:dyDescent="0.2">
      <c r="BP184" s="5"/>
      <c r="BQ184" s="5"/>
      <c r="BR184" s="5"/>
      <c r="BS184" s="5"/>
    </row>
    <row r="185" spans="68:71" x14ac:dyDescent="0.2">
      <c r="BP185" s="5"/>
      <c r="BQ185" s="5"/>
      <c r="BR185" s="5"/>
      <c r="BS185" s="5"/>
    </row>
    <row r="186" spans="68:71" x14ac:dyDescent="0.2">
      <c r="BP186" s="5"/>
      <c r="BQ186" s="5"/>
      <c r="BR186" s="5"/>
      <c r="BS186" s="5"/>
    </row>
    <row r="187" spans="68:71" x14ac:dyDescent="0.2">
      <c r="BP187" s="5"/>
      <c r="BQ187" s="5"/>
      <c r="BR187" s="5"/>
      <c r="BS187" s="5"/>
    </row>
    <row r="188" spans="68:71" x14ac:dyDescent="0.2">
      <c r="BP188" s="5"/>
      <c r="BQ188" s="5"/>
      <c r="BR188" s="5"/>
      <c r="BS188" s="5"/>
    </row>
    <row r="189" spans="68:71" x14ac:dyDescent="0.2">
      <c r="BP189" s="5"/>
      <c r="BQ189" s="5"/>
      <c r="BR189" s="5"/>
      <c r="BS189" s="5"/>
    </row>
    <row r="190" spans="68:71" x14ac:dyDescent="0.2">
      <c r="BP190" s="5"/>
      <c r="BQ190" s="5"/>
      <c r="BR190" s="5"/>
      <c r="BS190" s="5"/>
    </row>
    <row r="191" spans="68:71" x14ac:dyDescent="0.2">
      <c r="BP191" s="5"/>
      <c r="BQ191" s="5"/>
      <c r="BR191" s="5"/>
      <c r="BS191" s="5"/>
    </row>
    <row r="192" spans="68:71" x14ac:dyDescent="0.2">
      <c r="BP192" s="5"/>
      <c r="BQ192" s="5"/>
      <c r="BR192" s="5"/>
      <c r="BS192" s="5"/>
    </row>
    <row r="193" spans="68:71" x14ac:dyDescent="0.2">
      <c r="BP193" s="5"/>
      <c r="BQ193" s="5"/>
      <c r="BR193" s="5"/>
      <c r="BS193" s="5"/>
    </row>
    <row r="194" spans="68:71" x14ac:dyDescent="0.2">
      <c r="BP194" s="5"/>
      <c r="BQ194" s="5"/>
      <c r="BR194" s="5"/>
      <c r="BS194" s="5"/>
    </row>
    <row r="195" spans="68:71" x14ac:dyDescent="0.2">
      <c r="BP195" s="5"/>
      <c r="BQ195" s="5"/>
      <c r="BR195" s="5"/>
      <c r="BS195" s="5"/>
    </row>
    <row r="196" spans="68:71" x14ac:dyDescent="0.2">
      <c r="BP196" s="5"/>
      <c r="BQ196" s="5"/>
      <c r="BR196" s="5"/>
      <c r="BS196" s="5"/>
    </row>
    <row r="197" spans="68:71" x14ac:dyDescent="0.2">
      <c r="BP197" s="5"/>
      <c r="BQ197" s="5"/>
      <c r="BR197" s="5"/>
      <c r="BS197" s="5"/>
    </row>
    <row r="198" spans="68:71" x14ac:dyDescent="0.2">
      <c r="BP198" s="5"/>
      <c r="BQ198" s="5"/>
      <c r="BR198" s="5"/>
      <c r="BS198" s="5"/>
    </row>
    <row r="199" spans="68:71" x14ac:dyDescent="0.2">
      <c r="BP199" s="5"/>
      <c r="BQ199" s="5"/>
      <c r="BR199" s="5"/>
      <c r="BS199" s="5"/>
    </row>
    <row r="200" spans="68:71" x14ac:dyDescent="0.2">
      <c r="BP200" s="5"/>
      <c r="BQ200" s="5"/>
      <c r="BR200" s="5"/>
      <c r="BS200" s="5"/>
    </row>
    <row r="201" spans="68:71" x14ac:dyDescent="0.2">
      <c r="BP201" s="5"/>
      <c r="BQ201" s="5"/>
      <c r="BR201" s="5"/>
      <c r="BS201" s="5"/>
    </row>
    <row r="202" spans="68:71" x14ac:dyDescent="0.2">
      <c r="BP202" s="5"/>
      <c r="BQ202" s="5"/>
      <c r="BR202" s="5"/>
      <c r="BS202" s="5"/>
    </row>
    <row r="203" spans="68:71" x14ac:dyDescent="0.2">
      <c r="BP203" s="5"/>
      <c r="BQ203" s="5"/>
      <c r="BR203" s="5"/>
      <c r="BS203" s="5"/>
    </row>
    <row r="204" spans="68:71" x14ac:dyDescent="0.2">
      <c r="BP204" s="5"/>
      <c r="BQ204" s="5"/>
      <c r="BR204" s="5"/>
      <c r="BS204" s="5"/>
    </row>
    <row r="205" spans="68:71" x14ac:dyDescent="0.2">
      <c r="BP205" s="5"/>
      <c r="BQ205" s="5"/>
      <c r="BR205" s="5"/>
      <c r="BS205" s="5"/>
    </row>
    <row r="206" spans="68:71" x14ac:dyDescent="0.2">
      <c r="BP206" s="5"/>
      <c r="BQ206" s="5"/>
      <c r="BR206" s="5"/>
      <c r="BS206" s="5"/>
    </row>
    <row r="207" spans="68:71" x14ac:dyDescent="0.2">
      <c r="BP207" s="5"/>
      <c r="BQ207" s="5"/>
      <c r="BR207" s="5"/>
      <c r="BS207" s="5"/>
    </row>
    <row r="208" spans="68:71" x14ac:dyDescent="0.2">
      <c r="BP208" s="5"/>
      <c r="BQ208" s="5"/>
      <c r="BR208" s="5"/>
      <c r="BS208" s="5"/>
    </row>
    <row r="209" spans="68:71" x14ac:dyDescent="0.2">
      <c r="BP209" s="5"/>
      <c r="BQ209" s="5"/>
      <c r="BR209" s="5"/>
      <c r="BS209" s="5"/>
    </row>
    <row r="210" spans="68:71" x14ac:dyDescent="0.2">
      <c r="BP210" s="5"/>
      <c r="BQ210" s="5"/>
      <c r="BR210" s="5"/>
      <c r="BS210" s="5"/>
    </row>
    <row r="211" spans="68:71" x14ac:dyDescent="0.2">
      <c r="BP211" s="5"/>
      <c r="BQ211" s="5"/>
      <c r="BR211" s="5"/>
      <c r="BS211" s="5"/>
    </row>
    <row r="212" spans="68:71" x14ac:dyDescent="0.2">
      <c r="BP212" s="5"/>
      <c r="BQ212" s="5"/>
      <c r="BR212" s="5"/>
      <c r="BS212" s="5"/>
    </row>
    <row r="213" spans="68:71" x14ac:dyDescent="0.2">
      <c r="BP213" s="5"/>
      <c r="BQ213" s="5"/>
      <c r="BR213" s="5"/>
      <c r="BS213" s="5"/>
    </row>
    <row r="214" spans="68:71" x14ac:dyDescent="0.2">
      <c r="BP214" s="5"/>
      <c r="BQ214" s="5"/>
      <c r="BR214" s="5"/>
      <c r="BS214" s="5"/>
    </row>
    <row r="215" spans="68:71" x14ac:dyDescent="0.2">
      <c r="BP215" s="5"/>
      <c r="BQ215" s="5"/>
      <c r="BR215" s="5"/>
      <c r="BS215" s="5"/>
    </row>
    <row r="216" spans="68:71" x14ac:dyDescent="0.2">
      <c r="BP216" s="5"/>
      <c r="BQ216" s="5"/>
      <c r="BR216" s="5"/>
      <c r="BS216" s="5"/>
    </row>
    <row r="217" spans="68:71" x14ac:dyDescent="0.2">
      <c r="BP217" s="5"/>
      <c r="BQ217" s="5"/>
      <c r="BR217" s="5"/>
      <c r="BS217" s="5"/>
    </row>
    <row r="218" spans="68:71" x14ac:dyDescent="0.2">
      <c r="BP218" s="5"/>
      <c r="BQ218" s="5"/>
      <c r="BR218" s="5"/>
      <c r="BS218" s="5"/>
    </row>
    <row r="219" spans="68:71" x14ac:dyDescent="0.2">
      <c r="BP219" s="5"/>
      <c r="BQ219" s="5"/>
      <c r="BR219" s="5"/>
      <c r="BS219" s="5"/>
    </row>
    <row r="220" spans="68:71" x14ac:dyDescent="0.2">
      <c r="BP220" s="5"/>
      <c r="BQ220" s="5"/>
      <c r="BR220" s="5"/>
      <c r="BS220" s="5"/>
    </row>
    <row r="221" spans="68:71" x14ac:dyDescent="0.2">
      <c r="BP221" s="5"/>
      <c r="BQ221" s="5"/>
      <c r="BR221" s="5"/>
      <c r="BS221" s="5"/>
    </row>
    <row r="222" spans="68:71" x14ac:dyDescent="0.2">
      <c r="BP222" s="5"/>
      <c r="BQ222" s="5"/>
      <c r="BR222" s="5"/>
      <c r="BS222" s="5"/>
    </row>
    <row r="223" spans="68:71" x14ac:dyDescent="0.2">
      <c r="BP223" s="5"/>
      <c r="BQ223" s="5"/>
      <c r="BR223" s="5"/>
      <c r="BS223" s="5"/>
    </row>
    <row r="224" spans="68:71" x14ac:dyDescent="0.2">
      <c r="BP224" s="5"/>
      <c r="BQ224" s="5"/>
      <c r="BR224" s="5"/>
      <c r="BS224" s="5"/>
    </row>
    <row r="225" spans="68:71" x14ac:dyDescent="0.2">
      <c r="BP225" s="5"/>
      <c r="BQ225" s="5"/>
      <c r="BR225" s="5"/>
      <c r="BS225" s="5"/>
    </row>
    <row r="226" spans="68:71" x14ac:dyDescent="0.2">
      <c r="BP226" s="5"/>
      <c r="BQ226" s="5"/>
      <c r="BR226" s="5"/>
      <c r="BS226" s="5"/>
    </row>
    <row r="227" spans="68:71" x14ac:dyDescent="0.2">
      <c r="BP227" s="5"/>
      <c r="BQ227" s="5"/>
      <c r="BR227" s="5"/>
      <c r="BS227" s="5"/>
    </row>
    <row r="228" spans="68:71" x14ac:dyDescent="0.2">
      <c r="BP228" s="5"/>
      <c r="BQ228" s="5"/>
      <c r="BR228" s="5"/>
      <c r="BS228" s="5"/>
    </row>
    <row r="229" spans="68:71" x14ac:dyDescent="0.2">
      <c r="BP229" s="5"/>
      <c r="BQ229" s="5"/>
      <c r="BR229" s="5"/>
      <c r="BS229" s="5"/>
    </row>
    <row r="230" spans="68:71" x14ac:dyDescent="0.2">
      <c r="BP230" s="5"/>
      <c r="BQ230" s="5"/>
      <c r="BR230" s="5"/>
      <c r="BS230" s="5"/>
    </row>
    <row r="231" spans="68:71" x14ac:dyDescent="0.2">
      <c r="BP231" s="5"/>
      <c r="BQ231" s="5"/>
      <c r="BR231" s="5"/>
      <c r="BS231" s="5"/>
    </row>
    <row r="232" spans="68:71" x14ac:dyDescent="0.2">
      <c r="BP232" s="5"/>
      <c r="BQ232" s="5"/>
      <c r="BR232" s="5"/>
      <c r="BS232" s="5"/>
    </row>
    <row r="233" spans="68:71" x14ac:dyDescent="0.2">
      <c r="BP233" s="5"/>
      <c r="BQ233" s="5"/>
      <c r="BR233" s="5"/>
      <c r="BS233" s="5"/>
    </row>
    <row r="234" spans="68:71" x14ac:dyDescent="0.2">
      <c r="BP234" s="5"/>
      <c r="BQ234" s="5"/>
      <c r="BR234" s="5"/>
      <c r="BS234" s="5"/>
    </row>
    <row r="235" spans="68:71" x14ac:dyDescent="0.2">
      <c r="BP235" s="5"/>
      <c r="BQ235" s="5"/>
      <c r="BR235" s="5"/>
      <c r="BS235" s="5"/>
    </row>
    <row r="236" spans="68:71" x14ac:dyDescent="0.2">
      <c r="BP236" s="5"/>
      <c r="BQ236" s="5"/>
      <c r="BR236" s="5"/>
      <c r="BS236" s="5"/>
    </row>
    <row r="237" spans="68:71" x14ac:dyDescent="0.2">
      <c r="BP237" s="5"/>
      <c r="BQ237" s="5"/>
      <c r="BR237" s="5"/>
      <c r="BS237" s="5"/>
    </row>
    <row r="238" spans="68:71" x14ac:dyDescent="0.2">
      <c r="BP238" s="5"/>
      <c r="BQ238" s="5"/>
      <c r="BR238" s="5"/>
      <c r="BS238" s="5"/>
    </row>
    <row r="239" spans="68:71" x14ac:dyDescent="0.2">
      <c r="BP239" s="5"/>
      <c r="BQ239" s="5"/>
      <c r="BR239" s="5"/>
      <c r="BS239" s="5"/>
    </row>
    <row r="240" spans="68:71" x14ac:dyDescent="0.2">
      <c r="BP240" s="5"/>
      <c r="BQ240" s="5"/>
      <c r="BR240" s="5"/>
      <c r="BS240" s="5"/>
    </row>
    <row r="241" spans="68:71" x14ac:dyDescent="0.2">
      <c r="BP241" s="5"/>
      <c r="BQ241" s="5"/>
      <c r="BR241" s="5"/>
      <c r="BS241" s="5"/>
    </row>
    <row r="242" spans="68:71" x14ac:dyDescent="0.2">
      <c r="BP242" s="5"/>
      <c r="BQ242" s="5"/>
      <c r="BR242" s="5"/>
      <c r="BS242" s="5"/>
    </row>
    <row r="243" spans="68:71" x14ac:dyDescent="0.2">
      <c r="BP243" s="5"/>
      <c r="BQ243" s="5"/>
      <c r="BR243" s="5"/>
      <c r="BS243" s="5"/>
    </row>
    <row r="244" spans="68:71" x14ac:dyDescent="0.2">
      <c r="BP244" s="5"/>
      <c r="BQ244" s="5"/>
      <c r="BR244" s="5"/>
      <c r="BS244" s="5"/>
    </row>
    <row r="245" spans="68:71" x14ac:dyDescent="0.2">
      <c r="BP245" s="5"/>
      <c r="BQ245" s="5"/>
      <c r="BR245" s="5"/>
      <c r="BS245" s="5"/>
    </row>
    <row r="246" spans="68:71" x14ac:dyDescent="0.2">
      <c r="BP246" s="5"/>
      <c r="BQ246" s="5"/>
      <c r="BR246" s="5"/>
      <c r="BS246" s="5"/>
    </row>
    <row r="247" spans="68:71" x14ac:dyDescent="0.2">
      <c r="BP247" s="5"/>
      <c r="BQ247" s="5"/>
      <c r="BR247" s="5"/>
      <c r="BS247" s="5"/>
    </row>
    <row r="248" spans="68:71" x14ac:dyDescent="0.2">
      <c r="BP248" s="5"/>
      <c r="BQ248" s="5"/>
      <c r="BR248" s="5"/>
      <c r="BS248" s="5"/>
    </row>
    <row r="249" spans="68:71" x14ac:dyDescent="0.2">
      <c r="BP249" s="5"/>
      <c r="BQ249" s="5"/>
      <c r="BR249" s="5"/>
      <c r="BS249" s="5"/>
    </row>
    <row r="250" spans="68:71" x14ac:dyDescent="0.2">
      <c r="BP250" s="5"/>
      <c r="BQ250" s="5"/>
      <c r="BR250" s="5"/>
      <c r="BS250" s="5"/>
    </row>
    <row r="251" spans="68:71" x14ac:dyDescent="0.2">
      <c r="BP251" s="5"/>
      <c r="BQ251" s="5"/>
      <c r="BR251" s="5"/>
      <c r="BS251" s="5"/>
    </row>
    <row r="252" spans="68:71" x14ac:dyDescent="0.2">
      <c r="BP252" s="5"/>
      <c r="BQ252" s="5"/>
      <c r="BR252" s="5"/>
      <c r="BS252" s="5"/>
    </row>
    <row r="253" spans="68:71" x14ac:dyDescent="0.2">
      <c r="BP253" s="5"/>
      <c r="BQ253" s="5"/>
      <c r="BR253" s="5"/>
      <c r="BS253" s="5"/>
    </row>
    <row r="254" spans="68:71" x14ac:dyDescent="0.2">
      <c r="BP254" s="5"/>
      <c r="BQ254" s="5"/>
      <c r="BR254" s="5"/>
      <c r="BS254" s="5"/>
    </row>
    <row r="255" spans="68:71" x14ac:dyDescent="0.2">
      <c r="BP255" s="5"/>
      <c r="BQ255" s="5"/>
      <c r="BR255" s="5"/>
      <c r="BS255" s="5"/>
    </row>
    <row r="256" spans="68:71" x14ac:dyDescent="0.2">
      <c r="BP256" s="5"/>
      <c r="BQ256" s="5"/>
      <c r="BR256" s="5"/>
      <c r="BS256" s="5"/>
    </row>
    <row r="257" spans="68:71" x14ac:dyDescent="0.2">
      <c r="BP257" s="5"/>
      <c r="BQ257" s="5"/>
      <c r="BR257" s="5"/>
      <c r="BS257" s="5"/>
    </row>
    <row r="258" spans="68:71" x14ac:dyDescent="0.2">
      <c r="BP258" s="5"/>
      <c r="BQ258" s="5"/>
      <c r="BR258" s="5"/>
      <c r="BS258" s="5"/>
    </row>
    <row r="259" spans="68:71" x14ac:dyDescent="0.2">
      <c r="BP259" s="5"/>
      <c r="BQ259" s="5"/>
      <c r="BR259" s="5"/>
      <c r="BS259" s="5"/>
    </row>
    <row r="260" spans="68:71" x14ac:dyDescent="0.2">
      <c r="BP260" s="5"/>
      <c r="BQ260" s="5"/>
      <c r="BR260" s="5"/>
      <c r="BS260" s="5"/>
    </row>
    <row r="261" spans="68:71" x14ac:dyDescent="0.2">
      <c r="BP261" s="5"/>
      <c r="BQ261" s="5"/>
      <c r="BR261" s="5"/>
      <c r="BS261" s="5"/>
    </row>
    <row r="262" spans="68:71" x14ac:dyDescent="0.2">
      <c r="BP262" s="5"/>
      <c r="BQ262" s="5"/>
      <c r="BR262" s="5"/>
      <c r="BS262" s="5"/>
    </row>
    <row r="263" spans="68:71" x14ac:dyDescent="0.2">
      <c r="BP263" s="5"/>
      <c r="BQ263" s="5"/>
      <c r="BR263" s="5"/>
      <c r="BS263" s="5"/>
    </row>
    <row r="264" spans="68:71" x14ac:dyDescent="0.2">
      <c r="BP264" s="5"/>
      <c r="BQ264" s="5"/>
      <c r="BR264" s="5"/>
      <c r="BS264" s="5"/>
    </row>
    <row r="265" spans="68:71" x14ac:dyDescent="0.2">
      <c r="BP265" s="5"/>
      <c r="BQ265" s="5"/>
      <c r="BR265" s="5"/>
      <c r="BS265" s="5"/>
    </row>
    <row r="266" spans="68:71" x14ac:dyDescent="0.2">
      <c r="BP266" s="5"/>
      <c r="BQ266" s="5"/>
      <c r="BR266" s="5"/>
      <c r="BS266" s="5"/>
    </row>
    <row r="267" spans="68:71" x14ac:dyDescent="0.2">
      <c r="BP267" s="5"/>
      <c r="BQ267" s="5"/>
      <c r="BR267" s="5"/>
      <c r="BS267" s="5"/>
    </row>
    <row r="268" spans="68:71" x14ac:dyDescent="0.2">
      <c r="BP268" s="5"/>
      <c r="BQ268" s="5"/>
      <c r="BR268" s="5"/>
      <c r="BS268" s="5"/>
    </row>
    <row r="269" spans="68:71" x14ac:dyDescent="0.2">
      <c r="BP269" s="5"/>
      <c r="BQ269" s="5"/>
      <c r="BR269" s="5"/>
      <c r="BS269" s="5"/>
    </row>
    <row r="270" spans="68:71" x14ac:dyDescent="0.2">
      <c r="BP270" s="5"/>
      <c r="BQ270" s="5"/>
      <c r="BR270" s="5"/>
      <c r="BS270" s="5"/>
    </row>
    <row r="271" spans="68:71" x14ac:dyDescent="0.2">
      <c r="BP271" s="5"/>
      <c r="BQ271" s="5"/>
      <c r="BR271" s="5"/>
      <c r="BS271" s="5"/>
    </row>
    <row r="272" spans="68:71" x14ac:dyDescent="0.2">
      <c r="BP272" s="5"/>
      <c r="BQ272" s="5"/>
      <c r="BR272" s="5"/>
      <c r="BS272" s="5"/>
    </row>
    <row r="273" spans="68:71" x14ac:dyDescent="0.2">
      <c r="BP273" s="5"/>
      <c r="BQ273" s="5"/>
      <c r="BR273" s="5"/>
      <c r="BS273" s="5"/>
    </row>
    <row r="274" spans="68:71" x14ac:dyDescent="0.2">
      <c r="BP274" s="5"/>
      <c r="BQ274" s="5"/>
      <c r="BR274" s="5"/>
      <c r="BS274" s="5"/>
    </row>
    <row r="275" spans="68:71" x14ac:dyDescent="0.2">
      <c r="BP275" s="5"/>
      <c r="BQ275" s="5"/>
      <c r="BR275" s="5"/>
      <c r="BS275" s="5"/>
    </row>
    <row r="276" spans="68:71" x14ac:dyDescent="0.2">
      <c r="BP276" s="5"/>
      <c r="BQ276" s="5"/>
      <c r="BR276" s="5"/>
      <c r="BS276" s="5"/>
    </row>
    <row r="277" spans="68:71" x14ac:dyDescent="0.2">
      <c r="BP277" s="5"/>
      <c r="BQ277" s="5"/>
      <c r="BR277" s="5"/>
      <c r="BS277" s="5"/>
    </row>
    <row r="278" spans="68:71" x14ac:dyDescent="0.2">
      <c r="BP278" s="5"/>
      <c r="BQ278" s="5"/>
      <c r="BR278" s="5"/>
      <c r="BS278" s="5"/>
    </row>
    <row r="279" spans="68:71" x14ac:dyDescent="0.2">
      <c r="BP279" s="5"/>
      <c r="BQ279" s="5"/>
      <c r="BR279" s="5"/>
      <c r="BS279" s="5"/>
    </row>
    <row r="280" spans="68:71" x14ac:dyDescent="0.2">
      <c r="BP280" s="5"/>
      <c r="BQ280" s="5"/>
      <c r="BR280" s="5"/>
      <c r="BS280" s="5"/>
    </row>
    <row r="281" spans="68:71" x14ac:dyDescent="0.2">
      <c r="BP281" s="5"/>
      <c r="BQ281" s="5"/>
      <c r="BR281" s="5"/>
      <c r="BS281" s="5"/>
    </row>
    <row r="282" spans="68:71" x14ac:dyDescent="0.2">
      <c r="BP282" s="5"/>
      <c r="BQ282" s="5"/>
      <c r="BR282" s="5"/>
      <c r="BS282" s="5"/>
    </row>
    <row r="283" spans="68:71" x14ac:dyDescent="0.2">
      <c r="BP283" s="5"/>
      <c r="BQ283" s="5"/>
      <c r="BR283" s="5"/>
      <c r="BS283" s="5"/>
    </row>
    <row r="284" spans="68:71" x14ac:dyDescent="0.2">
      <c r="BP284" s="5"/>
      <c r="BQ284" s="5"/>
      <c r="BR284" s="5"/>
      <c r="BS284" s="5"/>
    </row>
    <row r="285" spans="68:71" x14ac:dyDescent="0.2">
      <c r="BP285" s="5"/>
      <c r="BQ285" s="5"/>
      <c r="BR285" s="5"/>
      <c r="BS285" s="5"/>
    </row>
    <row r="286" spans="68:71" x14ac:dyDescent="0.2">
      <c r="BP286" s="5"/>
      <c r="BQ286" s="5"/>
      <c r="BR286" s="5"/>
      <c r="BS286" s="5"/>
    </row>
    <row r="287" spans="68:71" x14ac:dyDescent="0.2">
      <c r="BP287" s="5"/>
      <c r="BQ287" s="5"/>
      <c r="BR287" s="5"/>
      <c r="BS287" s="5"/>
    </row>
    <row r="288" spans="68:71" x14ac:dyDescent="0.2">
      <c r="BP288" s="5"/>
      <c r="BQ288" s="5"/>
      <c r="BR288" s="5"/>
      <c r="BS288" s="5"/>
    </row>
    <row r="289" spans="68:71" x14ac:dyDescent="0.2">
      <c r="BP289" s="5"/>
      <c r="BQ289" s="5"/>
      <c r="BR289" s="5"/>
      <c r="BS289" s="5"/>
    </row>
    <row r="290" spans="68:71" x14ac:dyDescent="0.2">
      <c r="BP290" s="5"/>
      <c r="BQ290" s="5"/>
      <c r="BR290" s="5"/>
      <c r="BS290" s="5"/>
    </row>
    <row r="291" spans="68:71" x14ac:dyDescent="0.2">
      <c r="BP291" s="5"/>
      <c r="BQ291" s="5"/>
      <c r="BR291" s="5"/>
      <c r="BS291" s="5"/>
    </row>
    <row r="292" spans="68:71" x14ac:dyDescent="0.2">
      <c r="BP292" s="5"/>
      <c r="BQ292" s="5"/>
      <c r="BR292" s="5"/>
      <c r="BS292" s="5"/>
    </row>
    <row r="293" spans="68:71" x14ac:dyDescent="0.2">
      <c r="BP293" s="5"/>
      <c r="BQ293" s="5"/>
      <c r="BR293" s="5"/>
      <c r="BS293" s="5"/>
    </row>
    <row r="294" spans="68:71" x14ac:dyDescent="0.2">
      <c r="BP294" s="5"/>
      <c r="BQ294" s="5"/>
      <c r="BR294" s="5"/>
      <c r="BS294" s="5"/>
    </row>
    <row r="295" spans="68:71" x14ac:dyDescent="0.2">
      <c r="BP295" s="5"/>
      <c r="BQ295" s="5"/>
      <c r="BR295" s="5"/>
      <c r="BS295" s="5"/>
    </row>
    <row r="296" spans="68:71" x14ac:dyDescent="0.2">
      <c r="BP296" s="5"/>
      <c r="BQ296" s="5"/>
      <c r="BR296" s="5"/>
      <c r="BS296" s="5"/>
    </row>
    <row r="297" spans="68:71" x14ac:dyDescent="0.2">
      <c r="BP297" s="5"/>
      <c r="BQ297" s="5"/>
      <c r="BR297" s="5"/>
      <c r="BS297" s="5"/>
    </row>
    <row r="298" spans="68:71" x14ac:dyDescent="0.2">
      <c r="BP298" s="5"/>
      <c r="BQ298" s="5"/>
      <c r="BR298" s="5"/>
      <c r="BS298" s="5"/>
    </row>
    <row r="299" spans="68:71" x14ac:dyDescent="0.2">
      <c r="BP299" s="5"/>
      <c r="BQ299" s="5"/>
      <c r="BR299" s="5"/>
      <c r="BS299" s="5"/>
    </row>
    <row r="300" spans="68:71" x14ac:dyDescent="0.2">
      <c r="BP300" s="5"/>
      <c r="BQ300" s="5"/>
      <c r="BR300" s="5"/>
      <c r="BS300" s="5"/>
    </row>
    <row r="301" spans="68:71" x14ac:dyDescent="0.2">
      <c r="BP301" s="5"/>
      <c r="BQ301" s="5"/>
      <c r="BR301" s="5"/>
      <c r="BS301" s="5"/>
    </row>
    <row r="302" spans="68:71" x14ac:dyDescent="0.2">
      <c r="BP302" s="5"/>
      <c r="BQ302" s="5"/>
      <c r="BR302" s="5"/>
      <c r="BS302" s="5"/>
    </row>
    <row r="303" spans="68:71" x14ac:dyDescent="0.2">
      <c r="BP303" s="5"/>
      <c r="BQ303" s="5"/>
      <c r="BR303" s="5"/>
      <c r="BS303" s="5"/>
    </row>
    <row r="304" spans="68:71" x14ac:dyDescent="0.2">
      <c r="BP304" s="5"/>
      <c r="BQ304" s="5"/>
      <c r="BR304" s="5"/>
      <c r="BS304" s="5"/>
    </row>
    <row r="305" spans="68:71" x14ac:dyDescent="0.2">
      <c r="BP305" s="5"/>
      <c r="BQ305" s="5"/>
      <c r="BR305" s="5"/>
      <c r="BS305" s="5"/>
    </row>
    <row r="306" spans="68:71" x14ac:dyDescent="0.2">
      <c r="BP306" s="5"/>
      <c r="BQ306" s="5"/>
      <c r="BR306" s="5"/>
      <c r="BS306" s="5"/>
    </row>
    <row r="307" spans="68:71" x14ac:dyDescent="0.2">
      <c r="BP307" s="5"/>
      <c r="BQ307" s="5"/>
      <c r="BR307" s="5"/>
      <c r="BS307" s="5"/>
    </row>
    <row r="308" spans="68:71" x14ac:dyDescent="0.2">
      <c r="BP308" s="5"/>
      <c r="BQ308" s="5"/>
      <c r="BR308" s="5"/>
      <c r="BS308" s="5"/>
    </row>
    <row r="309" spans="68:71" x14ac:dyDescent="0.2">
      <c r="BP309" s="5"/>
      <c r="BQ309" s="5"/>
      <c r="BR309" s="5"/>
      <c r="BS309" s="5"/>
    </row>
    <row r="310" spans="68:71" x14ac:dyDescent="0.2">
      <c r="BP310" s="5"/>
      <c r="BQ310" s="5"/>
      <c r="BR310" s="5"/>
      <c r="BS310" s="5"/>
    </row>
    <row r="311" spans="68:71" x14ac:dyDescent="0.2">
      <c r="BP311" s="5"/>
      <c r="BQ311" s="5"/>
      <c r="BR311" s="5"/>
      <c r="BS311" s="5"/>
    </row>
    <row r="312" spans="68:71" x14ac:dyDescent="0.2">
      <c r="BP312" s="5"/>
      <c r="BQ312" s="5"/>
      <c r="BR312" s="5"/>
      <c r="BS312" s="5"/>
    </row>
    <row r="313" spans="68:71" x14ac:dyDescent="0.2">
      <c r="BP313" s="5"/>
      <c r="BQ313" s="5"/>
      <c r="BR313" s="5"/>
      <c r="BS313" s="5"/>
    </row>
    <row r="314" spans="68:71" x14ac:dyDescent="0.2">
      <c r="BP314" s="5"/>
      <c r="BQ314" s="5"/>
      <c r="BR314" s="5"/>
      <c r="BS314" s="5"/>
    </row>
    <row r="315" spans="68:71" x14ac:dyDescent="0.2">
      <c r="BP315" s="5"/>
      <c r="BQ315" s="5"/>
      <c r="BR315" s="5"/>
      <c r="BS315" s="5"/>
    </row>
    <row r="316" spans="68:71" x14ac:dyDescent="0.2">
      <c r="BP316" s="5"/>
      <c r="BQ316" s="5"/>
      <c r="BR316" s="5"/>
      <c r="BS316" s="5"/>
    </row>
    <row r="317" spans="68:71" x14ac:dyDescent="0.2">
      <c r="BP317" s="5"/>
      <c r="BQ317" s="5"/>
      <c r="BR317" s="5"/>
      <c r="BS317" s="5"/>
    </row>
    <row r="318" spans="68:71" x14ac:dyDescent="0.2">
      <c r="BP318" s="5"/>
      <c r="BQ318" s="5"/>
      <c r="BR318" s="5"/>
      <c r="BS318" s="5"/>
    </row>
    <row r="319" spans="68:71" x14ac:dyDescent="0.2">
      <c r="BP319" s="5"/>
      <c r="BQ319" s="5"/>
      <c r="BR319" s="5"/>
      <c r="BS319" s="5"/>
    </row>
    <row r="320" spans="68:71" x14ac:dyDescent="0.2">
      <c r="BP320" s="5"/>
      <c r="BQ320" s="5"/>
      <c r="BR320" s="5"/>
      <c r="BS320" s="5"/>
    </row>
    <row r="321" spans="68:71" x14ac:dyDescent="0.2">
      <c r="BP321" s="5"/>
      <c r="BQ321" s="5"/>
      <c r="BR321" s="5"/>
      <c r="BS321" s="5"/>
    </row>
    <row r="322" spans="68:71" x14ac:dyDescent="0.2">
      <c r="BP322" s="5"/>
      <c r="BQ322" s="5"/>
      <c r="BR322" s="5"/>
      <c r="BS322" s="5"/>
    </row>
    <row r="323" spans="68:71" x14ac:dyDescent="0.2">
      <c r="BP323" s="5"/>
      <c r="BQ323" s="5"/>
      <c r="BR323" s="5"/>
      <c r="BS323" s="5"/>
    </row>
    <row r="324" spans="68:71" x14ac:dyDescent="0.2">
      <c r="BP324" s="5"/>
      <c r="BQ324" s="5"/>
      <c r="BR324" s="5"/>
      <c r="BS324" s="5"/>
    </row>
    <row r="325" spans="68:71" x14ac:dyDescent="0.2">
      <c r="BP325" s="5"/>
      <c r="BQ325" s="5"/>
      <c r="BR325" s="5"/>
      <c r="BS325" s="5"/>
    </row>
    <row r="326" spans="68:71" x14ac:dyDescent="0.2">
      <c r="BP326" s="5"/>
      <c r="BQ326" s="5"/>
      <c r="BR326" s="5"/>
      <c r="BS326" s="5"/>
    </row>
    <row r="327" spans="68:71" x14ac:dyDescent="0.2">
      <c r="BP327" s="5"/>
      <c r="BQ327" s="5"/>
      <c r="BR327" s="5"/>
      <c r="BS327" s="5"/>
    </row>
    <row r="328" spans="68:71" x14ac:dyDescent="0.2">
      <c r="BP328" s="5"/>
      <c r="BQ328" s="5"/>
      <c r="BR328" s="5"/>
      <c r="BS328" s="5"/>
    </row>
    <row r="329" spans="68:71" x14ac:dyDescent="0.2">
      <c r="BP329" s="5"/>
      <c r="BQ329" s="5"/>
      <c r="BR329" s="5"/>
      <c r="BS329" s="5"/>
    </row>
    <row r="330" spans="68:71" x14ac:dyDescent="0.2">
      <c r="BP330" s="5"/>
      <c r="BQ330" s="5"/>
      <c r="BR330" s="5"/>
      <c r="BS330" s="5"/>
    </row>
    <row r="331" spans="68:71" x14ac:dyDescent="0.2">
      <c r="BP331" s="5"/>
      <c r="BQ331" s="5"/>
      <c r="BR331" s="5"/>
      <c r="BS331" s="5"/>
    </row>
    <row r="332" spans="68:71" x14ac:dyDescent="0.2">
      <c r="BP332" s="5"/>
      <c r="BQ332" s="5"/>
      <c r="BR332" s="5"/>
      <c r="BS332" s="5"/>
    </row>
    <row r="333" spans="68:71" x14ac:dyDescent="0.2">
      <c r="BP333" s="5"/>
      <c r="BQ333" s="5"/>
      <c r="BR333" s="5"/>
      <c r="BS333" s="5"/>
    </row>
    <row r="334" spans="68:71" x14ac:dyDescent="0.2">
      <c r="BP334" s="5"/>
      <c r="BQ334" s="5"/>
      <c r="BR334" s="5"/>
      <c r="BS334" s="5"/>
    </row>
    <row r="335" spans="68:71" x14ac:dyDescent="0.2">
      <c r="BP335" s="5"/>
      <c r="BQ335" s="5"/>
      <c r="BR335" s="5"/>
      <c r="BS335" s="5"/>
    </row>
    <row r="336" spans="68:71" x14ac:dyDescent="0.2">
      <c r="BP336" s="5"/>
      <c r="BQ336" s="5"/>
      <c r="BR336" s="5"/>
      <c r="BS336" s="5"/>
    </row>
    <row r="337" spans="68:71" x14ac:dyDescent="0.2">
      <c r="BP337" s="5"/>
      <c r="BQ337" s="5"/>
      <c r="BR337" s="5"/>
      <c r="BS337" s="5"/>
    </row>
    <row r="338" spans="68:71" x14ac:dyDescent="0.2">
      <c r="BP338" s="5"/>
      <c r="BQ338" s="5"/>
      <c r="BR338" s="5"/>
      <c r="BS338" s="5"/>
    </row>
    <row r="339" spans="68:71" x14ac:dyDescent="0.2">
      <c r="BP339" s="5"/>
      <c r="BQ339" s="5"/>
      <c r="BR339" s="5"/>
      <c r="BS339" s="5"/>
    </row>
    <row r="340" spans="68:71" x14ac:dyDescent="0.2">
      <c r="BP340" s="5"/>
      <c r="BQ340" s="5"/>
      <c r="BR340" s="5"/>
      <c r="BS340" s="5"/>
    </row>
    <row r="341" spans="68:71" x14ac:dyDescent="0.2">
      <c r="BP341" s="5"/>
      <c r="BQ341" s="5"/>
      <c r="BR341" s="5"/>
      <c r="BS341" s="5"/>
    </row>
    <row r="342" spans="68:71" x14ac:dyDescent="0.2">
      <c r="BP342" s="5"/>
      <c r="BQ342" s="5"/>
      <c r="BR342" s="5"/>
      <c r="BS342" s="5"/>
    </row>
    <row r="343" spans="68:71" x14ac:dyDescent="0.2">
      <c r="BP343" s="5"/>
      <c r="BQ343" s="5"/>
      <c r="BR343" s="5"/>
      <c r="BS343" s="5"/>
    </row>
    <row r="344" spans="68:71" x14ac:dyDescent="0.2">
      <c r="BP344" s="5"/>
      <c r="BQ344" s="5"/>
      <c r="BR344" s="5"/>
      <c r="BS344" s="5"/>
    </row>
    <row r="345" spans="68:71" x14ac:dyDescent="0.2">
      <c r="BP345" s="5"/>
      <c r="BQ345" s="5"/>
      <c r="BR345" s="5"/>
      <c r="BS345" s="5"/>
    </row>
    <row r="346" spans="68:71" x14ac:dyDescent="0.2">
      <c r="BP346" s="5"/>
      <c r="BQ346" s="5"/>
      <c r="BR346" s="5"/>
      <c r="BS346" s="5"/>
    </row>
    <row r="347" spans="68:71" x14ac:dyDescent="0.2">
      <c r="BP347" s="5"/>
      <c r="BQ347" s="5"/>
      <c r="BR347" s="5"/>
      <c r="BS347" s="5"/>
    </row>
    <row r="348" spans="68:71" x14ac:dyDescent="0.2">
      <c r="BP348" s="5"/>
      <c r="BQ348" s="5"/>
      <c r="BR348" s="5"/>
      <c r="BS348" s="5"/>
    </row>
    <row r="349" spans="68:71" x14ac:dyDescent="0.2">
      <c r="BP349" s="5"/>
      <c r="BQ349" s="5"/>
      <c r="BR349" s="5"/>
      <c r="BS349" s="5"/>
    </row>
    <row r="350" spans="68:71" x14ac:dyDescent="0.2">
      <c r="BP350" s="5"/>
      <c r="BQ350" s="5"/>
      <c r="BR350" s="5"/>
      <c r="BS350" s="5"/>
    </row>
    <row r="351" spans="68:71" x14ac:dyDescent="0.2">
      <c r="BP351" s="5"/>
      <c r="BQ351" s="5"/>
      <c r="BR351" s="5"/>
      <c r="BS351" s="5"/>
    </row>
    <row r="352" spans="68:71" x14ac:dyDescent="0.2">
      <c r="BP352" s="5"/>
      <c r="BQ352" s="5"/>
      <c r="BR352" s="5"/>
      <c r="BS352" s="5"/>
    </row>
    <row r="353" spans="68:71" x14ac:dyDescent="0.2">
      <c r="BP353" s="5"/>
      <c r="BQ353" s="5"/>
      <c r="BR353" s="5"/>
      <c r="BS353" s="5"/>
    </row>
    <row r="354" spans="68:71" x14ac:dyDescent="0.2">
      <c r="BP354" s="5"/>
      <c r="BQ354" s="5"/>
      <c r="BR354" s="5"/>
      <c r="BS354" s="5"/>
    </row>
    <row r="355" spans="68:71" x14ac:dyDescent="0.2">
      <c r="BP355" s="5"/>
      <c r="BQ355" s="5"/>
      <c r="BR355" s="5"/>
      <c r="BS355" s="5"/>
    </row>
    <row r="356" spans="68:71" x14ac:dyDescent="0.2">
      <c r="BP356" s="5"/>
      <c r="BQ356" s="5"/>
      <c r="BR356" s="5"/>
      <c r="BS356" s="5"/>
    </row>
    <row r="357" spans="68:71" x14ac:dyDescent="0.2">
      <c r="BP357" s="5"/>
      <c r="BQ357" s="5"/>
      <c r="BR357" s="5"/>
      <c r="BS357" s="5"/>
    </row>
    <row r="358" spans="68:71" x14ac:dyDescent="0.2">
      <c r="BP358" s="5"/>
      <c r="BQ358" s="5"/>
      <c r="BR358" s="5"/>
      <c r="BS358" s="5"/>
    </row>
    <row r="359" spans="68:71" x14ac:dyDescent="0.2">
      <c r="BP359" s="5"/>
      <c r="BQ359" s="5"/>
      <c r="BR359" s="5"/>
      <c r="BS359" s="5"/>
    </row>
    <row r="360" spans="68:71" x14ac:dyDescent="0.2">
      <c r="BP360" s="5"/>
      <c r="BQ360" s="5"/>
      <c r="BR360" s="5"/>
      <c r="BS360" s="5"/>
    </row>
    <row r="361" spans="68:71" x14ac:dyDescent="0.2">
      <c r="BP361" s="5"/>
      <c r="BQ361" s="5"/>
      <c r="BR361" s="5"/>
      <c r="BS361" s="5"/>
    </row>
    <row r="362" spans="68:71" x14ac:dyDescent="0.2">
      <c r="BP362" s="5"/>
      <c r="BQ362" s="5"/>
      <c r="BR362" s="5"/>
      <c r="BS362" s="5"/>
    </row>
    <row r="363" spans="68:71" x14ac:dyDescent="0.2">
      <c r="BP363" s="5"/>
      <c r="BQ363" s="5"/>
      <c r="BR363" s="5"/>
      <c r="BS363" s="5"/>
    </row>
    <row r="364" spans="68:71" x14ac:dyDescent="0.2">
      <c r="BP364" s="5"/>
      <c r="BQ364" s="5"/>
      <c r="BR364" s="5"/>
      <c r="BS364" s="5"/>
    </row>
    <row r="365" spans="68:71" x14ac:dyDescent="0.2">
      <c r="BP365" s="5"/>
      <c r="BQ365" s="5"/>
      <c r="BR365" s="5"/>
      <c r="BS365" s="5"/>
    </row>
    <row r="366" spans="68:71" x14ac:dyDescent="0.2">
      <c r="BP366" s="5"/>
      <c r="BQ366" s="5"/>
      <c r="BR366" s="5"/>
      <c r="BS366" s="5"/>
    </row>
    <row r="367" spans="68:71" x14ac:dyDescent="0.2">
      <c r="BP367" s="5"/>
      <c r="BQ367" s="5"/>
      <c r="BR367" s="5"/>
      <c r="BS367" s="5"/>
    </row>
    <row r="368" spans="68:71" x14ac:dyDescent="0.2">
      <c r="BP368" s="5"/>
      <c r="BQ368" s="5"/>
      <c r="BR368" s="5"/>
      <c r="BS368" s="5"/>
    </row>
    <row r="369" spans="68:71" x14ac:dyDescent="0.2">
      <c r="BP369" s="5"/>
      <c r="BQ369" s="5"/>
      <c r="BR369" s="5"/>
      <c r="BS369" s="5"/>
    </row>
    <row r="370" spans="68:71" x14ac:dyDescent="0.2">
      <c r="BP370" s="5"/>
      <c r="BQ370" s="5"/>
      <c r="BR370" s="5"/>
      <c r="BS370" s="5"/>
    </row>
    <row r="371" spans="68:71" x14ac:dyDescent="0.2">
      <c r="BP371" s="5"/>
      <c r="BQ371" s="5"/>
      <c r="BR371" s="5"/>
      <c r="BS371" s="5"/>
    </row>
    <row r="372" spans="68:71" x14ac:dyDescent="0.2">
      <c r="BP372" s="5"/>
      <c r="BQ372" s="5"/>
      <c r="BR372" s="5"/>
      <c r="BS372" s="5"/>
    </row>
    <row r="373" spans="68:71" x14ac:dyDescent="0.2">
      <c r="BP373" s="5"/>
      <c r="BQ373" s="5"/>
      <c r="BR373" s="5"/>
      <c r="BS373" s="5"/>
    </row>
    <row r="374" spans="68:71" x14ac:dyDescent="0.2">
      <c r="BP374" s="5"/>
      <c r="BQ374" s="5"/>
      <c r="BR374" s="5"/>
      <c r="BS374" s="5"/>
    </row>
    <row r="375" spans="68:71" x14ac:dyDescent="0.2">
      <c r="BP375" s="5"/>
      <c r="BQ375" s="5"/>
      <c r="BR375" s="5"/>
      <c r="BS375" s="5"/>
    </row>
    <row r="376" spans="68:71" x14ac:dyDescent="0.2">
      <c r="BP376" s="5"/>
      <c r="BQ376" s="5"/>
      <c r="BR376" s="5"/>
      <c r="BS376" s="5"/>
    </row>
    <row r="377" spans="68:71" x14ac:dyDescent="0.2">
      <c r="BP377" s="5"/>
      <c r="BQ377" s="5"/>
      <c r="BR377" s="5"/>
      <c r="BS377" s="5"/>
    </row>
    <row r="378" spans="68:71" x14ac:dyDescent="0.2">
      <c r="BP378" s="5"/>
      <c r="BQ378" s="5"/>
      <c r="BR378" s="5"/>
      <c r="BS378" s="5"/>
    </row>
    <row r="379" spans="68:71" x14ac:dyDescent="0.2">
      <c r="BP379" s="5"/>
      <c r="BQ379" s="5"/>
      <c r="BR379" s="5"/>
      <c r="BS379" s="5"/>
    </row>
    <row r="380" spans="68:71" x14ac:dyDescent="0.2">
      <c r="BP380" s="5"/>
      <c r="BQ380" s="5"/>
      <c r="BR380" s="5"/>
      <c r="BS380" s="5"/>
    </row>
    <row r="381" spans="68:71" x14ac:dyDescent="0.2">
      <c r="BP381" s="5"/>
      <c r="BQ381" s="5"/>
      <c r="BR381" s="5"/>
      <c r="BS381" s="5"/>
    </row>
    <row r="382" spans="68:71" x14ac:dyDescent="0.2">
      <c r="BP382" s="5"/>
      <c r="BQ382" s="5"/>
      <c r="BR382" s="5"/>
      <c r="BS382" s="5"/>
    </row>
    <row r="383" spans="68:71" x14ac:dyDescent="0.2">
      <c r="BP383" s="5"/>
      <c r="BQ383" s="5"/>
      <c r="BR383" s="5"/>
      <c r="BS383" s="5"/>
    </row>
    <row r="384" spans="68:71" x14ac:dyDescent="0.2">
      <c r="BP384" s="5"/>
      <c r="BQ384" s="5"/>
      <c r="BR384" s="5"/>
      <c r="BS384" s="5"/>
    </row>
    <row r="385" spans="68:71" x14ac:dyDescent="0.2">
      <c r="BP385" s="5"/>
      <c r="BQ385" s="5"/>
      <c r="BR385" s="5"/>
      <c r="BS385" s="5"/>
    </row>
    <row r="386" spans="68:71" x14ac:dyDescent="0.2">
      <c r="BP386" s="5"/>
      <c r="BQ386" s="5"/>
      <c r="BR386" s="5"/>
      <c r="BS386" s="5"/>
    </row>
    <row r="387" spans="68:71" x14ac:dyDescent="0.2">
      <c r="BP387" s="5"/>
      <c r="BQ387" s="5"/>
      <c r="BR387" s="5"/>
      <c r="BS387" s="5"/>
    </row>
    <row r="388" spans="68:71" x14ac:dyDescent="0.2">
      <c r="BP388" s="5"/>
      <c r="BQ388" s="5"/>
      <c r="BR388" s="5"/>
      <c r="BS388" s="5"/>
    </row>
    <row r="389" spans="68:71" x14ac:dyDescent="0.2">
      <c r="BP389" s="5"/>
      <c r="BQ389" s="5"/>
      <c r="BR389" s="5"/>
      <c r="BS389" s="5"/>
    </row>
    <row r="390" spans="68:71" x14ac:dyDescent="0.2">
      <c r="BP390" s="5"/>
      <c r="BQ390" s="5"/>
      <c r="BR390" s="5"/>
      <c r="BS390" s="5"/>
    </row>
    <row r="391" spans="68:71" x14ac:dyDescent="0.2">
      <c r="BP391" s="5"/>
      <c r="BQ391" s="5"/>
      <c r="BR391" s="5"/>
      <c r="BS391" s="5"/>
    </row>
    <row r="392" spans="68:71" x14ac:dyDescent="0.2">
      <c r="BP392" s="5"/>
      <c r="BQ392" s="5"/>
      <c r="BR392" s="5"/>
      <c r="BS392" s="5"/>
    </row>
    <row r="393" spans="68:71" x14ac:dyDescent="0.2">
      <c r="BP393" s="5"/>
      <c r="BQ393" s="5"/>
      <c r="BR393" s="5"/>
      <c r="BS393" s="5"/>
    </row>
    <row r="394" spans="68:71" x14ac:dyDescent="0.2">
      <c r="BP394" s="5"/>
      <c r="BQ394" s="5"/>
      <c r="BR394" s="5"/>
      <c r="BS394" s="5"/>
    </row>
    <row r="395" spans="68:71" x14ac:dyDescent="0.2">
      <c r="BP395" s="5"/>
      <c r="BQ395" s="5"/>
      <c r="BR395" s="5"/>
      <c r="BS395" s="5"/>
    </row>
    <row r="396" spans="68:71" x14ac:dyDescent="0.2">
      <c r="BP396" s="5"/>
      <c r="BQ396" s="5"/>
      <c r="BR396" s="5"/>
      <c r="BS396" s="5"/>
    </row>
    <row r="397" spans="68:71" x14ac:dyDescent="0.2">
      <c r="BP397" s="5"/>
      <c r="BQ397" s="5"/>
      <c r="BR397" s="5"/>
      <c r="BS397" s="5"/>
    </row>
    <row r="398" spans="68:71" x14ac:dyDescent="0.2">
      <c r="BP398" s="5"/>
      <c r="BQ398" s="5"/>
      <c r="BR398" s="5"/>
      <c r="BS398" s="5"/>
    </row>
    <row r="399" spans="68:71" x14ac:dyDescent="0.2">
      <c r="BP399" s="5"/>
      <c r="BQ399" s="5"/>
      <c r="BR399" s="5"/>
      <c r="BS399" s="5"/>
    </row>
    <row r="400" spans="68:71" x14ac:dyDescent="0.2">
      <c r="BP400" s="5"/>
      <c r="BQ400" s="5"/>
      <c r="BR400" s="5"/>
      <c r="BS400" s="5"/>
    </row>
    <row r="401" spans="68:71" x14ac:dyDescent="0.2">
      <c r="BP401" s="5"/>
      <c r="BQ401" s="5"/>
      <c r="BR401" s="5"/>
      <c r="BS401" s="5"/>
    </row>
    <row r="402" spans="68:71" x14ac:dyDescent="0.2">
      <c r="BP402" s="5"/>
      <c r="BQ402" s="5"/>
      <c r="BR402" s="5"/>
      <c r="BS402" s="5"/>
    </row>
    <row r="403" spans="68:71" x14ac:dyDescent="0.2">
      <c r="BP403" s="5"/>
      <c r="BQ403" s="5"/>
      <c r="BR403" s="5"/>
      <c r="BS403" s="5"/>
    </row>
    <row r="404" spans="68:71" x14ac:dyDescent="0.2">
      <c r="BP404" s="5"/>
      <c r="BQ404" s="5"/>
      <c r="BR404" s="5"/>
      <c r="BS404" s="5"/>
    </row>
    <row r="405" spans="68:71" x14ac:dyDescent="0.2">
      <c r="BP405" s="5"/>
      <c r="BQ405" s="5"/>
      <c r="BR405" s="5"/>
      <c r="BS405" s="5"/>
    </row>
    <row r="406" spans="68:71" x14ac:dyDescent="0.2">
      <c r="BP406" s="5"/>
      <c r="BQ406" s="5"/>
      <c r="BR406" s="5"/>
      <c r="BS406" s="5"/>
    </row>
    <row r="407" spans="68:71" x14ac:dyDescent="0.2">
      <c r="BP407" s="5"/>
      <c r="BQ407" s="5"/>
      <c r="BR407" s="5"/>
      <c r="BS407" s="5"/>
    </row>
    <row r="408" spans="68:71" x14ac:dyDescent="0.2">
      <c r="BP408" s="5"/>
      <c r="BQ408" s="5"/>
      <c r="BR408" s="5"/>
      <c r="BS408" s="5"/>
    </row>
    <row r="409" spans="68:71" x14ac:dyDescent="0.2">
      <c r="BP409" s="5"/>
      <c r="BQ409" s="5"/>
      <c r="BR409" s="5"/>
      <c r="BS409" s="5"/>
    </row>
    <row r="410" spans="68:71" x14ac:dyDescent="0.2">
      <c r="BP410" s="5"/>
      <c r="BQ410" s="5"/>
      <c r="BR410" s="5"/>
      <c r="BS410" s="5"/>
    </row>
    <row r="411" spans="68:71" x14ac:dyDescent="0.2">
      <c r="BP411" s="5"/>
      <c r="BQ411" s="5"/>
      <c r="BR411" s="5"/>
      <c r="BS411" s="5"/>
    </row>
    <row r="412" spans="68:71" x14ac:dyDescent="0.2">
      <c r="BP412" s="5"/>
      <c r="BQ412" s="5"/>
      <c r="BR412" s="5"/>
      <c r="BS412" s="5"/>
    </row>
    <row r="413" spans="68:71" x14ac:dyDescent="0.2">
      <c r="BP413" s="5"/>
      <c r="BQ413" s="5"/>
      <c r="BR413" s="5"/>
      <c r="BS413" s="5"/>
    </row>
    <row r="414" spans="68:71" x14ac:dyDescent="0.2">
      <c r="BP414" s="5"/>
      <c r="BQ414" s="5"/>
      <c r="BR414" s="5"/>
      <c r="BS414" s="5"/>
    </row>
    <row r="415" spans="68:71" x14ac:dyDescent="0.2">
      <c r="BP415" s="5"/>
      <c r="BQ415" s="5"/>
      <c r="BR415" s="5"/>
      <c r="BS415" s="5"/>
    </row>
    <row r="416" spans="68:71" x14ac:dyDescent="0.2">
      <c r="BP416" s="5"/>
      <c r="BQ416" s="5"/>
      <c r="BR416" s="5"/>
      <c r="BS416" s="5"/>
    </row>
    <row r="417" spans="68:71" x14ac:dyDescent="0.2">
      <c r="BP417" s="5"/>
      <c r="BQ417" s="5"/>
      <c r="BR417" s="5"/>
      <c r="BS417" s="5"/>
    </row>
    <row r="418" spans="68:71" x14ac:dyDescent="0.2">
      <c r="BP418" s="5"/>
      <c r="BQ418" s="5"/>
      <c r="BR418" s="5"/>
      <c r="BS418" s="5"/>
    </row>
    <row r="419" spans="68:71" x14ac:dyDescent="0.2">
      <c r="BP419" s="5"/>
      <c r="BQ419" s="5"/>
      <c r="BR419" s="5"/>
      <c r="BS419" s="5"/>
    </row>
    <row r="420" spans="68:71" x14ac:dyDescent="0.2">
      <c r="BP420" s="5"/>
      <c r="BQ420" s="5"/>
      <c r="BR420" s="5"/>
      <c r="BS420" s="5"/>
    </row>
    <row r="421" spans="68:71" x14ac:dyDescent="0.2">
      <c r="BP421" s="5"/>
      <c r="BQ421" s="5"/>
      <c r="BR421" s="5"/>
      <c r="BS421" s="5"/>
    </row>
    <row r="422" spans="68:71" x14ac:dyDescent="0.2">
      <c r="BP422" s="5"/>
      <c r="BQ422" s="5"/>
      <c r="BR422" s="5"/>
      <c r="BS422" s="5"/>
    </row>
    <row r="423" spans="68:71" x14ac:dyDescent="0.2">
      <c r="BP423" s="5"/>
      <c r="BQ423" s="5"/>
      <c r="BR423" s="5"/>
      <c r="BS423" s="5"/>
    </row>
    <row r="424" spans="68:71" x14ac:dyDescent="0.2">
      <c r="BP424" s="5"/>
      <c r="BQ424" s="5"/>
      <c r="BR424" s="5"/>
      <c r="BS424" s="5"/>
    </row>
    <row r="425" spans="68:71" x14ac:dyDescent="0.2">
      <c r="BP425" s="5"/>
      <c r="BQ425" s="5"/>
      <c r="BR425" s="5"/>
      <c r="BS425" s="5"/>
    </row>
    <row r="426" spans="68:71" x14ac:dyDescent="0.2">
      <c r="BP426" s="5"/>
      <c r="BQ426" s="5"/>
      <c r="BR426" s="5"/>
      <c r="BS426" s="5"/>
    </row>
    <row r="427" spans="68:71" x14ac:dyDescent="0.2">
      <c r="BP427" s="5"/>
      <c r="BQ427" s="5"/>
      <c r="BR427" s="5"/>
      <c r="BS427" s="5"/>
    </row>
    <row r="428" spans="68:71" x14ac:dyDescent="0.2">
      <c r="BP428" s="5"/>
      <c r="BQ428" s="5"/>
      <c r="BR428" s="5"/>
      <c r="BS428" s="5"/>
    </row>
    <row r="429" spans="68:71" x14ac:dyDescent="0.2">
      <c r="BP429" s="5"/>
      <c r="BQ429" s="5"/>
      <c r="BR429" s="5"/>
      <c r="BS429" s="5"/>
    </row>
    <row r="430" spans="68:71" x14ac:dyDescent="0.2">
      <c r="BP430" s="5"/>
      <c r="BQ430" s="5"/>
      <c r="BR430" s="5"/>
      <c r="BS430" s="5"/>
    </row>
    <row r="431" spans="68:71" x14ac:dyDescent="0.2">
      <c r="BP431" s="5"/>
      <c r="BQ431" s="5"/>
      <c r="BR431" s="5"/>
      <c r="BS431" s="5"/>
    </row>
    <row r="432" spans="68:71" x14ac:dyDescent="0.2">
      <c r="BP432" s="5"/>
      <c r="BQ432" s="5"/>
      <c r="BR432" s="5"/>
      <c r="BS432" s="5"/>
    </row>
    <row r="433" spans="68:71" x14ac:dyDescent="0.2">
      <c r="BP433" s="5"/>
      <c r="BQ433" s="5"/>
      <c r="BR433" s="5"/>
      <c r="BS433" s="5"/>
    </row>
    <row r="434" spans="68:71" x14ac:dyDescent="0.2">
      <c r="BP434" s="5"/>
      <c r="BQ434" s="5"/>
      <c r="BR434" s="5"/>
      <c r="BS434" s="5"/>
    </row>
    <row r="435" spans="68:71" x14ac:dyDescent="0.2">
      <c r="BP435" s="5"/>
      <c r="BQ435" s="5"/>
      <c r="BR435" s="5"/>
      <c r="BS435" s="5"/>
    </row>
    <row r="436" spans="68:71" x14ac:dyDescent="0.2">
      <c r="BP436" s="5"/>
      <c r="BQ436" s="5"/>
      <c r="BR436" s="5"/>
      <c r="BS436" s="5"/>
    </row>
    <row r="437" spans="68:71" x14ac:dyDescent="0.2">
      <c r="BP437" s="5"/>
      <c r="BQ437" s="5"/>
      <c r="BR437" s="5"/>
      <c r="BS437" s="5"/>
    </row>
    <row r="438" spans="68:71" x14ac:dyDescent="0.2">
      <c r="BP438" s="5"/>
      <c r="BQ438" s="5"/>
      <c r="BR438" s="5"/>
      <c r="BS438" s="5"/>
    </row>
    <row r="439" spans="68:71" x14ac:dyDescent="0.2">
      <c r="BP439" s="5"/>
      <c r="BQ439" s="5"/>
      <c r="BR439" s="5"/>
      <c r="BS439" s="5"/>
    </row>
    <row r="440" spans="68:71" x14ac:dyDescent="0.2">
      <c r="BP440" s="5"/>
      <c r="BQ440" s="5"/>
      <c r="BR440" s="5"/>
      <c r="BS440" s="5"/>
    </row>
    <row r="441" spans="68:71" x14ac:dyDescent="0.2">
      <c r="BP441" s="5"/>
      <c r="BQ441" s="5"/>
      <c r="BR441" s="5"/>
      <c r="BS441" s="5"/>
    </row>
    <row r="442" spans="68:71" x14ac:dyDescent="0.2">
      <c r="BP442" s="5"/>
      <c r="BQ442" s="5"/>
      <c r="BR442" s="5"/>
      <c r="BS442" s="5"/>
    </row>
    <row r="443" spans="68:71" x14ac:dyDescent="0.2">
      <c r="BP443" s="5"/>
      <c r="BQ443" s="5"/>
      <c r="BR443" s="5"/>
      <c r="BS443" s="5"/>
    </row>
    <row r="444" spans="68:71" x14ac:dyDescent="0.2">
      <c r="BP444" s="5"/>
      <c r="BQ444" s="5"/>
      <c r="BR444" s="5"/>
      <c r="BS444" s="5"/>
    </row>
    <row r="445" spans="68:71" x14ac:dyDescent="0.2">
      <c r="BP445" s="5"/>
      <c r="BQ445" s="5"/>
      <c r="BR445" s="5"/>
      <c r="BS445" s="5"/>
    </row>
    <row r="446" spans="68:71" x14ac:dyDescent="0.2">
      <c r="BP446" s="5"/>
      <c r="BQ446" s="5"/>
      <c r="BR446" s="5"/>
      <c r="BS446" s="5"/>
    </row>
    <row r="447" spans="68:71" x14ac:dyDescent="0.2">
      <c r="BP447" s="5"/>
      <c r="BQ447" s="5"/>
      <c r="BR447" s="5"/>
      <c r="BS447" s="5"/>
    </row>
    <row r="448" spans="68:71" x14ac:dyDescent="0.2">
      <c r="BP448" s="5"/>
      <c r="BQ448" s="5"/>
      <c r="BR448" s="5"/>
      <c r="BS448" s="5"/>
    </row>
    <row r="449" spans="68:71" x14ac:dyDescent="0.2">
      <c r="BP449" s="5"/>
      <c r="BQ449" s="5"/>
      <c r="BR449" s="5"/>
      <c r="BS449" s="5"/>
    </row>
    <row r="450" spans="68:71" x14ac:dyDescent="0.2">
      <c r="BP450" s="5"/>
      <c r="BQ450" s="5"/>
      <c r="BR450" s="5"/>
      <c r="BS450" s="5"/>
    </row>
    <row r="451" spans="68:71" x14ac:dyDescent="0.2">
      <c r="BP451" s="5"/>
      <c r="BQ451" s="5"/>
      <c r="BR451" s="5"/>
      <c r="BS451" s="5"/>
    </row>
    <row r="452" spans="68:71" x14ac:dyDescent="0.2">
      <c r="BP452" s="5"/>
      <c r="BQ452" s="5"/>
      <c r="BR452" s="5"/>
      <c r="BS452" s="5"/>
    </row>
    <row r="453" spans="68:71" x14ac:dyDescent="0.2">
      <c r="BP453" s="5"/>
      <c r="BQ453" s="5"/>
      <c r="BR453" s="5"/>
      <c r="BS453" s="5"/>
    </row>
    <row r="454" spans="68:71" x14ac:dyDescent="0.2">
      <c r="BP454" s="5"/>
      <c r="BQ454" s="5"/>
      <c r="BR454" s="5"/>
      <c r="BS454" s="5"/>
    </row>
    <row r="455" spans="68:71" x14ac:dyDescent="0.2">
      <c r="BP455" s="5"/>
      <c r="BQ455" s="5"/>
      <c r="BR455" s="5"/>
      <c r="BS455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100"/>
  <sheetViews>
    <sheetView workbookViewId="0">
      <pane ySplit="18760"/>
      <selection pane="bottomLeft" activeCell="G37" sqref="G37"/>
    </sheetView>
  </sheetViews>
  <sheetFormatPr baseColWidth="10" defaultColWidth="10" defaultRowHeight="15" x14ac:dyDescent="0.2"/>
  <cols>
    <col min="1" max="2" width="18" style="59" customWidth="1"/>
    <col min="3" max="3" width="18" style="60" customWidth="1"/>
    <col min="4" max="5" width="11.6640625" style="59" hidden="1" customWidth="1"/>
    <col min="6" max="6" width="11.6640625" style="59" customWidth="1"/>
    <col min="7" max="8" width="13.6640625" style="58" bestFit="1" customWidth="1"/>
    <col min="9" max="9" width="11" style="59" customWidth="1"/>
    <col min="10" max="11" width="10.33203125" style="59" customWidth="1"/>
    <col min="12" max="12" width="12.1640625" style="59" customWidth="1"/>
    <col min="13" max="15" width="10.33203125" style="59" customWidth="1"/>
    <col min="16" max="16" width="11" style="59" customWidth="1"/>
    <col min="17" max="17" width="10.33203125" style="59" customWidth="1"/>
    <col min="18" max="18" width="11" style="59" customWidth="1"/>
    <col min="19" max="21" width="10.33203125" style="59" customWidth="1"/>
    <col min="22" max="16384" width="10" style="59"/>
  </cols>
  <sheetData>
    <row r="1" spans="1:22" x14ac:dyDescent="0.2">
      <c r="A1" t="s">
        <v>558</v>
      </c>
    </row>
    <row r="2" spans="1:22" x14ac:dyDescent="0.2">
      <c r="D2" s="59" t="s">
        <v>465</v>
      </c>
      <c r="E2" s="59" t="s">
        <v>476</v>
      </c>
      <c r="F2" s="59" t="s">
        <v>476</v>
      </c>
      <c r="G2" s="58" t="s">
        <v>466</v>
      </c>
      <c r="H2" s="58" t="s">
        <v>467</v>
      </c>
      <c r="I2" s="58" t="s">
        <v>519</v>
      </c>
    </row>
    <row r="3" spans="1:22" ht="18" thickBot="1" x14ac:dyDescent="0.3">
      <c r="A3" s="61" t="s">
        <v>118</v>
      </c>
      <c r="B3" s="61" t="s">
        <v>474</v>
      </c>
      <c r="C3" s="62" t="s">
        <v>119</v>
      </c>
      <c r="D3" s="7" t="s">
        <v>110</v>
      </c>
      <c r="E3" s="7" t="s">
        <v>110</v>
      </c>
      <c r="F3" s="7" t="s">
        <v>530</v>
      </c>
      <c r="G3" s="7" t="s">
        <v>110</v>
      </c>
      <c r="H3" s="7" t="s">
        <v>531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2" x14ac:dyDescent="0.2">
      <c r="A4" s="63" t="s">
        <v>120</v>
      </c>
      <c r="B4" s="63">
        <v>3.6</v>
      </c>
      <c r="C4" s="64">
        <v>6</v>
      </c>
      <c r="D4" s="13">
        <v>1734.2675931119588</v>
      </c>
      <c r="E4" s="13">
        <f>D4/1000</f>
        <v>1.7342675931119589</v>
      </c>
      <c r="F4" s="13">
        <f>E4*60.08/28.09</f>
        <v>3.7093199357125837</v>
      </c>
      <c r="G4" s="18">
        <f t="shared" ref="G4:G47" si="0">D4*B4/1000</f>
        <v>6.2433633352030515</v>
      </c>
      <c r="H4" s="18">
        <f>G4*60.08/28.09</f>
        <v>13.353551768565302</v>
      </c>
      <c r="I4" s="13">
        <f>H4/B4</f>
        <v>3.7093199357125837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65"/>
    </row>
    <row r="5" spans="1:22" x14ac:dyDescent="0.2">
      <c r="A5" s="63" t="s">
        <v>121</v>
      </c>
      <c r="B5" s="63">
        <v>3.6</v>
      </c>
      <c r="C5" s="64">
        <v>12</v>
      </c>
      <c r="D5" s="13">
        <v>4247.0559324542974</v>
      </c>
      <c r="E5" s="13">
        <f t="shared" ref="E5:E47" si="1">D5/1000</f>
        <v>4.2470559324542974</v>
      </c>
      <c r="F5" s="125">
        <f t="shared" ref="F5:F47" si="2">E5*60.08/28.09</f>
        <v>9.0837707519350008</v>
      </c>
      <c r="G5" s="18">
        <f t="shared" si="0"/>
        <v>15.289401356835471</v>
      </c>
      <c r="H5" s="18">
        <f t="shared" ref="H5:H47" si="3">G5*60.08/28.09</f>
        <v>32.701574706966007</v>
      </c>
      <c r="I5" s="13">
        <f t="shared" ref="I5:I47" si="4">H5/B5</f>
        <v>9.0837707519350008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65"/>
    </row>
    <row r="6" spans="1:22" x14ac:dyDescent="0.2">
      <c r="A6" s="63" t="s">
        <v>122</v>
      </c>
      <c r="B6" s="63">
        <v>3.6</v>
      </c>
      <c r="C6" s="64">
        <v>18</v>
      </c>
      <c r="D6" s="13">
        <v>4779.4658002078795</v>
      </c>
      <c r="E6" s="13">
        <f t="shared" si="1"/>
        <v>4.7794658002078796</v>
      </c>
      <c r="F6" s="125">
        <f t="shared" si="2"/>
        <v>10.222509977803112</v>
      </c>
      <c r="G6" s="18">
        <f t="shared" si="0"/>
        <v>17.206076880748366</v>
      </c>
      <c r="H6" s="18">
        <f t="shared" si="3"/>
        <v>36.801035920091202</v>
      </c>
      <c r="I6" s="13">
        <f t="shared" si="4"/>
        <v>10.222509977803112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65"/>
    </row>
    <row r="7" spans="1:22" x14ac:dyDescent="0.2">
      <c r="A7" s="63" t="s">
        <v>123</v>
      </c>
      <c r="B7" s="63">
        <v>3.6</v>
      </c>
      <c r="C7" s="64">
        <v>24</v>
      </c>
      <c r="D7" s="13">
        <v>19612.764352413073</v>
      </c>
      <c r="E7" s="13">
        <f t="shared" si="1"/>
        <v>19.612764352413073</v>
      </c>
      <c r="F7" s="125">
        <f t="shared" si="2"/>
        <v>41.948554015413933</v>
      </c>
      <c r="G7" s="18">
        <f t="shared" si="0"/>
        <v>70.605951668687069</v>
      </c>
      <c r="H7" s="18">
        <f t="shared" si="3"/>
        <v>151.01479445549018</v>
      </c>
      <c r="I7" s="13">
        <f t="shared" si="4"/>
        <v>41.94855401541394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65"/>
    </row>
    <row r="8" spans="1:22" x14ac:dyDescent="0.2">
      <c r="A8" s="63" t="s">
        <v>124</v>
      </c>
      <c r="B8" s="63">
        <v>3.6</v>
      </c>
      <c r="C8" s="64">
        <v>30</v>
      </c>
      <c r="D8" s="13">
        <v>126548.90087271961</v>
      </c>
      <c r="E8" s="13">
        <f t="shared" si="1"/>
        <v>126.5489008727196</v>
      </c>
      <c r="F8" s="125">
        <f t="shared" si="2"/>
        <v>270.66778086269113</v>
      </c>
      <c r="G8" s="18">
        <f t="shared" si="0"/>
        <v>455.57604314179059</v>
      </c>
      <c r="H8" s="18">
        <f t="shared" si="3"/>
        <v>974.40401110568803</v>
      </c>
      <c r="I8" s="13">
        <f t="shared" si="4"/>
        <v>270.66778086269113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65"/>
    </row>
    <row r="9" spans="1:22" x14ac:dyDescent="0.2">
      <c r="A9" s="63" t="s">
        <v>125</v>
      </c>
      <c r="B9" s="63">
        <v>3.6</v>
      </c>
      <c r="C9" s="64">
        <v>36</v>
      </c>
      <c r="D9" s="13">
        <v>147178.62586591573</v>
      </c>
      <c r="E9" s="13">
        <f t="shared" si="1"/>
        <v>147.17862586591573</v>
      </c>
      <c r="F9" s="125">
        <f t="shared" si="2"/>
        <v>314.7914504102605</v>
      </c>
      <c r="G9" s="18">
        <f t="shared" si="0"/>
        <v>529.84305311729668</v>
      </c>
      <c r="H9" s="18">
        <f t="shared" si="3"/>
        <v>1133.2492214769377</v>
      </c>
      <c r="I9" s="13">
        <f t="shared" si="4"/>
        <v>314.79145041026044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65"/>
    </row>
    <row r="10" spans="1:22" x14ac:dyDescent="0.2">
      <c r="A10" s="63" t="s">
        <v>126</v>
      </c>
      <c r="B10" s="63">
        <v>3.6</v>
      </c>
      <c r="C10" s="64">
        <v>42</v>
      </c>
      <c r="D10" s="13">
        <v>140516.99380105262</v>
      </c>
      <c r="E10" s="13">
        <f t="shared" si="1"/>
        <v>140.51699380105262</v>
      </c>
      <c r="F10" s="125">
        <f t="shared" si="2"/>
        <v>300.54328898423785</v>
      </c>
      <c r="G10" s="18">
        <f t="shared" si="0"/>
        <v>505.86117768378944</v>
      </c>
      <c r="H10" s="18">
        <f t="shared" si="3"/>
        <v>1081.9558403432563</v>
      </c>
      <c r="I10" s="13">
        <f t="shared" si="4"/>
        <v>300.54328898423785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65"/>
    </row>
    <row r="11" spans="1:22" x14ac:dyDescent="0.2">
      <c r="A11" s="63" t="s">
        <v>127</v>
      </c>
      <c r="B11" s="63">
        <v>3.6</v>
      </c>
      <c r="C11" s="64">
        <v>48</v>
      </c>
      <c r="D11" s="13">
        <v>137815.82785919885</v>
      </c>
      <c r="E11" s="13">
        <f t="shared" si="1"/>
        <v>137.81582785919886</v>
      </c>
      <c r="F11" s="125">
        <f t="shared" si="2"/>
        <v>294.76592872127685</v>
      </c>
      <c r="G11" s="18">
        <f t="shared" si="0"/>
        <v>496.13698029311587</v>
      </c>
      <c r="H11" s="18">
        <f t="shared" si="3"/>
        <v>1061.1573433965966</v>
      </c>
      <c r="I11" s="13">
        <f t="shared" si="4"/>
        <v>294.76592872127685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65"/>
    </row>
    <row r="12" spans="1:22" x14ac:dyDescent="0.2">
      <c r="A12" s="63" t="s">
        <v>128</v>
      </c>
      <c r="B12" s="63">
        <v>3.6</v>
      </c>
      <c r="C12" s="64">
        <v>54</v>
      </c>
      <c r="D12" s="13">
        <v>140148.82623533974</v>
      </c>
      <c r="E12" s="13">
        <f t="shared" si="1"/>
        <v>140.14882623533975</v>
      </c>
      <c r="F12" s="125">
        <f t="shared" si="2"/>
        <v>299.75583767245325</v>
      </c>
      <c r="G12" s="18">
        <f t="shared" si="0"/>
        <v>504.5357744472231</v>
      </c>
      <c r="H12" s="18">
        <f t="shared" si="3"/>
        <v>1079.1210156208317</v>
      </c>
      <c r="I12" s="13">
        <f t="shared" si="4"/>
        <v>299.75583767245325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65"/>
    </row>
    <row r="13" spans="1:22" x14ac:dyDescent="0.2">
      <c r="A13" s="63" t="s">
        <v>129</v>
      </c>
      <c r="B13" s="63">
        <v>3.6</v>
      </c>
      <c r="C13" s="64">
        <v>78</v>
      </c>
      <c r="D13" s="13">
        <v>157850.3182762654</v>
      </c>
      <c r="E13" s="13">
        <f t="shared" si="1"/>
        <v>157.8503182762654</v>
      </c>
      <c r="F13" s="125">
        <f t="shared" si="2"/>
        <v>337.61648707860536</v>
      </c>
      <c r="G13" s="18">
        <f t="shared" si="0"/>
        <v>568.26114579455543</v>
      </c>
      <c r="H13" s="18">
        <f t="shared" si="3"/>
        <v>1215.4193534829794</v>
      </c>
      <c r="I13" s="13">
        <f t="shared" si="4"/>
        <v>337.61648707860542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65"/>
    </row>
    <row r="14" spans="1:22" x14ac:dyDescent="0.2">
      <c r="A14" s="63" t="s">
        <v>130</v>
      </c>
      <c r="B14" s="63">
        <v>3.6</v>
      </c>
      <c r="C14" s="64">
        <v>102</v>
      </c>
      <c r="D14" s="13">
        <v>180979.97256981389</v>
      </c>
      <c r="E14" s="13">
        <f t="shared" si="1"/>
        <v>180.9799725698139</v>
      </c>
      <c r="F14" s="125">
        <f t="shared" si="2"/>
        <v>387.08710402258521</v>
      </c>
      <c r="G14" s="18">
        <f t="shared" si="0"/>
        <v>651.52790125133004</v>
      </c>
      <c r="H14" s="18">
        <f t="shared" si="3"/>
        <v>1393.5135744813069</v>
      </c>
      <c r="I14" s="13">
        <f t="shared" si="4"/>
        <v>387.08710402258527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65"/>
    </row>
    <row r="15" spans="1:22" x14ac:dyDescent="0.2">
      <c r="A15" s="63" t="s">
        <v>131</v>
      </c>
      <c r="B15" s="63">
        <v>3.6</v>
      </c>
      <c r="C15" s="64">
        <v>126</v>
      </c>
      <c r="D15" s="13">
        <v>203008.45202277947</v>
      </c>
      <c r="E15" s="13">
        <f t="shared" si="1"/>
        <v>203.00845202277947</v>
      </c>
      <c r="F15" s="125">
        <f t="shared" si="2"/>
        <v>434.20248478207867</v>
      </c>
      <c r="G15" s="18">
        <f t="shared" si="0"/>
        <v>730.8304272820061</v>
      </c>
      <c r="H15" s="18">
        <f t="shared" si="3"/>
        <v>1563.1289452154831</v>
      </c>
      <c r="I15" s="13">
        <f t="shared" si="4"/>
        <v>434.20248478207861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65"/>
    </row>
    <row r="16" spans="1:22" x14ac:dyDescent="0.2">
      <c r="A16" s="63" t="s">
        <v>132</v>
      </c>
      <c r="B16" s="63">
        <v>3.6</v>
      </c>
      <c r="C16" s="64">
        <v>150</v>
      </c>
      <c r="D16" s="13">
        <v>212393.04591405668</v>
      </c>
      <c r="E16" s="13">
        <f t="shared" si="1"/>
        <v>212.39304591405667</v>
      </c>
      <c r="F16" s="125">
        <f t="shared" si="2"/>
        <v>454.27462436869081</v>
      </c>
      <c r="G16" s="18">
        <f t="shared" si="0"/>
        <v>764.614965290604</v>
      </c>
      <c r="H16" s="18">
        <f t="shared" si="3"/>
        <v>1635.388647727287</v>
      </c>
      <c r="I16" s="13">
        <f t="shared" si="4"/>
        <v>454.27462436869081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65"/>
    </row>
    <row r="17" spans="1:22" x14ac:dyDescent="0.2">
      <c r="A17" s="63" t="s">
        <v>133</v>
      </c>
      <c r="B17" s="63">
        <v>3.6</v>
      </c>
      <c r="C17" s="64">
        <v>156</v>
      </c>
      <c r="D17" s="13">
        <v>196678.04962200741</v>
      </c>
      <c r="E17" s="13">
        <f t="shared" si="1"/>
        <v>196.67804962200742</v>
      </c>
      <c r="F17" s="125">
        <f t="shared" si="2"/>
        <v>420.66277042684959</v>
      </c>
      <c r="G17" s="18">
        <f t="shared" si="0"/>
        <v>708.04097863922675</v>
      </c>
      <c r="H17" s="18">
        <f t="shared" si="3"/>
        <v>1514.3859735366586</v>
      </c>
      <c r="I17" s="13">
        <f t="shared" si="4"/>
        <v>420.66277042684959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65"/>
    </row>
    <row r="18" spans="1:22" x14ac:dyDescent="0.2">
      <c r="A18" s="63" t="s">
        <v>134</v>
      </c>
      <c r="B18" s="63">
        <v>3.6</v>
      </c>
      <c r="C18" s="64">
        <v>198</v>
      </c>
      <c r="D18" s="13">
        <v>205455.81012089693</v>
      </c>
      <c r="E18" s="13">
        <f t="shared" si="1"/>
        <v>205.45581012089693</v>
      </c>
      <c r="F18" s="125">
        <f t="shared" si="2"/>
        <v>439.43699081749685</v>
      </c>
      <c r="G18" s="18">
        <f t="shared" si="0"/>
        <v>739.64091643522897</v>
      </c>
      <c r="H18" s="18">
        <f t="shared" si="3"/>
        <v>1581.9731669429889</v>
      </c>
      <c r="I18" s="13">
        <f t="shared" si="4"/>
        <v>439.43699081749691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65"/>
    </row>
    <row r="19" spans="1:22" x14ac:dyDescent="0.2">
      <c r="A19" s="63" t="s">
        <v>135</v>
      </c>
      <c r="B19" s="63">
        <v>3.6</v>
      </c>
      <c r="C19" s="64">
        <v>222</v>
      </c>
      <c r="D19" s="13">
        <v>193979.34725166723</v>
      </c>
      <c r="E19" s="13">
        <f t="shared" si="1"/>
        <v>193.97934725166724</v>
      </c>
      <c r="F19" s="125">
        <f t="shared" si="2"/>
        <v>414.89067934781656</v>
      </c>
      <c r="G19" s="18">
        <f t="shared" si="0"/>
        <v>698.32565010600206</v>
      </c>
      <c r="H19" s="18">
        <f t="shared" si="3"/>
        <v>1493.6064456521397</v>
      </c>
      <c r="I19" s="13">
        <f t="shared" si="4"/>
        <v>414.89067934781656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65"/>
    </row>
    <row r="20" spans="1:22" x14ac:dyDescent="0.2">
      <c r="A20" s="63" t="s">
        <v>136</v>
      </c>
      <c r="B20" s="63">
        <v>3.6</v>
      </c>
      <c r="C20" s="64">
        <v>228</v>
      </c>
      <c r="D20" s="13">
        <v>192779.64531934864</v>
      </c>
      <c r="E20" s="13">
        <f t="shared" si="1"/>
        <v>192.77964531934865</v>
      </c>
      <c r="F20" s="125">
        <f t="shared" si="2"/>
        <v>412.32470953316005</v>
      </c>
      <c r="G20" s="18">
        <f t="shared" si="0"/>
        <v>694.00672314965516</v>
      </c>
      <c r="H20" s="18">
        <f t="shared" si="3"/>
        <v>1484.3689543193764</v>
      </c>
      <c r="I20" s="13">
        <f t="shared" si="4"/>
        <v>412.3247095331601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65"/>
    </row>
    <row r="21" spans="1:22" x14ac:dyDescent="0.2">
      <c r="A21" s="63" t="s">
        <v>137</v>
      </c>
      <c r="B21" s="63">
        <v>3.6</v>
      </c>
      <c r="C21" s="64">
        <v>318</v>
      </c>
      <c r="D21" s="13">
        <v>201365.90918392502</v>
      </c>
      <c r="E21" s="13">
        <f t="shared" si="1"/>
        <v>201.36590918392503</v>
      </c>
      <c r="F21" s="125">
        <f t="shared" si="2"/>
        <v>430.68934936882221</v>
      </c>
      <c r="G21" s="18">
        <f t="shared" si="0"/>
        <v>724.91727306213011</v>
      </c>
      <c r="H21" s="18">
        <f t="shared" si="3"/>
        <v>1550.48165772776</v>
      </c>
      <c r="I21" s="13">
        <f t="shared" si="4"/>
        <v>430.68934936882221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65"/>
    </row>
    <row r="22" spans="1:22" x14ac:dyDescent="0.2">
      <c r="A22" s="63" t="s">
        <v>138</v>
      </c>
      <c r="B22" s="63">
        <v>3.6</v>
      </c>
      <c r="C22" s="64">
        <v>390</v>
      </c>
      <c r="D22" s="13">
        <v>205658.87700094152</v>
      </c>
      <c r="E22" s="13">
        <f t="shared" si="1"/>
        <v>205.65887700094152</v>
      </c>
      <c r="F22" s="125">
        <f t="shared" si="2"/>
        <v>439.87131827043669</v>
      </c>
      <c r="G22" s="18">
        <f t="shared" si="0"/>
        <v>740.37195720338946</v>
      </c>
      <c r="H22" s="18">
        <f t="shared" si="3"/>
        <v>1583.536745773572</v>
      </c>
      <c r="I22" s="13">
        <f t="shared" si="4"/>
        <v>439.87131827043663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65"/>
    </row>
    <row r="23" spans="1:22" x14ac:dyDescent="0.2">
      <c r="A23" s="63" t="s">
        <v>139</v>
      </c>
      <c r="B23" s="63">
        <v>3.6</v>
      </c>
      <c r="C23" s="64">
        <v>462</v>
      </c>
      <c r="D23" s="13">
        <v>202112.89293658562</v>
      </c>
      <c r="E23" s="13">
        <f t="shared" si="1"/>
        <v>202.11289293658561</v>
      </c>
      <c r="F23" s="125">
        <f t="shared" si="2"/>
        <v>432.28702768351951</v>
      </c>
      <c r="G23" s="18">
        <f t="shared" si="0"/>
        <v>727.60641457170823</v>
      </c>
      <c r="H23" s="18">
        <f t="shared" si="3"/>
        <v>1556.2332996606704</v>
      </c>
      <c r="I23" s="13">
        <f t="shared" si="4"/>
        <v>432.28702768351951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65"/>
    </row>
    <row r="24" spans="1:22" x14ac:dyDescent="0.2">
      <c r="A24" s="63" t="s">
        <v>140</v>
      </c>
      <c r="B24" s="63">
        <v>3.6</v>
      </c>
      <c r="C24" s="64">
        <v>630</v>
      </c>
      <c r="D24" s="13">
        <v>200198.79521107269</v>
      </c>
      <c r="E24" s="13">
        <f t="shared" si="1"/>
        <v>200.19879521107268</v>
      </c>
      <c r="F24" s="125">
        <f t="shared" si="2"/>
        <v>428.19307996729248</v>
      </c>
      <c r="G24" s="18">
        <f t="shared" si="0"/>
        <v>720.71566275986163</v>
      </c>
      <c r="H24" s="18">
        <f t="shared" si="3"/>
        <v>1541.4950878822528</v>
      </c>
      <c r="I24" s="13">
        <f t="shared" si="4"/>
        <v>428.19307996729242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65"/>
    </row>
    <row r="25" spans="1:22" x14ac:dyDescent="0.2">
      <c r="A25" s="63" t="s">
        <v>141</v>
      </c>
      <c r="B25" s="63">
        <v>3.6</v>
      </c>
      <c r="C25" s="64">
        <v>798</v>
      </c>
      <c r="D25" s="13">
        <v>203795.82816302002</v>
      </c>
      <c r="E25" s="13">
        <f t="shared" si="1"/>
        <v>203.79582816302002</v>
      </c>
      <c r="F25" s="125">
        <f t="shared" si="2"/>
        <v>435.88655592859533</v>
      </c>
      <c r="G25" s="18">
        <f t="shared" si="0"/>
        <v>733.66498138687211</v>
      </c>
      <c r="H25" s="18">
        <f t="shared" si="3"/>
        <v>1569.1916013429434</v>
      </c>
      <c r="I25" s="13">
        <f t="shared" si="4"/>
        <v>435.88655592859539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65"/>
    </row>
    <row r="26" spans="1:22" x14ac:dyDescent="0.2">
      <c r="A26" s="63" t="s">
        <v>142</v>
      </c>
      <c r="B26" s="63">
        <v>3.6</v>
      </c>
      <c r="C26" s="64">
        <v>966</v>
      </c>
      <c r="D26" s="13">
        <v>205318.36583868696</v>
      </c>
      <c r="E26" s="13">
        <f t="shared" si="1"/>
        <v>205.31836583868696</v>
      </c>
      <c r="F26" s="125">
        <f t="shared" si="2"/>
        <v>439.14301956526566</v>
      </c>
      <c r="G26" s="18">
        <f t="shared" si="0"/>
        <v>739.14611701927311</v>
      </c>
      <c r="H26" s="18">
        <f t="shared" si="3"/>
        <v>1580.9148704349564</v>
      </c>
      <c r="I26" s="13">
        <f t="shared" si="4"/>
        <v>439.14301956526566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65"/>
    </row>
    <row r="27" spans="1:22" x14ac:dyDescent="0.2">
      <c r="A27" s="63">
        <v>165</v>
      </c>
      <c r="B27" s="63">
        <v>3.6</v>
      </c>
      <c r="C27" s="64">
        <v>1184.5833333333721</v>
      </c>
      <c r="D27" s="13">
        <v>2081.310277573959</v>
      </c>
      <c r="E27" s="13">
        <f t="shared" si="1"/>
        <v>2.0813102775739591</v>
      </c>
      <c r="F27" s="125">
        <f t="shared" si="2"/>
        <v>4.4515885182144341</v>
      </c>
      <c r="G27" s="18">
        <f t="shared" si="0"/>
        <v>7.4927169992662517</v>
      </c>
      <c r="H27" s="18">
        <f t="shared" si="3"/>
        <v>16.025718665571961</v>
      </c>
      <c r="I27" s="13">
        <f t="shared" si="4"/>
        <v>4.4515885182144332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65"/>
    </row>
    <row r="28" spans="1:22" x14ac:dyDescent="0.2">
      <c r="A28" s="63">
        <v>166</v>
      </c>
      <c r="B28" s="63">
        <v>3.6</v>
      </c>
      <c r="C28" s="64">
        <v>1190.5833333333721</v>
      </c>
      <c r="D28" s="13">
        <v>3133.3401509990836</v>
      </c>
      <c r="E28" s="13">
        <f t="shared" si="1"/>
        <v>3.1333401509990835</v>
      </c>
      <c r="F28" s="125">
        <f t="shared" si="2"/>
        <v>6.7017115084380539</v>
      </c>
      <c r="G28" s="18">
        <f t="shared" si="0"/>
        <v>11.280024543596701</v>
      </c>
      <c r="H28" s="18">
        <f t="shared" si="3"/>
        <v>24.126161430376992</v>
      </c>
      <c r="I28" s="13">
        <f t="shared" si="4"/>
        <v>6.701711508438053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65"/>
    </row>
    <row r="29" spans="1:22" x14ac:dyDescent="0.2">
      <c r="A29" s="63">
        <v>167</v>
      </c>
      <c r="B29" s="63">
        <v>3.6</v>
      </c>
      <c r="C29" s="64">
        <v>1196.5833333333721</v>
      </c>
      <c r="D29" s="13">
        <v>2928.4325559962613</v>
      </c>
      <c r="E29" s="13">
        <f t="shared" si="1"/>
        <v>2.9284325559962614</v>
      </c>
      <c r="F29" s="125">
        <f t="shared" si="2"/>
        <v>6.2634470617392441</v>
      </c>
      <c r="G29" s="18">
        <f t="shared" si="0"/>
        <v>10.54235720158654</v>
      </c>
      <c r="H29" s="18">
        <f t="shared" si="3"/>
        <v>22.548409422261276</v>
      </c>
      <c r="I29" s="13">
        <f t="shared" si="4"/>
        <v>6.2634470617392433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65"/>
    </row>
    <row r="30" spans="1:22" x14ac:dyDescent="0.2">
      <c r="A30" s="63">
        <v>168</v>
      </c>
      <c r="B30" s="63">
        <v>3.6</v>
      </c>
      <c r="C30" s="64">
        <v>1202.5833333333721</v>
      </c>
      <c r="D30" s="13">
        <v>19770.75392184886</v>
      </c>
      <c r="E30" s="13">
        <f t="shared" si="1"/>
        <v>19.770753921848861</v>
      </c>
      <c r="F30" s="125">
        <f t="shared" si="2"/>
        <v>42.286468338365239</v>
      </c>
      <c r="G30" s="18">
        <f t="shared" si="0"/>
        <v>71.174714118655899</v>
      </c>
      <c r="H30" s="18">
        <f t="shared" si="3"/>
        <v>152.23128601811484</v>
      </c>
      <c r="I30" s="13">
        <f t="shared" si="4"/>
        <v>42.286468338365232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65"/>
    </row>
    <row r="31" spans="1:22" x14ac:dyDescent="0.2">
      <c r="A31" s="63">
        <v>169</v>
      </c>
      <c r="B31" s="63">
        <v>3.6</v>
      </c>
      <c r="C31" s="64">
        <v>1208.5833333333721</v>
      </c>
      <c r="D31" s="13">
        <v>166652.40234820067</v>
      </c>
      <c r="E31" s="13">
        <f t="shared" si="1"/>
        <v>166.65240234820067</v>
      </c>
      <c r="F31" s="125">
        <f t="shared" si="2"/>
        <v>356.44273168671754</v>
      </c>
      <c r="G31" s="18">
        <f t="shared" si="0"/>
        <v>599.94864845352242</v>
      </c>
      <c r="H31" s="18">
        <f t="shared" si="3"/>
        <v>1283.1938340721831</v>
      </c>
      <c r="I31" s="13">
        <f t="shared" si="4"/>
        <v>356.44273168671754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65"/>
    </row>
    <row r="32" spans="1:22" x14ac:dyDescent="0.2">
      <c r="A32" s="63">
        <v>170</v>
      </c>
      <c r="B32" s="63">
        <v>3.6</v>
      </c>
      <c r="C32" s="64">
        <v>1214.5833333333721</v>
      </c>
      <c r="D32" s="13">
        <v>205075.93139643213</v>
      </c>
      <c r="E32" s="13">
        <f t="shared" si="1"/>
        <v>205.07593139643214</v>
      </c>
      <c r="F32" s="125">
        <f t="shared" si="2"/>
        <v>438.62449121743123</v>
      </c>
      <c r="G32" s="18">
        <f t="shared" si="0"/>
        <v>738.27335302715574</v>
      </c>
      <c r="H32" s="18">
        <f t="shared" si="3"/>
        <v>1579.0481683827522</v>
      </c>
      <c r="I32" s="13">
        <f t="shared" si="4"/>
        <v>438.62449121743117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65"/>
    </row>
    <row r="33" spans="1:22" x14ac:dyDescent="0.2">
      <c r="A33" s="63">
        <v>171</v>
      </c>
      <c r="B33" s="63">
        <v>3.6</v>
      </c>
      <c r="C33" s="64">
        <v>1220.5833333333721</v>
      </c>
      <c r="D33" s="13">
        <v>215358.61940472436</v>
      </c>
      <c r="E33" s="13">
        <f t="shared" si="1"/>
        <v>215.35861940472435</v>
      </c>
      <c r="F33" s="125">
        <f t="shared" si="2"/>
        <v>460.61750992651616</v>
      </c>
      <c r="G33" s="18">
        <f t="shared" si="0"/>
        <v>775.29102985700763</v>
      </c>
      <c r="H33" s="18">
        <f t="shared" si="3"/>
        <v>1658.2230357354581</v>
      </c>
      <c r="I33" s="13">
        <f t="shared" si="4"/>
        <v>460.61750992651611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65"/>
    </row>
    <row r="34" spans="1:22" x14ac:dyDescent="0.2">
      <c r="A34" s="63">
        <v>172</v>
      </c>
      <c r="B34" s="63">
        <v>3.6</v>
      </c>
      <c r="C34" s="64">
        <v>1226.5833333333721</v>
      </c>
      <c r="D34" s="13">
        <v>211470.87509935111</v>
      </c>
      <c r="E34" s="13">
        <f t="shared" si="1"/>
        <v>211.4708750993511</v>
      </c>
      <c r="F34" s="125">
        <f t="shared" si="2"/>
        <v>452.30224905550062</v>
      </c>
      <c r="G34" s="18">
        <f t="shared" si="0"/>
        <v>761.29515035766394</v>
      </c>
      <c r="H34" s="18">
        <f t="shared" si="3"/>
        <v>1628.2880965998022</v>
      </c>
      <c r="I34" s="13">
        <f t="shared" si="4"/>
        <v>452.30224905550062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65"/>
    </row>
    <row r="35" spans="1:22" x14ac:dyDescent="0.2">
      <c r="A35" s="63">
        <v>176</v>
      </c>
      <c r="B35" s="63">
        <v>3.6</v>
      </c>
      <c r="C35" s="64">
        <v>1250.5833333333721</v>
      </c>
      <c r="D35" s="13">
        <v>218003.36551788205</v>
      </c>
      <c r="E35" s="13">
        <f t="shared" si="1"/>
        <v>218.00336551788206</v>
      </c>
      <c r="F35" s="125">
        <f t="shared" si="2"/>
        <v>466.2741972344021</v>
      </c>
      <c r="G35" s="18">
        <f t="shared" si="0"/>
        <v>784.81211586437541</v>
      </c>
      <c r="H35" s="18">
        <f t="shared" si="3"/>
        <v>1678.5871100438474</v>
      </c>
      <c r="I35" s="13">
        <f t="shared" si="4"/>
        <v>466.27419723440204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65"/>
    </row>
    <row r="36" spans="1:22" x14ac:dyDescent="0.2">
      <c r="A36" s="63">
        <v>180</v>
      </c>
      <c r="B36" s="63">
        <v>3.6</v>
      </c>
      <c r="C36" s="64">
        <v>1274.5833333333721</v>
      </c>
      <c r="D36" s="13">
        <v>221057.29445653726</v>
      </c>
      <c r="E36" s="13">
        <f t="shared" si="1"/>
        <v>221.05729445653725</v>
      </c>
      <c r="F36" s="125">
        <f t="shared" si="2"/>
        <v>472.80606090953216</v>
      </c>
      <c r="G36" s="18">
        <f t="shared" si="0"/>
        <v>795.80626004353405</v>
      </c>
      <c r="H36" s="18">
        <f t="shared" si="3"/>
        <v>1702.1018192743154</v>
      </c>
      <c r="I36" s="13">
        <f t="shared" si="4"/>
        <v>472.80606090953205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65"/>
    </row>
    <row r="37" spans="1:22" x14ac:dyDescent="0.2">
      <c r="A37" s="63">
        <v>184</v>
      </c>
      <c r="B37" s="63">
        <v>3.6</v>
      </c>
      <c r="C37" s="64">
        <v>1298.5833333333721</v>
      </c>
      <c r="D37" s="13">
        <v>216986.99131133524</v>
      </c>
      <c r="E37" s="13">
        <f t="shared" si="1"/>
        <v>216.98699131133523</v>
      </c>
      <c r="F37" s="125">
        <f t="shared" si="2"/>
        <v>464.10033599092282</v>
      </c>
      <c r="G37" s="18">
        <f t="shared" si="0"/>
        <v>781.15316872080689</v>
      </c>
      <c r="H37" s="18">
        <f t="shared" si="3"/>
        <v>1670.7612095673219</v>
      </c>
      <c r="I37" s="13">
        <f t="shared" si="4"/>
        <v>464.10033599092276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65"/>
    </row>
    <row r="38" spans="1:22" x14ac:dyDescent="0.2">
      <c r="A38" s="63">
        <v>188</v>
      </c>
      <c r="B38" s="63">
        <v>3.6</v>
      </c>
      <c r="C38" s="64">
        <v>1322.5833333333721</v>
      </c>
      <c r="D38" s="13">
        <v>220055.57212158339</v>
      </c>
      <c r="E38" s="13">
        <f t="shared" si="1"/>
        <v>220.0555721215834</v>
      </c>
      <c r="F38" s="125">
        <f t="shared" si="2"/>
        <v>470.66353766695374</v>
      </c>
      <c r="G38" s="18">
        <f t="shared" si="0"/>
        <v>792.20005963770018</v>
      </c>
      <c r="H38" s="18">
        <f t="shared" si="3"/>
        <v>1694.3887356010334</v>
      </c>
      <c r="I38" s="13">
        <f t="shared" si="4"/>
        <v>470.66353766695374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65"/>
    </row>
    <row r="39" spans="1:22" x14ac:dyDescent="0.2">
      <c r="A39" s="63">
        <v>192</v>
      </c>
      <c r="B39" s="63">
        <v>3.6</v>
      </c>
      <c r="C39" s="64">
        <v>1346.5833333333721</v>
      </c>
      <c r="D39" s="13">
        <v>215390.21978830767</v>
      </c>
      <c r="E39" s="13">
        <f t="shared" si="1"/>
        <v>215.39021978830766</v>
      </c>
      <c r="F39" s="125">
        <f t="shared" si="2"/>
        <v>460.68509807339001</v>
      </c>
      <c r="G39" s="18">
        <f t="shared" si="0"/>
        <v>775.4047912379076</v>
      </c>
      <c r="H39" s="18">
        <f t="shared" si="3"/>
        <v>1658.4663530642038</v>
      </c>
      <c r="I39" s="13">
        <f t="shared" si="4"/>
        <v>460.6850980733899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65"/>
    </row>
    <row r="40" spans="1:22" x14ac:dyDescent="0.2">
      <c r="A40" s="63">
        <v>196</v>
      </c>
      <c r="B40" s="63">
        <v>3.6</v>
      </c>
      <c r="C40" s="64">
        <v>1370.5833333333721</v>
      </c>
      <c r="D40" s="13">
        <v>216431.96092364896</v>
      </c>
      <c r="E40" s="13">
        <f t="shared" si="1"/>
        <v>216.43196092364897</v>
      </c>
      <c r="F40" s="125">
        <f t="shared" si="2"/>
        <v>462.91321510476433</v>
      </c>
      <c r="G40" s="18">
        <f t="shared" si="0"/>
        <v>779.15505932513622</v>
      </c>
      <c r="H40" s="18">
        <f t="shared" si="3"/>
        <v>1666.4875743771513</v>
      </c>
      <c r="I40" s="13">
        <f t="shared" si="4"/>
        <v>462.91321510476422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65"/>
    </row>
    <row r="41" spans="1:22" x14ac:dyDescent="0.2">
      <c r="A41" s="63">
        <v>200</v>
      </c>
      <c r="B41" s="63">
        <v>3.6</v>
      </c>
      <c r="C41" s="64">
        <v>1394.5833333333721</v>
      </c>
      <c r="D41" s="13">
        <v>216699.68023947449</v>
      </c>
      <c r="E41" s="13">
        <f t="shared" si="1"/>
        <v>216.69968023947447</v>
      </c>
      <c r="F41" s="125">
        <f t="shared" si="2"/>
        <v>463.48582373754454</v>
      </c>
      <c r="G41" s="18">
        <f t="shared" si="0"/>
        <v>780.11884886210817</v>
      </c>
      <c r="H41" s="18">
        <f t="shared" si="3"/>
        <v>1668.5489654551604</v>
      </c>
      <c r="I41" s="13">
        <f t="shared" si="4"/>
        <v>463.48582373754454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65"/>
    </row>
    <row r="42" spans="1:22" x14ac:dyDescent="0.2">
      <c r="A42" s="63">
        <v>212</v>
      </c>
      <c r="B42" s="63">
        <v>3.6</v>
      </c>
      <c r="C42" s="64">
        <v>1466.5833333333721</v>
      </c>
      <c r="D42" s="13">
        <v>220258.32616783358</v>
      </c>
      <c r="E42" s="13">
        <f t="shared" si="1"/>
        <v>220.25832616783359</v>
      </c>
      <c r="F42" s="125">
        <f t="shared" si="2"/>
        <v>471.09719601863446</v>
      </c>
      <c r="G42" s="18">
        <f t="shared" si="0"/>
        <v>792.9299742042009</v>
      </c>
      <c r="H42" s="18">
        <f t="shared" si="3"/>
        <v>1695.9499056670841</v>
      </c>
      <c r="I42" s="13">
        <f t="shared" si="4"/>
        <v>471.09719601863446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65"/>
    </row>
    <row r="43" spans="1:22" x14ac:dyDescent="0.2">
      <c r="A43" s="63">
        <v>224</v>
      </c>
      <c r="B43" s="63">
        <v>3.6</v>
      </c>
      <c r="C43" s="64">
        <v>1538.5833333333721</v>
      </c>
      <c r="D43" s="13">
        <v>221957.72501241931</v>
      </c>
      <c r="E43" s="13">
        <f t="shared" si="1"/>
        <v>221.9577250124193</v>
      </c>
      <c r="F43" s="125">
        <f t="shared" si="2"/>
        <v>474.73193729961378</v>
      </c>
      <c r="G43" s="18">
        <f t="shared" si="0"/>
        <v>799.04781004470942</v>
      </c>
      <c r="H43" s="18">
        <f t="shared" si="3"/>
        <v>1709.0349742786095</v>
      </c>
      <c r="I43" s="13">
        <f t="shared" si="4"/>
        <v>474.73193729961372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65"/>
    </row>
    <row r="44" spans="1:22" x14ac:dyDescent="0.2">
      <c r="A44" s="63">
        <v>236</v>
      </c>
      <c r="B44" s="63">
        <v>3.6</v>
      </c>
      <c r="C44" s="64">
        <v>1610.5833333333721</v>
      </c>
      <c r="D44" s="13">
        <v>233202.67378003633</v>
      </c>
      <c r="E44" s="13">
        <f t="shared" si="1"/>
        <v>233.20267378003632</v>
      </c>
      <c r="F44" s="125">
        <f t="shared" si="2"/>
        <v>498.78307727677395</v>
      </c>
      <c r="G44" s="18">
        <f t="shared" si="0"/>
        <v>839.5296256081308</v>
      </c>
      <c r="H44" s="18">
        <f t="shared" si="3"/>
        <v>1795.6190781963867</v>
      </c>
      <c r="I44" s="13">
        <f t="shared" si="4"/>
        <v>498.78307727677407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65"/>
    </row>
    <row r="45" spans="1:22" x14ac:dyDescent="0.2">
      <c r="A45" s="63">
        <v>252</v>
      </c>
      <c r="B45" s="63">
        <v>3.6</v>
      </c>
      <c r="C45" s="64">
        <v>1802.5833333333721</v>
      </c>
      <c r="D45" s="13">
        <v>218046.01201959304</v>
      </c>
      <c r="E45" s="13">
        <f t="shared" si="1"/>
        <v>218.04601201959304</v>
      </c>
      <c r="F45" s="125">
        <f t="shared" si="2"/>
        <v>466.3654112544375</v>
      </c>
      <c r="G45" s="18">
        <f t="shared" si="0"/>
        <v>784.96564327053488</v>
      </c>
      <c r="H45" s="18">
        <f t="shared" si="3"/>
        <v>1678.9154805159749</v>
      </c>
      <c r="I45" s="13">
        <f t="shared" si="4"/>
        <v>466.36541125443745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65"/>
    </row>
    <row r="46" spans="1:22" x14ac:dyDescent="0.2">
      <c r="A46" s="63">
        <v>265</v>
      </c>
      <c r="B46" s="63">
        <v>3.6</v>
      </c>
      <c r="C46" s="64">
        <v>1934.5833333333721</v>
      </c>
      <c r="D46" s="13">
        <v>217982.94901303673</v>
      </c>
      <c r="E46" s="13">
        <f t="shared" si="1"/>
        <v>217.98294901303674</v>
      </c>
      <c r="F46" s="125">
        <f t="shared" si="2"/>
        <v>466.2305296085172</v>
      </c>
      <c r="G46" s="18">
        <f t="shared" si="0"/>
        <v>784.73861644693227</v>
      </c>
      <c r="H46" s="18">
        <f t="shared" si="3"/>
        <v>1678.4299065906619</v>
      </c>
      <c r="I46" s="13">
        <f t="shared" si="4"/>
        <v>466.23052960851714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65"/>
    </row>
    <row r="47" spans="1:22" ht="16" thickBot="1" x14ac:dyDescent="0.25">
      <c r="A47" s="66">
        <v>279</v>
      </c>
      <c r="B47" s="63">
        <v>3.6</v>
      </c>
      <c r="C47" s="64">
        <v>2126.5833333333721</v>
      </c>
      <c r="D47" s="14">
        <v>216357.91850269321</v>
      </c>
      <c r="E47" s="13">
        <f t="shared" si="1"/>
        <v>216.35791850269322</v>
      </c>
      <c r="F47" s="125">
        <f t="shared" si="2"/>
        <v>462.75485025424734</v>
      </c>
      <c r="G47" s="18">
        <f t="shared" si="0"/>
        <v>778.88850660969558</v>
      </c>
      <c r="H47" s="18">
        <f t="shared" si="3"/>
        <v>1665.9174609152903</v>
      </c>
      <c r="I47" s="13">
        <f t="shared" si="4"/>
        <v>462.75485025424729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65"/>
    </row>
    <row r="48" spans="1:22" x14ac:dyDescent="0.2">
      <c r="E48" s="18">
        <f>AVERAGE(E4:E47)</f>
        <v>162.79682708529523</v>
      </c>
      <c r="F48" s="18"/>
      <c r="G48" s="18">
        <f>SUM(G4:G47)</f>
        <v>25787.017410310764</v>
      </c>
      <c r="H48" s="18">
        <f>AVERAGE(H4:H47)</f>
        <v>1253.5065908374629</v>
      </c>
      <c r="I48" s="18">
        <f>AVERAGE(I4:I47)</f>
        <v>348.19627523262852</v>
      </c>
    </row>
    <row r="49" spans="1:8" x14ac:dyDescent="0.2">
      <c r="A49" s="67"/>
      <c r="B49" s="67"/>
      <c r="C49" s="68"/>
      <c r="G49" s="18"/>
      <c r="H49" s="18"/>
    </row>
    <row r="50" spans="1:8" x14ac:dyDescent="0.2">
      <c r="G50" s="18"/>
      <c r="H50" s="18"/>
    </row>
    <row r="51" spans="1:8" x14ac:dyDescent="0.2">
      <c r="G51" s="18"/>
      <c r="H51" s="18"/>
    </row>
    <row r="52" spans="1:8" x14ac:dyDescent="0.2">
      <c r="G52" s="18"/>
      <c r="H52" s="18"/>
    </row>
    <row r="53" spans="1:8" x14ac:dyDescent="0.2">
      <c r="G53" s="18"/>
      <c r="H53" s="18"/>
    </row>
    <row r="54" spans="1:8" x14ac:dyDescent="0.2">
      <c r="G54" s="18"/>
      <c r="H54" s="18"/>
    </row>
    <row r="55" spans="1:8" x14ac:dyDescent="0.2">
      <c r="G55" s="18"/>
      <c r="H55" s="18"/>
    </row>
    <row r="56" spans="1:8" x14ac:dyDescent="0.2">
      <c r="G56" s="18"/>
      <c r="H56" s="18"/>
    </row>
    <row r="57" spans="1:8" x14ac:dyDescent="0.2">
      <c r="G57" s="18"/>
      <c r="H57" s="18"/>
    </row>
    <row r="58" spans="1:8" x14ac:dyDescent="0.2">
      <c r="G58" s="18"/>
      <c r="H58" s="18"/>
    </row>
    <row r="59" spans="1:8" x14ac:dyDescent="0.2">
      <c r="G59" s="18"/>
      <c r="H59" s="18"/>
    </row>
    <row r="60" spans="1:8" x14ac:dyDescent="0.2">
      <c r="G60" s="18"/>
      <c r="H60" s="18"/>
    </row>
    <row r="61" spans="1:8" x14ac:dyDescent="0.2">
      <c r="G61" s="18"/>
      <c r="H61" s="18"/>
    </row>
    <row r="62" spans="1:8" x14ac:dyDescent="0.2">
      <c r="G62" s="18"/>
      <c r="H62" s="18"/>
    </row>
    <row r="63" spans="1:8" x14ac:dyDescent="0.2">
      <c r="G63" s="18"/>
      <c r="H63" s="18"/>
    </row>
    <row r="64" spans="1:8" x14ac:dyDescent="0.2">
      <c r="G64" s="18"/>
      <c r="H64" s="18"/>
    </row>
    <row r="65" spans="7:8" x14ac:dyDescent="0.2">
      <c r="G65" s="18"/>
      <c r="H65" s="18"/>
    </row>
    <row r="66" spans="7:8" x14ac:dyDescent="0.2">
      <c r="G66" s="18"/>
      <c r="H66" s="18"/>
    </row>
    <row r="67" spans="7:8" x14ac:dyDescent="0.2">
      <c r="G67" s="18"/>
      <c r="H67" s="18"/>
    </row>
    <row r="68" spans="7:8" x14ac:dyDescent="0.2">
      <c r="G68" s="18"/>
      <c r="H68" s="18"/>
    </row>
    <row r="69" spans="7:8" x14ac:dyDescent="0.2">
      <c r="G69" s="18"/>
      <c r="H69" s="18"/>
    </row>
    <row r="70" spans="7:8" x14ac:dyDescent="0.2">
      <c r="G70" s="18"/>
      <c r="H70" s="18"/>
    </row>
    <row r="71" spans="7:8" x14ac:dyDescent="0.2">
      <c r="G71" s="18"/>
      <c r="H71" s="18"/>
    </row>
    <row r="72" spans="7:8" x14ac:dyDescent="0.2">
      <c r="G72" s="18"/>
      <c r="H72" s="18"/>
    </row>
    <row r="73" spans="7:8" x14ac:dyDescent="0.2">
      <c r="G73" s="18"/>
      <c r="H73" s="18"/>
    </row>
    <row r="74" spans="7:8" x14ac:dyDescent="0.2">
      <c r="G74" s="18"/>
      <c r="H74" s="18"/>
    </row>
    <row r="75" spans="7:8" x14ac:dyDescent="0.2">
      <c r="G75" s="18"/>
      <c r="H75" s="18"/>
    </row>
    <row r="76" spans="7:8" x14ac:dyDescent="0.2">
      <c r="G76" s="18"/>
      <c r="H76" s="18"/>
    </row>
    <row r="77" spans="7:8" x14ac:dyDescent="0.2">
      <c r="G77" s="18"/>
      <c r="H77" s="18"/>
    </row>
    <row r="78" spans="7:8" x14ac:dyDescent="0.2">
      <c r="G78" s="18"/>
      <c r="H78" s="18"/>
    </row>
    <row r="79" spans="7:8" x14ac:dyDescent="0.2">
      <c r="G79" s="18"/>
      <c r="H79" s="18"/>
    </row>
    <row r="80" spans="7:8" x14ac:dyDescent="0.2">
      <c r="G80" s="18"/>
      <c r="H80" s="18"/>
    </row>
    <row r="81" spans="7:8" x14ac:dyDescent="0.2">
      <c r="G81" s="18"/>
      <c r="H81" s="18"/>
    </row>
    <row r="82" spans="7:8" x14ac:dyDescent="0.2">
      <c r="G82" s="18"/>
      <c r="H82" s="18"/>
    </row>
    <row r="83" spans="7:8" x14ac:dyDescent="0.2">
      <c r="G83" s="18"/>
      <c r="H83" s="18"/>
    </row>
    <row r="84" spans="7:8" x14ac:dyDescent="0.2">
      <c r="G84" s="18"/>
      <c r="H84" s="18"/>
    </row>
    <row r="85" spans="7:8" x14ac:dyDescent="0.2">
      <c r="G85" s="18"/>
      <c r="H85" s="18"/>
    </row>
    <row r="86" spans="7:8" x14ac:dyDescent="0.2">
      <c r="G86" s="18"/>
      <c r="H86" s="18"/>
    </row>
    <row r="87" spans="7:8" x14ac:dyDescent="0.2">
      <c r="G87" s="18"/>
      <c r="H87" s="18"/>
    </row>
    <row r="88" spans="7:8" x14ac:dyDescent="0.2">
      <c r="G88" s="18"/>
      <c r="H88" s="18"/>
    </row>
    <row r="89" spans="7:8" x14ac:dyDescent="0.2">
      <c r="G89" s="18"/>
      <c r="H89" s="18"/>
    </row>
    <row r="90" spans="7:8" x14ac:dyDescent="0.2">
      <c r="G90" s="18"/>
      <c r="H90" s="18"/>
    </row>
    <row r="91" spans="7:8" x14ac:dyDescent="0.2">
      <c r="G91" s="18"/>
      <c r="H91" s="18"/>
    </row>
    <row r="92" spans="7:8" x14ac:dyDescent="0.2">
      <c r="G92" s="18"/>
      <c r="H92" s="18"/>
    </row>
    <row r="93" spans="7:8" x14ac:dyDescent="0.2">
      <c r="G93" s="18"/>
      <c r="H93" s="18"/>
    </row>
    <row r="94" spans="7:8" x14ac:dyDescent="0.2">
      <c r="G94" s="18"/>
      <c r="H94" s="18"/>
    </row>
    <row r="95" spans="7:8" x14ac:dyDescent="0.2">
      <c r="G95" s="18"/>
      <c r="H95" s="18"/>
    </row>
    <row r="96" spans="7:8" x14ac:dyDescent="0.2">
      <c r="G96" s="18"/>
      <c r="H96" s="18"/>
    </row>
    <row r="97" spans="7:8" x14ac:dyDescent="0.2">
      <c r="G97" s="18"/>
      <c r="H97" s="18"/>
    </row>
    <row r="98" spans="7:8" x14ac:dyDescent="0.2">
      <c r="G98" s="18"/>
      <c r="H98" s="18"/>
    </row>
    <row r="99" spans="7:8" x14ac:dyDescent="0.2">
      <c r="G99" s="18"/>
      <c r="H99" s="18"/>
    </row>
    <row r="100" spans="7:8" x14ac:dyDescent="0.2">
      <c r="G100" s="18"/>
      <c r="H100" s="18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H48"/>
  <sheetViews>
    <sheetView workbookViewId="0">
      <pane ySplit="16120" topLeftCell="A31"/>
      <selection pane="bottomLeft" activeCell="D47" sqref="D47"/>
    </sheetView>
  </sheetViews>
  <sheetFormatPr baseColWidth="10" defaultColWidth="9.1640625" defaultRowHeight="15" x14ac:dyDescent="0.2"/>
  <cols>
    <col min="1" max="1" width="20.83203125" style="5" customWidth="1"/>
    <col min="2" max="2" width="11.1640625" style="5" customWidth="1"/>
    <col min="3" max="3" width="9.1640625" style="16"/>
    <col min="4" max="8" width="9.1640625" style="5"/>
    <col min="9" max="10" width="16.1640625" style="8" customWidth="1"/>
    <col min="11" max="18" width="9.1640625" style="8"/>
    <col min="19" max="23" width="9.1640625" style="8" customWidth="1"/>
    <col min="24" max="32" width="9.1640625" style="8"/>
    <col min="33" max="16384" width="9.1640625" style="5"/>
  </cols>
  <sheetData>
    <row r="1" spans="1:34" x14ac:dyDescent="0.2">
      <c r="A1" t="s">
        <v>559</v>
      </c>
    </row>
    <row r="2" spans="1:34" x14ac:dyDescent="0.2">
      <c r="D2" s="5" t="s">
        <v>476</v>
      </c>
      <c r="I2" s="8" t="s">
        <v>466</v>
      </c>
      <c r="N2" s="8" t="s">
        <v>467</v>
      </c>
      <c r="S2" s="8" t="s">
        <v>519</v>
      </c>
      <c r="X2" s="8" t="s">
        <v>468</v>
      </c>
    </row>
    <row r="3" spans="1:34" ht="64" x14ac:dyDescent="0.2">
      <c r="A3" s="4" t="s">
        <v>0</v>
      </c>
      <c r="B3" s="4" t="s">
        <v>481</v>
      </c>
      <c r="C3" s="16" t="s">
        <v>119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2</v>
      </c>
      <c r="J3" s="7" t="s">
        <v>3</v>
      </c>
      <c r="K3" s="7" t="s">
        <v>4</v>
      </c>
      <c r="L3" s="7" t="s">
        <v>5</v>
      </c>
      <c r="M3" s="7" t="s">
        <v>6</v>
      </c>
      <c r="N3" s="7" t="s">
        <v>2</v>
      </c>
      <c r="O3" s="7" t="s">
        <v>3</v>
      </c>
      <c r="P3" s="7" t="s">
        <v>4</v>
      </c>
      <c r="Q3" s="7" t="s">
        <v>5</v>
      </c>
      <c r="R3" s="7" t="s">
        <v>6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2</v>
      </c>
      <c r="Y3" s="7" t="s">
        <v>3</v>
      </c>
      <c r="Z3" s="7" t="s">
        <v>4</v>
      </c>
      <c r="AA3" s="7" t="s">
        <v>5</v>
      </c>
      <c r="AB3" s="7" t="s">
        <v>6</v>
      </c>
      <c r="AC3" s="47" t="s">
        <v>479</v>
      </c>
      <c r="AD3" s="47" t="s">
        <v>477</v>
      </c>
      <c r="AE3" s="47" t="s">
        <v>490</v>
      </c>
      <c r="AF3" s="47" t="s">
        <v>478</v>
      </c>
      <c r="AG3" s="19" t="s">
        <v>519</v>
      </c>
      <c r="AH3" s="19" t="s">
        <v>521</v>
      </c>
    </row>
    <row r="4" spans="1:34" x14ac:dyDescent="0.2">
      <c r="A4" s="5" t="s">
        <v>313</v>
      </c>
      <c r="B4" s="5">
        <v>3.6</v>
      </c>
      <c r="C4" s="16">
        <v>6</v>
      </c>
      <c r="D4" s="17">
        <v>0.1535</v>
      </c>
      <c r="E4" s="17">
        <v>1.0234999999999999</v>
      </c>
      <c r="F4" s="17">
        <v>0.16649999999999998</v>
      </c>
      <c r="G4" s="5">
        <v>0.13600000000000001</v>
      </c>
      <c r="H4" s="5">
        <v>0</v>
      </c>
      <c r="I4" s="8">
        <f>D4*$B4</f>
        <v>0.55259999999999998</v>
      </c>
      <c r="J4" s="8">
        <f t="shared" ref="J4:J35" si="0">E4*$B4</f>
        <v>3.6845999999999997</v>
      </c>
      <c r="K4" s="8">
        <f t="shared" ref="K4:K35" si="1">F4*$B4</f>
        <v>0.59939999999999993</v>
      </c>
      <c r="L4" s="8">
        <f t="shared" ref="L4:L35" si="2">G4*$B4</f>
        <v>0.48960000000000004</v>
      </c>
      <c r="M4" s="8">
        <f t="shared" ref="M4:M35" si="3">H4*$B4</f>
        <v>0</v>
      </c>
      <c r="N4" s="8">
        <f>I4/18.998</f>
        <v>2.9087272344457307E-2</v>
      </c>
      <c r="O4" s="8">
        <f>J4/35.45</f>
        <v>0.10393794076163609</v>
      </c>
      <c r="P4" s="8">
        <f>K4/96.06</f>
        <v>6.2398500936914417E-3</v>
      </c>
      <c r="Q4" s="8">
        <f>L4/62</f>
        <v>7.8967741935483879E-3</v>
      </c>
      <c r="R4" s="8">
        <f>M4/94.9714</f>
        <v>0</v>
      </c>
      <c r="S4" s="8">
        <f>N4/$B4</f>
        <v>8.0797978734603627E-3</v>
      </c>
      <c r="T4" s="8">
        <f t="shared" ref="T4:W47" si="4">O4/$B4</f>
        <v>2.887165021156558E-2</v>
      </c>
      <c r="U4" s="8">
        <f t="shared" si="4"/>
        <v>1.733291692692067E-3</v>
      </c>
      <c r="V4" s="8">
        <f t="shared" si="4"/>
        <v>2.1935483870967744E-3</v>
      </c>
      <c r="W4" s="8">
        <f t="shared" si="4"/>
        <v>0</v>
      </c>
      <c r="X4" s="8">
        <f>N4*1</f>
        <v>2.9087272344457307E-2</v>
      </c>
      <c r="Y4" s="8">
        <f>O4*1</f>
        <v>0.10393794076163609</v>
      </c>
      <c r="Z4" s="8">
        <f>P4/2</f>
        <v>3.1199250468457208E-3</v>
      </c>
      <c r="AA4" s="8">
        <f>Q4*1</f>
        <v>7.8967741935483879E-3</v>
      </c>
      <c r="AB4" s="8">
        <f>R4/3</f>
        <v>0</v>
      </c>
      <c r="AC4" s="8">
        <f>SUM(D4:H4)</f>
        <v>1.4794999999999998</v>
      </c>
      <c r="AD4" s="8">
        <f>SUM(I4:M4)</f>
        <v>5.3262</v>
      </c>
      <c r="AE4" s="8">
        <f>SUM(N4:R4)</f>
        <v>0.14716183739333322</v>
      </c>
      <c r="AF4" s="8">
        <f>SUM(X4:AB4)</f>
        <v>0.1440419123464875</v>
      </c>
      <c r="AG4" s="5">
        <f>AE4/B4</f>
        <v>4.0878288164814779E-2</v>
      </c>
      <c r="AH4" s="5">
        <f>(AE4-N4)/B4</f>
        <v>3.2798490291354419E-2</v>
      </c>
    </row>
    <row r="5" spans="1:34" x14ac:dyDescent="0.2">
      <c r="A5" s="5" t="s">
        <v>314</v>
      </c>
      <c r="B5" s="5">
        <v>3.6</v>
      </c>
      <c r="C5" s="16">
        <v>12</v>
      </c>
      <c r="D5" s="17">
        <v>0.28400000000000003</v>
      </c>
      <c r="E5" s="17">
        <v>6.1974999999999998</v>
      </c>
      <c r="F5" s="17">
        <v>0.76300000000000012</v>
      </c>
      <c r="G5" s="5">
        <v>0.19799999999999998</v>
      </c>
      <c r="H5" s="5">
        <v>0</v>
      </c>
      <c r="I5" s="8">
        <f t="shared" ref="I5:I35" si="5">D5*$B5</f>
        <v>1.0224000000000002</v>
      </c>
      <c r="J5" s="8">
        <f t="shared" si="0"/>
        <v>22.311</v>
      </c>
      <c r="K5" s="8">
        <f t="shared" si="1"/>
        <v>2.7468000000000004</v>
      </c>
      <c r="L5" s="8">
        <f t="shared" si="2"/>
        <v>0.71279999999999999</v>
      </c>
      <c r="M5" s="8">
        <f t="shared" si="3"/>
        <v>0</v>
      </c>
      <c r="N5" s="8">
        <f t="shared" ref="N5:N48" si="6">I5/18.998</f>
        <v>5.3816191178018745E-2</v>
      </c>
      <c r="O5" s="8">
        <f t="shared" ref="O5:O48" si="7">J5/35.45</f>
        <v>0.62936530324400564</v>
      </c>
      <c r="P5" s="8">
        <f t="shared" ref="P5:P48" si="8">K5/96.06</f>
        <v>2.8594628357276705E-2</v>
      </c>
      <c r="Q5" s="8">
        <f t="shared" ref="Q5:Q48" si="9">L5/62</f>
        <v>1.1496774193548387E-2</v>
      </c>
      <c r="R5" s="8">
        <f t="shared" ref="R5:R48" si="10">M5/94.9714</f>
        <v>0</v>
      </c>
      <c r="S5" s="8">
        <f t="shared" ref="S5:S47" si="11">N5/$B5</f>
        <v>1.4948941993894096E-2</v>
      </c>
      <c r="T5" s="8">
        <f t="shared" si="4"/>
        <v>0.17482369534555711</v>
      </c>
      <c r="U5" s="8">
        <f t="shared" si="4"/>
        <v>7.9429523214657512E-3</v>
      </c>
      <c r="V5" s="8">
        <f t="shared" si="4"/>
        <v>3.193548387096774E-3</v>
      </c>
      <c r="W5" s="8">
        <f t="shared" si="4"/>
        <v>0</v>
      </c>
      <c r="X5" s="8">
        <f t="shared" ref="X5:X47" si="12">N5*1</f>
        <v>5.3816191178018745E-2</v>
      </c>
      <c r="Y5" s="8">
        <f t="shared" ref="Y5:Y47" si="13">O5*1</f>
        <v>0.62936530324400564</v>
      </c>
      <c r="Z5" s="8">
        <f t="shared" ref="Z5:Z47" si="14">P5/2</f>
        <v>1.4297314178638353E-2</v>
      </c>
      <c r="AA5" s="8">
        <f t="shared" ref="AA5:AA47" si="15">Q5*1</f>
        <v>1.1496774193548387E-2</v>
      </c>
      <c r="AB5" s="8">
        <f t="shared" ref="AB5:AB47" si="16">R5/3</f>
        <v>0</v>
      </c>
      <c r="AC5" s="8">
        <f t="shared" ref="AC5:AC47" si="17">SUM(D5:H5)</f>
        <v>7.4424999999999999</v>
      </c>
      <c r="AD5" s="8">
        <f t="shared" ref="AD5:AD47" si="18">SUM(I5:M5)</f>
        <v>26.793000000000003</v>
      </c>
      <c r="AE5" s="8">
        <f t="shared" ref="AE5:AE47" si="19">SUM(N5:R5)</f>
        <v>0.72327289697284947</v>
      </c>
      <c r="AF5" s="8">
        <f t="shared" ref="AF5:AF48" si="20">SUM(X5:AB5)</f>
        <v>0.70897558279421102</v>
      </c>
      <c r="AG5" s="5">
        <f t="shared" ref="AG5:AG47" si="21">AE5/B5</f>
        <v>0.20090913804801375</v>
      </c>
      <c r="AH5" s="5">
        <f t="shared" ref="AH5:AH47" si="22">(AE5-N5)/B5</f>
        <v>0.18596019605411965</v>
      </c>
    </row>
    <row r="6" spans="1:34" x14ac:dyDescent="0.2">
      <c r="A6" s="5" t="s">
        <v>315</v>
      </c>
      <c r="B6" s="5">
        <v>3.6</v>
      </c>
      <c r="C6" s="16">
        <v>18</v>
      </c>
      <c r="D6" s="17">
        <v>0.23849999999999999</v>
      </c>
      <c r="E6" s="17">
        <v>7.9820000000000002</v>
      </c>
      <c r="F6" s="17">
        <v>0.80249999999999999</v>
      </c>
      <c r="G6" s="5">
        <v>0.29799999999999999</v>
      </c>
      <c r="H6" s="5">
        <v>0</v>
      </c>
      <c r="I6" s="8">
        <f t="shared" si="5"/>
        <v>0.85860000000000003</v>
      </c>
      <c r="J6" s="8">
        <f t="shared" si="0"/>
        <v>28.735200000000003</v>
      </c>
      <c r="K6" s="8">
        <f t="shared" si="1"/>
        <v>2.8890000000000002</v>
      </c>
      <c r="L6" s="8">
        <f t="shared" si="2"/>
        <v>1.0728</v>
      </c>
      <c r="M6" s="8">
        <f t="shared" si="3"/>
        <v>0</v>
      </c>
      <c r="N6" s="8">
        <f t="shared" si="6"/>
        <v>4.519423097168123E-2</v>
      </c>
      <c r="O6" s="8">
        <f t="shared" si="7"/>
        <v>0.8105839210155148</v>
      </c>
      <c r="P6" s="8">
        <f t="shared" si="8"/>
        <v>3.0074953154278578E-2</v>
      </c>
      <c r="Q6" s="8">
        <f t="shared" si="9"/>
        <v>1.7303225806451612E-2</v>
      </c>
      <c r="R6" s="8">
        <f t="shared" si="10"/>
        <v>0</v>
      </c>
      <c r="S6" s="8">
        <f t="shared" si="11"/>
        <v>1.2553953047689231E-2</v>
      </c>
      <c r="T6" s="8">
        <f t="shared" si="4"/>
        <v>0.22516220028208744</v>
      </c>
      <c r="U6" s="8">
        <f t="shared" si="4"/>
        <v>8.3541536539662713E-3</v>
      </c>
      <c r="V6" s="8">
        <f t="shared" si="4"/>
        <v>4.8064516129032253E-3</v>
      </c>
      <c r="W6" s="8">
        <f t="shared" si="4"/>
        <v>0</v>
      </c>
      <c r="X6" s="8">
        <f t="shared" si="12"/>
        <v>4.519423097168123E-2</v>
      </c>
      <c r="Y6" s="8">
        <f t="shared" si="13"/>
        <v>0.8105839210155148</v>
      </c>
      <c r="Z6" s="8">
        <f t="shared" si="14"/>
        <v>1.5037476577139289E-2</v>
      </c>
      <c r="AA6" s="8">
        <f t="shared" si="15"/>
        <v>1.7303225806451612E-2</v>
      </c>
      <c r="AB6" s="8">
        <f t="shared" si="16"/>
        <v>0</v>
      </c>
      <c r="AC6" s="8">
        <f t="shared" si="17"/>
        <v>9.3209999999999997</v>
      </c>
      <c r="AD6" s="8">
        <f t="shared" si="18"/>
        <v>33.555600000000005</v>
      </c>
      <c r="AE6" s="8">
        <f t="shared" si="19"/>
        <v>0.90315633094792613</v>
      </c>
      <c r="AF6" s="8">
        <f t="shared" si="20"/>
        <v>0.88811885437078686</v>
      </c>
      <c r="AG6" s="5">
        <f t="shared" si="21"/>
        <v>0.25087675859664615</v>
      </c>
      <c r="AH6" s="5">
        <f t="shared" si="22"/>
        <v>0.23832280554895693</v>
      </c>
    </row>
    <row r="7" spans="1:34" x14ac:dyDescent="0.2">
      <c r="A7" s="5" t="s">
        <v>316</v>
      </c>
      <c r="B7" s="5">
        <v>3.6</v>
      </c>
      <c r="C7" s="16">
        <v>24</v>
      </c>
      <c r="D7" s="17">
        <v>2.3485</v>
      </c>
      <c r="E7" s="17">
        <v>76.112499999999997</v>
      </c>
      <c r="F7" s="17">
        <v>5.3849999999999998</v>
      </c>
      <c r="G7" s="5">
        <v>0.42599999999999999</v>
      </c>
      <c r="H7" s="5">
        <v>0</v>
      </c>
      <c r="I7" s="8">
        <f t="shared" si="5"/>
        <v>8.454600000000001</v>
      </c>
      <c r="J7" s="8">
        <f t="shared" si="0"/>
        <v>274.005</v>
      </c>
      <c r="K7" s="8">
        <f t="shared" si="1"/>
        <v>19.385999999999999</v>
      </c>
      <c r="L7" s="8">
        <f t="shared" si="2"/>
        <v>1.5336000000000001</v>
      </c>
      <c r="M7" s="8">
        <f t="shared" si="3"/>
        <v>0</v>
      </c>
      <c r="N7" s="8">
        <f t="shared" si="6"/>
        <v>0.44502579218865146</v>
      </c>
      <c r="O7" s="8">
        <f t="shared" si="7"/>
        <v>7.7293370944992938</v>
      </c>
      <c r="P7" s="8">
        <f t="shared" si="8"/>
        <v>0.20181136789506557</v>
      </c>
      <c r="Q7" s="8">
        <f t="shared" si="9"/>
        <v>2.4735483870967741E-2</v>
      </c>
      <c r="R7" s="8">
        <f t="shared" si="10"/>
        <v>0</v>
      </c>
      <c r="S7" s="8">
        <f t="shared" si="11"/>
        <v>0.12361827560795874</v>
      </c>
      <c r="T7" s="8">
        <f t="shared" si="4"/>
        <v>2.1470380818053592</v>
      </c>
      <c r="U7" s="8">
        <f t="shared" si="4"/>
        <v>5.6058713304184882E-2</v>
      </c>
      <c r="V7" s="8">
        <f t="shared" si="4"/>
        <v>6.8709677419354839E-3</v>
      </c>
      <c r="W7" s="8">
        <f t="shared" si="4"/>
        <v>0</v>
      </c>
      <c r="X7" s="8">
        <f t="shared" si="12"/>
        <v>0.44502579218865146</v>
      </c>
      <c r="Y7" s="8">
        <f t="shared" si="13"/>
        <v>7.7293370944992938</v>
      </c>
      <c r="Z7" s="8">
        <f t="shared" si="14"/>
        <v>0.10090568394753278</v>
      </c>
      <c r="AA7" s="8">
        <f t="shared" si="15"/>
        <v>2.4735483870967741E-2</v>
      </c>
      <c r="AB7" s="8">
        <f t="shared" si="16"/>
        <v>0</v>
      </c>
      <c r="AC7" s="8">
        <f t="shared" si="17"/>
        <v>84.272000000000006</v>
      </c>
      <c r="AD7" s="8">
        <f t="shared" si="18"/>
        <v>303.37920000000003</v>
      </c>
      <c r="AE7" s="8">
        <f t="shared" si="19"/>
        <v>8.4009097384539775</v>
      </c>
      <c r="AF7" s="8">
        <f t="shared" si="20"/>
        <v>8.3000040545064451</v>
      </c>
      <c r="AG7" s="5">
        <f t="shared" si="21"/>
        <v>2.3335860384594382</v>
      </c>
      <c r="AH7" s="5">
        <f t="shared" si="22"/>
        <v>2.2099677628514791</v>
      </c>
    </row>
    <row r="8" spans="1:34" x14ac:dyDescent="0.2">
      <c r="A8" s="5" t="s">
        <v>317</v>
      </c>
      <c r="B8" s="5">
        <v>3.6</v>
      </c>
      <c r="C8" s="16">
        <v>30</v>
      </c>
      <c r="D8" s="17">
        <v>12.558</v>
      </c>
      <c r="E8" s="17">
        <v>336.411</v>
      </c>
      <c r="F8" s="17">
        <v>9.9489999999999998</v>
      </c>
      <c r="G8" s="9">
        <v>0</v>
      </c>
      <c r="H8" s="5">
        <v>0</v>
      </c>
      <c r="I8" s="8">
        <f t="shared" si="5"/>
        <v>45.208800000000004</v>
      </c>
      <c r="J8" s="8">
        <f t="shared" si="0"/>
        <v>1211.0796</v>
      </c>
      <c r="K8" s="8">
        <f t="shared" si="1"/>
        <v>35.816400000000002</v>
      </c>
      <c r="L8" s="8">
        <f t="shared" si="2"/>
        <v>0</v>
      </c>
      <c r="M8" s="8">
        <f t="shared" si="3"/>
        <v>0</v>
      </c>
      <c r="N8" s="8">
        <f t="shared" si="6"/>
        <v>2.3796610169491528</v>
      </c>
      <c r="O8" s="8">
        <f t="shared" si="7"/>
        <v>34.16303526093089</v>
      </c>
      <c r="P8" s="8">
        <f t="shared" si="8"/>
        <v>0.37285446595877575</v>
      </c>
      <c r="Q8" s="8">
        <f t="shared" si="9"/>
        <v>0</v>
      </c>
      <c r="R8" s="8">
        <f t="shared" si="10"/>
        <v>0</v>
      </c>
      <c r="S8" s="8">
        <f t="shared" si="11"/>
        <v>0.66101694915254239</v>
      </c>
      <c r="T8" s="8">
        <f t="shared" si="4"/>
        <v>9.489732016925247</v>
      </c>
      <c r="U8" s="8">
        <f t="shared" si="4"/>
        <v>0.10357068498854882</v>
      </c>
      <c r="V8" s="8">
        <f t="shared" si="4"/>
        <v>0</v>
      </c>
      <c r="W8" s="8">
        <f t="shared" si="4"/>
        <v>0</v>
      </c>
      <c r="X8" s="8">
        <f t="shared" si="12"/>
        <v>2.3796610169491528</v>
      </c>
      <c r="Y8" s="8">
        <f t="shared" si="13"/>
        <v>34.16303526093089</v>
      </c>
      <c r="Z8" s="8">
        <f t="shared" si="14"/>
        <v>0.18642723297938787</v>
      </c>
      <c r="AA8" s="8">
        <f t="shared" si="15"/>
        <v>0</v>
      </c>
      <c r="AB8" s="8">
        <f t="shared" si="16"/>
        <v>0</v>
      </c>
      <c r="AC8" s="8">
        <f t="shared" si="17"/>
        <v>358.91800000000001</v>
      </c>
      <c r="AD8" s="8">
        <f t="shared" si="18"/>
        <v>1292.1048000000001</v>
      </c>
      <c r="AE8" s="8">
        <f t="shared" si="19"/>
        <v>36.915550743838814</v>
      </c>
      <c r="AF8" s="8">
        <f t="shared" si="20"/>
        <v>36.729123510859431</v>
      </c>
      <c r="AG8" s="5">
        <f t="shared" si="21"/>
        <v>10.254319651066337</v>
      </c>
      <c r="AH8" s="5">
        <f t="shared" si="22"/>
        <v>9.593302701913796</v>
      </c>
    </row>
    <row r="9" spans="1:34" x14ac:dyDescent="0.2">
      <c r="A9" s="5" t="s">
        <v>318</v>
      </c>
      <c r="B9" s="5">
        <v>3.6</v>
      </c>
      <c r="C9" s="16">
        <v>36</v>
      </c>
      <c r="D9" s="17">
        <v>13.022</v>
      </c>
      <c r="E9" s="17">
        <v>505.26499999999999</v>
      </c>
      <c r="F9" s="17">
        <v>8.9945000000000004</v>
      </c>
      <c r="G9" s="9">
        <v>0</v>
      </c>
      <c r="H9" s="5">
        <v>0</v>
      </c>
      <c r="I9" s="8">
        <f t="shared" si="5"/>
        <v>46.879200000000004</v>
      </c>
      <c r="J9" s="8">
        <f t="shared" si="0"/>
        <v>1818.954</v>
      </c>
      <c r="K9" s="8">
        <f t="shared" si="1"/>
        <v>32.380200000000002</v>
      </c>
      <c r="L9" s="8">
        <f t="shared" si="2"/>
        <v>0</v>
      </c>
      <c r="M9" s="8">
        <f t="shared" si="3"/>
        <v>0</v>
      </c>
      <c r="N9" s="8">
        <f t="shared" si="6"/>
        <v>2.4675860616907044</v>
      </c>
      <c r="O9" s="8">
        <f t="shared" si="7"/>
        <v>51.310409026798304</v>
      </c>
      <c r="P9" s="8">
        <f t="shared" si="8"/>
        <v>0.33708307307932545</v>
      </c>
      <c r="Q9" s="8">
        <f t="shared" si="9"/>
        <v>0</v>
      </c>
      <c r="R9" s="8">
        <f t="shared" si="10"/>
        <v>0</v>
      </c>
      <c r="S9" s="8">
        <f t="shared" si="11"/>
        <v>0.68544057269186232</v>
      </c>
      <c r="T9" s="8">
        <f t="shared" si="4"/>
        <v>14.252891396332862</v>
      </c>
      <c r="U9" s="8">
        <f t="shared" si="4"/>
        <v>9.3634186966479294E-2</v>
      </c>
      <c r="V9" s="8">
        <f t="shared" si="4"/>
        <v>0</v>
      </c>
      <c r="W9" s="8">
        <f t="shared" si="4"/>
        <v>0</v>
      </c>
      <c r="X9" s="8">
        <f t="shared" si="12"/>
        <v>2.4675860616907044</v>
      </c>
      <c r="Y9" s="8">
        <f t="shared" si="13"/>
        <v>51.310409026798304</v>
      </c>
      <c r="Z9" s="8">
        <f t="shared" si="14"/>
        <v>0.16854153653966272</v>
      </c>
      <c r="AA9" s="8">
        <f t="shared" si="15"/>
        <v>0</v>
      </c>
      <c r="AB9" s="8">
        <f t="shared" si="16"/>
        <v>0</v>
      </c>
      <c r="AC9" s="8">
        <f t="shared" si="17"/>
        <v>527.28150000000005</v>
      </c>
      <c r="AD9" s="8">
        <f t="shared" si="18"/>
        <v>1898.2134000000001</v>
      </c>
      <c r="AE9" s="8">
        <f t="shared" si="19"/>
        <v>54.115078161568334</v>
      </c>
      <c r="AF9" s="8">
        <f t="shared" si="20"/>
        <v>53.946536625028671</v>
      </c>
      <c r="AG9" s="5">
        <f t="shared" si="21"/>
        <v>15.031966155991203</v>
      </c>
      <c r="AH9" s="5">
        <f t="shared" si="22"/>
        <v>14.346525583299341</v>
      </c>
    </row>
    <row r="10" spans="1:34" x14ac:dyDescent="0.2">
      <c r="A10" s="5" t="s">
        <v>319</v>
      </c>
      <c r="B10" s="5">
        <v>3.6</v>
      </c>
      <c r="C10" s="16">
        <v>42</v>
      </c>
      <c r="D10" s="17">
        <v>11.900500000000001</v>
      </c>
      <c r="E10" s="17">
        <v>625.35550000000001</v>
      </c>
      <c r="F10" s="17">
        <v>8.714500000000001</v>
      </c>
      <c r="G10" s="9">
        <v>0</v>
      </c>
      <c r="H10" s="5">
        <v>0</v>
      </c>
      <c r="I10" s="8">
        <f t="shared" si="5"/>
        <v>42.841800000000006</v>
      </c>
      <c r="J10" s="8">
        <f t="shared" si="0"/>
        <v>2251.2798000000003</v>
      </c>
      <c r="K10" s="8">
        <f t="shared" si="1"/>
        <v>31.372200000000003</v>
      </c>
      <c r="L10" s="8">
        <f t="shared" si="2"/>
        <v>0</v>
      </c>
      <c r="M10" s="8">
        <f t="shared" si="3"/>
        <v>0</v>
      </c>
      <c r="N10" s="8">
        <f t="shared" si="6"/>
        <v>2.255068954626803</v>
      </c>
      <c r="O10" s="8">
        <f t="shared" si="7"/>
        <v>63.505777150916785</v>
      </c>
      <c r="P10" s="8">
        <f t="shared" si="8"/>
        <v>0.32658963148032483</v>
      </c>
      <c r="Q10" s="8">
        <f t="shared" si="9"/>
        <v>0</v>
      </c>
      <c r="R10" s="8">
        <f t="shared" si="10"/>
        <v>0</v>
      </c>
      <c r="S10" s="8">
        <f t="shared" si="11"/>
        <v>0.62640804295188968</v>
      </c>
      <c r="T10" s="8">
        <f t="shared" si="4"/>
        <v>17.64049365303244</v>
      </c>
      <c r="U10" s="8">
        <f t="shared" si="4"/>
        <v>9.0719342077868012E-2</v>
      </c>
      <c r="V10" s="8">
        <f t="shared" si="4"/>
        <v>0</v>
      </c>
      <c r="W10" s="8">
        <f t="shared" si="4"/>
        <v>0</v>
      </c>
      <c r="X10" s="8">
        <f t="shared" si="12"/>
        <v>2.255068954626803</v>
      </c>
      <c r="Y10" s="8">
        <f t="shared" si="13"/>
        <v>63.505777150916785</v>
      </c>
      <c r="Z10" s="8">
        <f t="shared" si="14"/>
        <v>0.16329481574016241</v>
      </c>
      <c r="AA10" s="8">
        <f t="shared" si="15"/>
        <v>0</v>
      </c>
      <c r="AB10" s="8">
        <f t="shared" si="16"/>
        <v>0</v>
      </c>
      <c r="AC10" s="8">
        <f t="shared" si="17"/>
        <v>645.97050000000002</v>
      </c>
      <c r="AD10" s="8">
        <f t="shared" si="18"/>
        <v>2325.4938000000002</v>
      </c>
      <c r="AE10" s="8">
        <f t="shared" si="19"/>
        <v>66.087435737023924</v>
      </c>
      <c r="AF10" s="8">
        <f t="shared" si="20"/>
        <v>65.924140921283751</v>
      </c>
      <c r="AG10" s="5">
        <f t="shared" si="21"/>
        <v>18.357621038062202</v>
      </c>
      <c r="AH10" s="5">
        <f t="shared" si="22"/>
        <v>17.731212995110312</v>
      </c>
    </row>
    <row r="11" spans="1:34" x14ac:dyDescent="0.2">
      <c r="A11" s="5" t="s">
        <v>320</v>
      </c>
      <c r="B11" s="5">
        <v>3.6</v>
      </c>
      <c r="C11" s="16">
        <v>48</v>
      </c>
      <c r="D11" s="17">
        <v>17.36</v>
      </c>
      <c r="E11" s="17">
        <v>680.21150000000011</v>
      </c>
      <c r="F11" s="17">
        <v>7.9774999999999991</v>
      </c>
      <c r="G11" s="9">
        <v>0</v>
      </c>
      <c r="H11" s="5">
        <v>0</v>
      </c>
      <c r="I11" s="8">
        <f t="shared" si="5"/>
        <v>62.496000000000002</v>
      </c>
      <c r="J11" s="8">
        <f t="shared" si="0"/>
        <v>2448.7614000000003</v>
      </c>
      <c r="K11" s="8">
        <f t="shared" si="1"/>
        <v>28.718999999999998</v>
      </c>
      <c r="L11" s="8">
        <f t="shared" si="2"/>
        <v>0</v>
      </c>
      <c r="M11" s="8">
        <f t="shared" si="3"/>
        <v>0</v>
      </c>
      <c r="N11" s="8">
        <f t="shared" si="6"/>
        <v>3.2896094325718495</v>
      </c>
      <c r="O11" s="8">
        <f t="shared" si="7"/>
        <v>69.076485190409031</v>
      </c>
      <c r="P11" s="8">
        <f t="shared" si="8"/>
        <v>0.29896939412866957</v>
      </c>
      <c r="Q11" s="8">
        <f t="shared" si="9"/>
        <v>0</v>
      </c>
      <c r="R11" s="8">
        <f t="shared" si="10"/>
        <v>0</v>
      </c>
      <c r="S11" s="8">
        <f t="shared" si="11"/>
        <v>0.9137803979366248</v>
      </c>
      <c r="T11" s="8">
        <f t="shared" si="4"/>
        <v>19.187912552891397</v>
      </c>
      <c r="U11" s="8">
        <f t="shared" si="4"/>
        <v>8.3047053924630437E-2</v>
      </c>
      <c r="V11" s="8">
        <f t="shared" si="4"/>
        <v>0</v>
      </c>
      <c r="W11" s="8">
        <f t="shared" si="4"/>
        <v>0</v>
      </c>
      <c r="X11" s="8">
        <f t="shared" si="12"/>
        <v>3.2896094325718495</v>
      </c>
      <c r="Y11" s="8">
        <f t="shared" si="13"/>
        <v>69.076485190409031</v>
      </c>
      <c r="Z11" s="8">
        <f t="shared" si="14"/>
        <v>0.14948469706433479</v>
      </c>
      <c r="AA11" s="8">
        <f t="shared" si="15"/>
        <v>0</v>
      </c>
      <c r="AB11" s="8">
        <f t="shared" si="16"/>
        <v>0</v>
      </c>
      <c r="AC11" s="8">
        <f t="shared" si="17"/>
        <v>705.54900000000009</v>
      </c>
      <c r="AD11" s="8">
        <f t="shared" si="18"/>
        <v>2539.9764000000005</v>
      </c>
      <c r="AE11" s="8">
        <f t="shared" si="19"/>
        <v>72.665064017109557</v>
      </c>
      <c r="AF11" s="8">
        <f t="shared" si="20"/>
        <v>72.515579320045219</v>
      </c>
      <c r="AG11" s="5">
        <f t="shared" si="21"/>
        <v>20.184740004752655</v>
      </c>
      <c r="AH11" s="5">
        <f t="shared" si="22"/>
        <v>19.270959606816028</v>
      </c>
    </row>
    <row r="12" spans="1:34" x14ac:dyDescent="0.2">
      <c r="A12" s="5" t="s">
        <v>321</v>
      </c>
      <c r="B12" s="5">
        <v>3.6</v>
      </c>
      <c r="C12" s="16">
        <v>54</v>
      </c>
      <c r="D12" s="17">
        <v>21.126000000000001</v>
      </c>
      <c r="E12" s="17">
        <v>684.14249999999993</v>
      </c>
      <c r="F12" s="17">
        <v>6.9029999999999987</v>
      </c>
      <c r="G12" s="9">
        <v>0</v>
      </c>
      <c r="H12" s="5">
        <v>0</v>
      </c>
      <c r="I12" s="8">
        <f t="shared" si="5"/>
        <v>76.053600000000003</v>
      </c>
      <c r="J12" s="8">
        <f t="shared" si="0"/>
        <v>2462.913</v>
      </c>
      <c r="K12" s="8">
        <f t="shared" si="1"/>
        <v>24.850799999999996</v>
      </c>
      <c r="L12" s="8">
        <f t="shared" si="2"/>
        <v>0</v>
      </c>
      <c r="M12" s="8">
        <f t="shared" si="3"/>
        <v>0</v>
      </c>
      <c r="N12" s="8">
        <f t="shared" si="6"/>
        <v>4.0032424465733234</v>
      </c>
      <c r="O12" s="8">
        <f t="shared" si="7"/>
        <v>69.47568406205923</v>
      </c>
      <c r="P12" s="8">
        <f t="shared" si="8"/>
        <v>0.25870081199250466</v>
      </c>
      <c r="Q12" s="8">
        <f t="shared" si="9"/>
        <v>0</v>
      </c>
      <c r="R12" s="8">
        <f t="shared" si="10"/>
        <v>0</v>
      </c>
      <c r="S12" s="8">
        <f t="shared" si="11"/>
        <v>1.1120117907148119</v>
      </c>
      <c r="T12" s="8">
        <f t="shared" si="4"/>
        <v>19.298801128349787</v>
      </c>
      <c r="U12" s="8">
        <f t="shared" si="4"/>
        <v>7.1861336664584621E-2</v>
      </c>
      <c r="V12" s="8">
        <f t="shared" si="4"/>
        <v>0</v>
      </c>
      <c r="W12" s="8">
        <f t="shared" si="4"/>
        <v>0</v>
      </c>
      <c r="X12" s="8">
        <f t="shared" si="12"/>
        <v>4.0032424465733234</v>
      </c>
      <c r="Y12" s="8">
        <f t="shared" si="13"/>
        <v>69.47568406205923</v>
      </c>
      <c r="Z12" s="8">
        <f t="shared" si="14"/>
        <v>0.12935040599625233</v>
      </c>
      <c r="AA12" s="8">
        <f t="shared" si="15"/>
        <v>0</v>
      </c>
      <c r="AB12" s="8">
        <f t="shared" si="16"/>
        <v>0</v>
      </c>
      <c r="AC12" s="8">
        <f t="shared" si="17"/>
        <v>712.17149999999992</v>
      </c>
      <c r="AD12" s="8">
        <f t="shared" si="18"/>
        <v>2563.8174000000004</v>
      </c>
      <c r="AE12" s="8">
        <f t="shared" si="19"/>
        <v>73.737627320625066</v>
      </c>
      <c r="AF12" s="8">
        <f t="shared" si="20"/>
        <v>73.608276914628803</v>
      </c>
      <c r="AG12" s="5">
        <f t="shared" si="21"/>
        <v>20.482674255729183</v>
      </c>
      <c r="AH12" s="5">
        <f t="shared" si="22"/>
        <v>19.370662465014373</v>
      </c>
    </row>
    <row r="13" spans="1:34" x14ac:dyDescent="0.2">
      <c r="A13" s="5" t="s">
        <v>322</v>
      </c>
      <c r="B13" s="5">
        <v>3.6</v>
      </c>
      <c r="C13" s="16">
        <v>78</v>
      </c>
      <c r="D13" s="17">
        <v>15.833500000000001</v>
      </c>
      <c r="E13" s="17">
        <v>539.60199999999998</v>
      </c>
      <c r="F13" s="17">
        <v>5.4085000000000001</v>
      </c>
      <c r="G13" s="9">
        <v>0</v>
      </c>
      <c r="H13" s="5">
        <v>0</v>
      </c>
      <c r="I13" s="8">
        <f t="shared" si="5"/>
        <v>57.000600000000006</v>
      </c>
      <c r="J13" s="8">
        <f t="shared" si="0"/>
        <v>1942.5672</v>
      </c>
      <c r="K13" s="8">
        <f t="shared" si="1"/>
        <v>19.470600000000001</v>
      </c>
      <c r="L13" s="8">
        <f t="shared" si="2"/>
        <v>0</v>
      </c>
      <c r="M13" s="8">
        <f t="shared" si="3"/>
        <v>0</v>
      </c>
      <c r="N13" s="8">
        <f t="shared" si="6"/>
        <v>3.000347404989999</v>
      </c>
      <c r="O13" s="8">
        <f t="shared" si="7"/>
        <v>54.797382228490825</v>
      </c>
      <c r="P13" s="8">
        <f t="shared" si="8"/>
        <v>0.20269206745783885</v>
      </c>
      <c r="Q13" s="8">
        <f t="shared" si="9"/>
        <v>0</v>
      </c>
      <c r="R13" s="8">
        <f t="shared" si="10"/>
        <v>0</v>
      </c>
      <c r="S13" s="8">
        <f t="shared" si="11"/>
        <v>0.8334298347194441</v>
      </c>
      <c r="T13" s="8">
        <f t="shared" si="4"/>
        <v>15.221495063469673</v>
      </c>
      <c r="U13" s="8">
        <f t="shared" si="4"/>
        <v>5.6303352071621904E-2</v>
      </c>
      <c r="V13" s="8">
        <f t="shared" si="4"/>
        <v>0</v>
      </c>
      <c r="W13" s="8">
        <f t="shared" si="4"/>
        <v>0</v>
      </c>
      <c r="X13" s="8">
        <f t="shared" si="12"/>
        <v>3.000347404989999</v>
      </c>
      <c r="Y13" s="8">
        <f t="shared" si="13"/>
        <v>54.797382228490825</v>
      </c>
      <c r="Z13" s="8">
        <f t="shared" si="14"/>
        <v>0.10134603372891943</v>
      </c>
      <c r="AA13" s="8">
        <f t="shared" si="15"/>
        <v>0</v>
      </c>
      <c r="AB13" s="8">
        <f t="shared" si="16"/>
        <v>0</v>
      </c>
      <c r="AC13" s="8">
        <f t="shared" si="17"/>
        <v>560.84399999999994</v>
      </c>
      <c r="AD13" s="8">
        <f t="shared" si="18"/>
        <v>2019.0384000000001</v>
      </c>
      <c r="AE13" s="8">
        <f t="shared" si="19"/>
        <v>58.000421700938666</v>
      </c>
      <c r="AF13" s="8">
        <f t="shared" si="20"/>
        <v>57.899075667209743</v>
      </c>
      <c r="AG13" s="5">
        <f t="shared" si="21"/>
        <v>16.111228250260741</v>
      </c>
      <c r="AH13" s="5">
        <f t="shared" si="22"/>
        <v>15.277798415541294</v>
      </c>
    </row>
    <row r="14" spans="1:34" x14ac:dyDescent="0.2">
      <c r="A14" s="5" t="s">
        <v>323</v>
      </c>
      <c r="B14" s="5">
        <v>3.6</v>
      </c>
      <c r="C14" s="16">
        <v>102</v>
      </c>
      <c r="D14" s="17">
        <v>32.21</v>
      </c>
      <c r="E14" s="17">
        <v>421.75099999999998</v>
      </c>
      <c r="F14" s="17">
        <v>4.7424999999999997</v>
      </c>
      <c r="G14" s="9">
        <v>0</v>
      </c>
      <c r="H14" s="5">
        <v>0</v>
      </c>
      <c r="I14" s="8">
        <f t="shared" si="5"/>
        <v>115.956</v>
      </c>
      <c r="J14" s="8">
        <f t="shared" si="0"/>
        <v>1518.3036</v>
      </c>
      <c r="K14" s="8">
        <f t="shared" si="1"/>
        <v>17.073</v>
      </c>
      <c r="L14" s="8">
        <f t="shared" si="2"/>
        <v>0</v>
      </c>
      <c r="M14" s="8">
        <f t="shared" si="3"/>
        <v>0</v>
      </c>
      <c r="N14" s="8">
        <f t="shared" si="6"/>
        <v>6.1035898515633225</v>
      </c>
      <c r="O14" s="8">
        <f t="shared" si="7"/>
        <v>42.829438645980247</v>
      </c>
      <c r="P14" s="8">
        <f t="shared" si="8"/>
        <v>0.17773266708307309</v>
      </c>
      <c r="Q14" s="8">
        <f t="shared" si="9"/>
        <v>0</v>
      </c>
      <c r="R14" s="8">
        <f t="shared" si="10"/>
        <v>0</v>
      </c>
      <c r="S14" s="8">
        <f t="shared" si="11"/>
        <v>1.6954416254342561</v>
      </c>
      <c r="T14" s="8">
        <f t="shared" si="4"/>
        <v>11.897066290550068</v>
      </c>
      <c r="U14" s="8">
        <f t="shared" si="4"/>
        <v>4.9370185300853631E-2</v>
      </c>
      <c r="V14" s="8">
        <f t="shared" si="4"/>
        <v>0</v>
      </c>
      <c r="W14" s="8">
        <f t="shared" si="4"/>
        <v>0</v>
      </c>
      <c r="X14" s="8">
        <f t="shared" si="12"/>
        <v>6.1035898515633225</v>
      </c>
      <c r="Y14" s="8">
        <f t="shared" si="13"/>
        <v>42.829438645980247</v>
      </c>
      <c r="Z14" s="8">
        <f t="shared" si="14"/>
        <v>8.8866333541536544E-2</v>
      </c>
      <c r="AA14" s="8">
        <f t="shared" si="15"/>
        <v>0</v>
      </c>
      <c r="AB14" s="8">
        <f t="shared" si="16"/>
        <v>0</v>
      </c>
      <c r="AC14" s="8">
        <f t="shared" si="17"/>
        <v>458.70349999999996</v>
      </c>
      <c r="AD14" s="8">
        <f t="shared" si="18"/>
        <v>1651.3326</v>
      </c>
      <c r="AE14" s="8">
        <f t="shared" si="19"/>
        <v>49.110761164626638</v>
      </c>
      <c r="AF14" s="8">
        <f t="shared" si="20"/>
        <v>49.021894831085106</v>
      </c>
      <c r="AG14" s="5">
        <f t="shared" si="21"/>
        <v>13.641878101285176</v>
      </c>
      <c r="AH14" s="5">
        <f t="shared" si="22"/>
        <v>11.946436475850922</v>
      </c>
    </row>
    <row r="15" spans="1:34" x14ac:dyDescent="0.2">
      <c r="A15" s="5" t="s">
        <v>324</v>
      </c>
      <c r="B15" s="5">
        <v>3.6</v>
      </c>
      <c r="C15" s="16">
        <v>126</v>
      </c>
      <c r="D15" s="17">
        <v>32.295000000000002</v>
      </c>
      <c r="E15" s="17">
        <v>317.00299999999999</v>
      </c>
      <c r="F15" s="17">
        <v>4.3320000000000007</v>
      </c>
      <c r="G15" s="9">
        <v>0</v>
      </c>
      <c r="H15" s="5">
        <v>0</v>
      </c>
      <c r="I15" s="8">
        <f t="shared" si="5"/>
        <v>116.26200000000001</v>
      </c>
      <c r="J15" s="8">
        <f t="shared" si="0"/>
        <v>1141.2108000000001</v>
      </c>
      <c r="K15" s="8">
        <f t="shared" si="1"/>
        <v>15.595200000000004</v>
      </c>
      <c r="L15" s="8">
        <f t="shared" si="2"/>
        <v>0</v>
      </c>
      <c r="M15" s="8">
        <f t="shared" si="3"/>
        <v>0</v>
      </c>
      <c r="N15" s="8">
        <f t="shared" si="6"/>
        <v>6.1196968101905469</v>
      </c>
      <c r="O15" s="8">
        <f t="shared" si="7"/>
        <v>32.192124118476727</v>
      </c>
      <c r="P15" s="8">
        <f t="shared" si="8"/>
        <v>0.16234853216739542</v>
      </c>
      <c r="Q15" s="8">
        <f t="shared" si="9"/>
        <v>0</v>
      </c>
      <c r="R15" s="8">
        <f t="shared" si="10"/>
        <v>0</v>
      </c>
      <c r="S15" s="8">
        <f t="shared" si="11"/>
        <v>1.6999157806084852</v>
      </c>
      <c r="T15" s="8">
        <f t="shared" si="4"/>
        <v>8.942256699576868</v>
      </c>
      <c r="U15" s="8">
        <f t="shared" si="4"/>
        <v>4.5096814490943174E-2</v>
      </c>
      <c r="V15" s="8">
        <f t="shared" si="4"/>
        <v>0</v>
      </c>
      <c r="W15" s="8">
        <f t="shared" si="4"/>
        <v>0</v>
      </c>
      <c r="X15" s="8">
        <f t="shared" si="12"/>
        <v>6.1196968101905469</v>
      </c>
      <c r="Y15" s="8">
        <f t="shared" si="13"/>
        <v>32.192124118476727</v>
      </c>
      <c r="Z15" s="8">
        <f t="shared" si="14"/>
        <v>8.117426608369771E-2</v>
      </c>
      <c r="AA15" s="8">
        <f t="shared" si="15"/>
        <v>0</v>
      </c>
      <c r="AB15" s="8">
        <f t="shared" si="16"/>
        <v>0</v>
      </c>
      <c r="AC15" s="8">
        <f t="shared" si="17"/>
        <v>353.63</v>
      </c>
      <c r="AD15" s="8">
        <f t="shared" si="18"/>
        <v>1273.068</v>
      </c>
      <c r="AE15" s="8">
        <f t="shared" si="19"/>
        <v>38.474169460834666</v>
      </c>
      <c r="AF15" s="8">
        <f t="shared" si="20"/>
        <v>38.392995194750974</v>
      </c>
      <c r="AG15" s="5">
        <f t="shared" si="21"/>
        <v>10.687269294676296</v>
      </c>
      <c r="AH15" s="5">
        <f t="shared" si="22"/>
        <v>8.9873535140678111</v>
      </c>
    </row>
    <row r="16" spans="1:34" x14ac:dyDescent="0.2">
      <c r="A16" s="5" t="s">
        <v>325</v>
      </c>
      <c r="B16" s="5">
        <v>3.6</v>
      </c>
      <c r="C16" s="16">
        <v>150</v>
      </c>
      <c r="D16" s="17">
        <v>33.643000000000001</v>
      </c>
      <c r="E16" s="17">
        <v>217.47649999999999</v>
      </c>
      <c r="F16" s="17">
        <v>3.5319999999999996</v>
      </c>
      <c r="G16" s="9">
        <v>0</v>
      </c>
      <c r="H16" s="5">
        <v>0</v>
      </c>
      <c r="I16" s="8">
        <f t="shared" si="5"/>
        <v>121.1148</v>
      </c>
      <c r="J16" s="8">
        <f t="shared" si="0"/>
        <v>782.91539999999998</v>
      </c>
      <c r="K16" s="8">
        <f t="shared" si="1"/>
        <v>12.715199999999999</v>
      </c>
      <c r="L16" s="8">
        <f t="shared" si="2"/>
        <v>0</v>
      </c>
      <c r="M16" s="8">
        <f t="shared" si="3"/>
        <v>0</v>
      </c>
      <c r="N16" s="8">
        <f t="shared" si="6"/>
        <v>6.3751342246552269</v>
      </c>
      <c r="O16" s="8">
        <f t="shared" si="7"/>
        <v>22.085060648801125</v>
      </c>
      <c r="P16" s="8">
        <f t="shared" si="8"/>
        <v>0.13236727045596502</v>
      </c>
      <c r="Q16" s="8">
        <f t="shared" si="9"/>
        <v>0</v>
      </c>
      <c r="R16" s="8">
        <f t="shared" si="10"/>
        <v>0</v>
      </c>
      <c r="S16" s="8">
        <f t="shared" si="11"/>
        <v>1.7708706179597853</v>
      </c>
      <c r="T16" s="8">
        <f t="shared" si="4"/>
        <v>6.1347390691114239</v>
      </c>
      <c r="U16" s="8">
        <f t="shared" si="4"/>
        <v>3.6768686237768064E-2</v>
      </c>
      <c r="V16" s="8">
        <f t="shared" si="4"/>
        <v>0</v>
      </c>
      <c r="W16" s="8">
        <f t="shared" si="4"/>
        <v>0</v>
      </c>
      <c r="X16" s="8">
        <f t="shared" si="12"/>
        <v>6.3751342246552269</v>
      </c>
      <c r="Y16" s="8">
        <f t="shared" si="13"/>
        <v>22.085060648801125</v>
      </c>
      <c r="Z16" s="8">
        <f t="shared" si="14"/>
        <v>6.6183635227982512E-2</v>
      </c>
      <c r="AA16" s="8">
        <f t="shared" si="15"/>
        <v>0</v>
      </c>
      <c r="AB16" s="8">
        <f t="shared" si="16"/>
        <v>0</v>
      </c>
      <c r="AC16" s="8">
        <f t="shared" si="17"/>
        <v>254.6515</v>
      </c>
      <c r="AD16" s="8">
        <f t="shared" si="18"/>
        <v>916.7453999999999</v>
      </c>
      <c r="AE16" s="8">
        <f t="shared" si="19"/>
        <v>28.592562143912318</v>
      </c>
      <c r="AF16" s="8">
        <f t="shared" si="20"/>
        <v>28.526378508684335</v>
      </c>
      <c r="AG16" s="5">
        <f t="shared" si="21"/>
        <v>7.9423783733089772</v>
      </c>
      <c r="AH16" s="5">
        <f t="shared" si="22"/>
        <v>6.1715077553491913</v>
      </c>
    </row>
    <row r="17" spans="1:34" x14ac:dyDescent="0.2">
      <c r="A17" s="5" t="s">
        <v>326</v>
      </c>
      <c r="B17" s="5">
        <v>3.6</v>
      </c>
      <c r="C17" s="16">
        <v>156</v>
      </c>
      <c r="D17" s="17">
        <v>31.246499999999997</v>
      </c>
      <c r="E17" s="17">
        <v>183.00049999999999</v>
      </c>
      <c r="F17" s="17">
        <v>3.0205000000000002</v>
      </c>
      <c r="G17" s="9">
        <v>0</v>
      </c>
      <c r="H17" s="5">
        <v>0</v>
      </c>
      <c r="I17" s="8">
        <f t="shared" si="5"/>
        <v>112.48739999999999</v>
      </c>
      <c r="J17" s="8">
        <f t="shared" si="0"/>
        <v>658.80179999999996</v>
      </c>
      <c r="K17" s="8">
        <f t="shared" si="1"/>
        <v>10.873800000000001</v>
      </c>
      <c r="L17" s="8">
        <f t="shared" si="2"/>
        <v>0</v>
      </c>
      <c r="M17" s="8">
        <f t="shared" si="3"/>
        <v>0</v>
      </c>
      <c r="N17" s="8">
        <f t="shared" si="6"/>
        <v>5.9210127381829656</v>
      </c>
      <c r="O17" s="8">
        <f t="shared" si="7"/>
        <v>18.583971791255287</v>
      </c>
      <c r="P17" s="8">
        <f t="shared" si="8"/>
        <v>0.11319800124921925</v>
      </c>
      <c r="Q17" s="8">
        <f t="shared" si="9"/>
        <v>0</v>
      </c>
      <c r="R17" s="8">
        <f t="shared" si="10"/>
        <v>0</v>
      </c>
      <c r="S17" s="8">
        <f t="shared" si="11"/>
        <v>1.6447257606063792</v>
      </c>
      <c r="T17" s="8">
        <f t="shared" si="4"/>
        <v>5.1622143864598016</v>
      </c>
      <c r="U17" s="8">
        <f t="shared" si="4"/>
        <v>3.1443889235894237E-2</v>
      </c>
      <c r="V17" s="8">
        <f t="shared" si="4"/>
        <v>0</v>
      </c>
      <c r="W17" s="8">
        <f t="shared" si="4"/>
        <v>0</v>
      </c>
      <c r="X17" s="8">
        <f t="shared" si="12"/>
        <v>5.9210127381829656</v>
      </c>
      <c r="Y17" s="8">
        <f t="shared" si="13"/>
        <v>18.583971791255287</v>
      </c>
      <c r="Z17" s="8">
        <f t="shared" si="14"/>
        <v>5.6599000624609624E-2</v>
      </c>
      <c r="AA17" s="8">
        <f t="shared" si="15"/>
        <v>0</v>
      </c>
      <c r="AB17" s="8">
        <f t="shared" si="16"/>
        <v>0</v>
      </c>
      <c r="AC17" s="8">
        <f t="shared" si="17"/>
        <v>217.26749999999998</v>
      </c>
      <c r="AD17" s="8">
        <f t="shared" si="18"/>
        <v>782.1629999999999</v>
      </c>
      <c r="AE17" s="8">
        <f t="shared" si="19"/>
        <v>24.618182530687474</v>
      </c>
      <c r="AF17" s="8">
        <f t="shared" si="20"/>
        <v>24.561583530062862</v>
      </c>
      <c r="AG17" s="5">
        <f t="shared" si="21"/>
        <v>6.8383840363020756</v>
      </c>
      <c r="AH17" s="5">
        <f t="shared" si="22"/>
        <v>5.1936582756956966</v>
      </c>
    </row>
    <row r="18" spans="1:34" x14ac:dyDescent="0.2">
      <c r="A18" s="5" t="s">
        <v>327</v>
      </c>
      <c r="B18" s="5">
        <v>3.6</v>
      </c>
      <c r="C18" s="16">
        <v>198</v>
      </c>
      <c r="D18" s="17">
        <v>33.256</v>
      </c>
      <c r="E18" s="17">
        <v>117.04900000000001</v>
      </c>
      <c r="F18" s="17">
        <v>3.23</v>
      </c>
      <c r="G18" s="9">
        <v>0</v>
      </c>
      <c r="H18" s="5">
        <v>0</v>
      </c>
      <c r="I18" s="8">
        <f t="shared" si="5"/>
        <v>119.72160000000001</v>
      </c>
      <c r="J18" s="8">
        <f t="shared" si="0"/>
        <v>421.37640000000005</v>
      </c>
      <c r="K18" s="8">
        <f t="shared" si="1"/>
        <v>11.628</v>
      </c>
      <c r="L18" s="8">
        <f t="shared" si="2"/>
        <v>0</v>
      </c>
      <c r="M18" s="8">
        <f t="shared" si="3"/>
        <v>0</v>
      </c>
      <c r="N18" s="8">
        <f t="shared" si="6"/>
        <v>6.3018001894936306</v>
      </c>
      <c r="O18" s="8">
        <f t="shared" si="7"/>
        <v>11.886499294781382</v>
      </c>
      <c r="P18" s="8">
        <f t="shared" si="8"/>
        <v>0.12104934415990005</v>
      </c>
      <c r="Q18" s="8">
        <f t="shared" si="9"/>
        <v>0</v>
      </c>
      <c r="R18" s="8">
        <f t="shared" si="10"/>
        <v>0</v>
      </c>
      <c r="S18" s="8">
        <f t="shared" si="11"/>
        <v>1.7505000526371195</v>
      </c>
      <c r="T18" s="8">
        <f t="shared" si="4"/>
        <v>3.3018053596614951</v>
      </c>
      <c r="U18" s="8">
        <f t="shared" si="4"/>
        <v>3.362481782219446E-2</v>
      </c>
      <c r="V18" s="8">
        <f t="shared" si="4"/>
        <v>0</v>
      </c>
      <c r="W18" s="8">
        <f t="shared" si="4"/>
        <v>0</v>
      </c>
      <c r="X18" s="8">
        <f t="shared" si="12"/>
        <v>6.3018001894936306</v>
      </c>
      <c r="Y18" s="8">
        <f t="shared" si="13"/>
        <v>11.886499294781382</v>
      </c>
      <c r="Z18" s="8">
        <f t="shared" si="14"/>
        <v>6.0524672079950027E-2</v>
      </c>
      <c r="AA18" s="8">
        <f t="shared" si="15"/>
        <v>0</v>
      </c>
      <c r="AB18" s="8">
        <f t="shared" si="16"/>
        <v>0</v>
      </c>
      <c r="AC18" s="8">
        <f t="shared" si="17"/>
        <v>153.535</v>
      </c>
      <c r="AD18" s="8">
        <f t="shared" si="18"/>
        <v>552.72600000000011</v>
      </c>
      <c r="AE18" s="8">
        <f t="shared" si="19"/>
        <v>18.309348828434914</v>
      </c>
      <c r="AF18" s="8">
        <f t="shared" si="20"/>
        <v>18.248824156354964</v>
      </c>
      <c r="AG18" s="5">
        <f t="shared" si="21"/>
        <v>5.0859302301208089</v>
      </c>
      <c r="AH18" s="5">
        <f t="shared" si="22"/>
        <v>3.3354301774836896</v>
      </c>
    </row>
    <row r="19" spans="1:34" x14ac:dyDescent="0.2">
      <c r="A19" s="5" t="s">
        <v>328</v>
      </c>
      <c r="B19" s="5">
        <v>3.6</v>
      </c>
      <c r="C19" s="16">
        <v>222</v>
      </c>
      <c r="D19" s="17">
        <v>26.486000000000001</v>
      </c>
      <c r="E19" s="17">
        <v>110.129</v>
      </c>
      <c r="F19" s="17">
        <v>4.4995000000000003</v>
      </c>
      <c r="G19" s="9">
        <v>0</v>
      </c>
      <c r="H19" s="5">
        <v>0</v>
      </c>
      <c r="I19" s="8">
        <f t="shared" si="5"/>
        <v>95.349600000000009</v>
      </c>
      <c r="J19" s="8">
        <f t="shared" si="0"/>
        <v>396.46440000000001</v>
      </c>
      <c r="K19" s="8">
        <f t="shared" si="1"/>
        <v>16.1982</v>
      </c>
      <c r="L19" s="8">
        <f t="shared" si="2"/>
        <v>0</v>
      </c>
      <c r="M19" s="8">
        <f t="shared" si="3"/>
        <v>0</v>
      </c>
      <c r="N19" s="8">
        <f t="shared" si="6"/>
        <v>5.0189283082429732</v>
      </c>
      <c r="O19" s="8">
        <f t="shared" si="7"/>
        <v>11.183763046544428</v>
      </c>
      <c r="P19" s="8">
        <f t="shared" si="8"/>
        <v>0.16862585883822612</v>
      </c>
      <c r="Q19" s="8">
        <f t="shared" si="9"/>
        <v>0</v>
      </c>
      <c r="R19" s="8">
        <f t="shared" si="10"/>
        <v>0</v>
      </c>
      <c r="S19" s="8">
        <f t="shared" si="11"/>
        <v>1.3941467522897149</v>
      </c>
      <c r="T19" s="8">
        <f t="shared" si="4"/>
        <v>3.1066008462623409</v>
      </c>
      <c r="U19" s="8">
        <f t="shared" si="4"/>
        <v>4.6840516343951699E-2</v>
      </c>
      <c r="V19" s="8">
        <f t="shared" si="4"/>
        <v>0</v>
      </c>
      <c r="W19" s="8">
        <f t="shared" si="4"/>
        <v>0</v>
      </c>
      <c r="X19" s="8">
        <f t="shared" si="12"/>
        <v>5.0189283082429732</v>
      </c>
      <c r="Y19" s="8">
        <f t="shared" si="13"/>
        <v>11.183763046544428</v>
      </c>
      <c r="Z19" s="8">
        <f t="shared" si="14"/>
        <v>8.4312929419113058E-2</v>
      </c>
      <c r="AA19" s="8">
        <f t="shared" si="15"/>
        <v>0</v>
      </c>
      <c r="AB19" s="8">
        <f t="shared" si="16"/>
        <v>0</v>
      </c>
      <c r="AC19" s="8">
        <f t="shared" si="17"/>
        <v>141.11450000000002</v>
      </c>
      <c r="AD19" s="8">
        <f t="shared" si="18"/>
        <v>508.01220000000001</v>
      </c>
      <c r="AE19" s="8">
        <f t="shared" si="19"/>
        <v>16.371317213625627</v>
      </c>
      <c r="AF19" s="8">
        <f t="shared" si="20"/>
        <v>16.287004284206514</v>
      </c>
      <c r="AG19" s="5">
        <f t="shared" si="21"/>
        <v>4.5475881148960076</v>
      </c>
      <c r="AH19" s="5">
        <f t="shared" si="22"/>
        <v>3.1534413626062925</v>
      </c>
    </row>
    <row r="20" spans="1:34" x14ac:dyDescent="0.2">
      <c r="A20" s="5" t="s">
        <v>329</v>
      </c>
      <c r="B20" s="5">
        <v>3.6</v>
      </c>
      <c r="C20" s="16">
        <v>228</v>
      </c>
      <c r="D20" s="17">
        <v>26.723499999999998</v>
      </c>
      <c r="E20" s="17">
        <v>101.4265</v>
      </c>
      <c r="F20" s="17">
        <v>4.2205000000000004</v>
      </c>
      <c r="G20" s="9">
        <v>0</v>
      </c>
      <c r="H20" s="5">
        <v>0</v>
      </c>
      <c r="I20" s="8">
        <f t="shared" si="5"/>
        <v>96.204599999999999</v>
      </c>
      <c r="J20" s="8">
        <f t="shared" si="0"/>
        <v>365.1354</v>
      </c>
      <c r="K20" s="8">
        <f t="shared" si="1"/>
        <v>15.193800000000001</v>
      </c>
      <c r="L20" s="8">
        <f t="shared" si="2"/>
        <v>0</v>
      </c>
      <c r="M20" s="8">
        <f t="shared" si="3"/>
        <v>0</v>
      </c>
      <c r="N20" s="8">
        <f t="shared" si="6"/>
        <v>5.0639330455837452</v>
      </c>
      <c r="O20" s="8">
        <f t="shared" si="7"/>
        <v>10.300011283497884</v>
      </c>
      <c r="P20" s="8">
        <f t="shared" si="8"/>
        <v>0.15816989381636479</v>
      </c>
      <c r="Q20" s="8">
        <f t="shared" si="9"/>
        <v>0</v>
      </c>
      <c r="R20" s="8">
        <f t="shared" si="10"/>
        <v>0</v>
      </c>
      <c r="S20" s="8">
        <f t="shared" si="11"/>
        <v>1.4066480682177069</v>
      </c>
      <c r="T20" s="8">
        <f t="shared" si="4"/>
        <v>2.8611142454160787</v>
      </c>
      <c r="U20" s="8">
        <f t="shared" si="4"/>
        <v>4.3936081615656881E-2</v>
      </c>
      <c r="V20" s="8">
        <f t="shared" si="4"/>
        <v>0</v>
      </c>
      <c r="W20" s="8">
        <f t="shared" si="4"/>
        <v>0</v>
      </c>
      <c r="X20" s="8">
        <f t="shared" si="12"/>
        <v>5.0639330455837452</v>
      </c>
      <c r="Y20" s="8">
        <f t="shared" si="13"/>
        <v>10.300011283497884</v>
      </c>
      <c r="Z20" s="8">
        <f t="shared" si="14"/>
        <v>7.9084946908182394E-2</v>
      </c>
      <c r="AA20" s="8">
        <f t="shared" si="15"/>
        <v>0</v>
      </c>
      <c r="AB20" s="8">
        <f t="shared" si="16"/>
        <v>0</v>
      </c>
      <c r="AC20" s="8">
        <f t="shared" si="17"/>
        <v>132.37049999999999</v>
      </c>
      <c r="AD20" s="8">
        <f t="shared" si="18"/>
        <v>476.53380000000004</v>
      </c>
      <c r="AE20" s="8">
        <f t="shared" si="19"/>
        <v>15.522114222897994</v>
      </c>
      <c r="AF20" s="8">
        <f t="shared" si="20"/>
        <v>15.443029275989812</v>
      </c>
      <c r="AG20" s="5">
        <f t="shared" si="21"/>
        <v>4.3116983952494428</v>
      </c>
      <c r="AH20" s="5">
        <f t="shared" si="22"/>
        <v>2.9050503270317356</v>
      </c>
    </row>
    <row r="21" spans="1:34" x14ac:dyDescent="0.2">
      <c r="A21" s="5" t="s">
        <v>330</v>
      </c>
      <c r="B21" s="5">
        <v>3.6</v>
      </c>
      <c r="C21" s="16">
        <v>318</v>
      </c>
      <c r="D21" s="17">
        <v>29.631500000000003</v>
      </c>
      <c r="E21" s="17">
        <v>27.739000000000004</v>
      </c>
      <c r="F21" s="17">
        <v>3.9619999999999997</v>
      </c>
      <c r="G21" s="9">
        <v>0</v>
      </c>
      <c r="H21" s="5">
        <v>0</v>
      </c>
      <c r="I21" s="8">
        <f t="shared" si="5"/>
        <v>106.67340000000002</v>
      </c>
      <c r="J21" s="8">
        <f t="shared" si="0"/>
        <v>99.860400000000013</v>
      </c>
      <c r="K21" s="8">
        <f t="shared" si="1"/>
        <v>14.263199999999999</v>
      </c>
      <c r="L21" s="8">
        <f t="shared" si="2"/>
        <v>0</v>
      </c>
      <c r="M21" s="8">
        <f t="shared" si="3"/>
        <v>0</v>
      </c>
      <c r="N21" s="8">
        <f t="shared" si="6"/>
        <v>5.6149805242657127</v>
      </c>
      <c r="O21" s="8">
        <f t="shared" si="7"/>
        <v>2.8169365303244005</v>
      </c>
      <c r="P21" s="8">
        <f t="shared" si="8"/>
        <v>0.14848219862585882</v>
      </c>
      <c r="Q21" s="8">
        <f t="shared" si="9"/>
        <v>0</v>
      </c>
      <c r="R21" s="8">
        <f t="shared" si="10"/>
        <v>0</v>
      </c>
      <c r="S21" s="8">
        <f t="shared" si="11"/>
        <v>1.5597168122960312</v>
      </c>
      <c r="T21" s="8">
        <f t="shared" si="4"/>
        <v>0.78248236953455563</v>
      </c>
      <c r="U21" s="8">
        <f t="shared" si="4"/>
        <v>4.1245055173849673E-2</v>
      </c>
      <c r="V21" s="8">
        <f t="shared" si="4"/>
        <v>0</v>
      </c>
      <c r="W21" s="8">
        <f t="shared" si="4"/>
        <v>0</v>
      </c>
      <c r="X21" s="8">
        <f t="shared" si="12"/>
        <v>5.6149805242657127</v>
      </c>
      <c r="Y21" s="8">
        <f t="shared" si="13"/>
        <v>2.8169365303244005</v>
      </c>
      <c r="Z21" s="8">
        <f t="shared" si="14"/>
        <v>7.4241099312929409E-2</v>
      </c>
      <c r="AA21" s="8">
        <f t="shared" si="15"/>
        <v>0</v>
      </c>
      <c r="AB21" s="8">
        <f t="shared" si="16"/>
        <v>0</v>
      </c>
      <c r="AC21" s="8">
        <f t="shared" si="17"/>
        <v>61.33250000000001</v>
      </c>
      <c r="AD21" s="8">
        <f t="shared" si="18"/>
        <v>220.79700000000005</v>
      </c>
      <c r="AE21" s="8">
        <f t="shared" si="19"/>
        <v>8.5803992532159707</v>
      </c>
      <c r="AF21" s="8">
        <f t="shared" si="20"/>
        <v>8.5061581539030424</v>
      </c>
      <c r="AG21" s="5">
        <f t="shared" si="21"/>
        <v>2.3834442370044364</v>
      </c>
      <c r="AH21" s="5">
        <f t="shared" si="22"/>
        <v>0.82372742470840499</v>
      </c>
    </row>
    <row r="22" spans="1:34" x14ac:dyDescent="0.2">
      <c r="A22" s="5" t="s">
        <v>331</v>
      </c>
      <c r="B22" s="5">
        <v>3.6</v>
      </c>
      <c r="C22" s="16">
        <v>390</v>
      </c>
      <c r="D22" s="17">
        <v>30.257000000000001</v>
      </c>
      <c r="E22" s="17">
        <v>10.983499999999999</v>
      </c>
      <c r="F22" s="17">
        <v>3.19</v>
      </c>
      <c r="G22" s="9">
        <v>0</v>
      </c>
      <c r="H22" s="5">
        <v>0</v>
      </c>
      <c r="I22" s="8">
        <f t="shared" si="5"/>
        <v>108.9252</v>
      </c>
      <c r="J22" s="8">
        <f t="shared" si="0"/>
        <v>39.540599999999998</v>
      </c>
      <c r="K22" s="8">
        <f t="shared" si="1"/>
        <v>11.484</v>
      </c>
      <c r="L22" s="8">
        <f t="shared" si="2"/>
        <v>0</v>
      </c>
      <c r="M22" s="8">
        <f t="shared" si="3"/>
        <v>0</v>
      </c>
      <c r="N22" s="8">
        <f t="shared" si="6"/>
        <v>5.7335087903989894</v>
      </c>
      <c r="O22" s="8">
        <f t="shared" si="7"/>
        <v>1.1153906911142453</v>
      </c>
      <c r="P22" s="8">
        <f t="shared" si="8"/>
        <v>0.11955028107432854</v>
      </c>
      <c r="Q22" s="8">
        <f t="shared" si="9"/>
        <v>0</v>
      </c>
      <c r="R22" s="8">
        <f t="shared" si="10"/>
        <v>0</v>
      </c>
      <c r="S22" s="8">
        <f t="shared" si="11"/>
        <v>1.5926413306663858</v>
      </c>
      <c r="T22" s="8">
        <f t="shared" si="4"/>
        <v>0.30983074753173478</v>
      </c>
      <c r="U22" s="8">
        <f t="shared" si="4"/>
        <v>3.3208411409535704E-2</v>
      </c>
      <c r="V22" s="8">
        <f t="shared" si="4"/>
        <v>0</v>
      </c>
      <c r="W22" s="8">
        <f t="shared" si="4"/>
        <v>0</v>
      </c>
      <c r="X22" s="8">
        <f t="shared" si="12"/>
        <v>5.7335087903989894</v>
      </c>
      <c r="Y22" s="8">
        <f t="shared" si="13"/>
        <v>1.1153906911142453</v>
      </c>
      <c r="Z22" s="8">
        <f t="shared" si="14"/>
        <v>5.9775140537164269E-2</v>
      </c>
      <c r="AA22" s="8">
        <f t="shared" si="15"/>
        <v>0</v>
      </c>
      <c r="AB22" s="8">
        <f t="shared" si="16"/>
        <v>0</v>
      </c>
      <c r="AC22" s="8">
        <f t="shared" si="17"/>
        <v>44.430499999999995</v>
      </c>
      <c r="AD22" s="8">
        <f t="shared" si="18"/>
        <v>159.94980000000001</v>
      </c>
      <c r="AE22" s="8">
        <f t="shared" si="19"/>
        <v>6.9684497625875634</v>
      </c>
      <c r="AF22" s="8">
        <f t="shared" si="20"/>
        <v>6.9086746220503992</v>
      </c>
      <c r="AG22" s="5">
        <f t="shared" si="21"/>
        <v>1.9356804896076565</v>
      </c>
      <c r="AH22" s="5">
        <f t="shared" si="22"/>
        <v>0.34303915894127057</v>
      </c>
    </row>
    <row r="23" spans="1:34" x14ac:dyDescent="0.2">
      <c r="A23" s="5" t="s">
        <v>332</v>
      </c>
      <c r="B23" s="5">
        <v>3.6</v>
      </c>
      <c r="C23" s="16">
        <v>462</v>
      </c>
      <c r="D23" s="17">
        <v>27.312000000000005</v>
      </c>
      <c r="E23" s="17">
        <v>4.8550000000000004</v>
      </c>
      <c r="F23" s="17">
        <v>2.8200000000000003</v>
      </c>
      <c r="G23" s="9">
        <v>0</v>
      </c>
      <c r="H23" s="5">
        <v>0</v>
      </c>
      <c r="I23" s="8">
        <f t="shared" si="5"/>
        <v>98.323200000000014</v>
      </c>
      <c r="J23" s="8">
        <f t="shared" si="0"/>
        <v>17.478000000000002</v>
      </c>
      <c r="K23" s="8">
        <f t="shared" si="1"/>
        <v>10.152000000000001</v>
      </c>
      <c r="L23" s="8">
        <f t="shared" si="2"/>
        <v>0</v>
      </c>
      <c r="M23" s="8">
        <f t="shared" si="3"/>
        <v>0</v>
      </c>
      <c r="N23" s="8">
        <f t="shared" si="6"/>
        <v>5.175450047373408</v>
      </c>
      <c r="O23" s="8">
        <f t="shared" si="7"/>
        <v>0.4930324400564175</v>
      </c>
      <c r="P23" s="8">
        <f t="shared" si="8"/>
        <v>0.10568394753279202</v>
      </c>
      <c r="Q23" s="8">
        <f t="shared" si="9"/>
        <v>0</v>
      </c>
      <c r="R23" s="8">
        <f t="shared" si="10"/>
        <v>0</v>
      </c>
      <c r="S23" s="8">
        <f t="shared" si="11"/>
        <v>1.43762501315928</v>
      </c>
      <c r="T23" s="8">
        <f t="shared" si="4"/>
        <v>0.13695345557122707</v>
      </c>
      <c r="U23" s="8">
        <f t="shared" si="4"/>
        <v>2.9356652092442228E-2</v>
      </c>
      <c r="V23" s="8">
        <f t="shared" si="4"/>
        <v>0</v>
      </c>
      <c r="W23" s="8">
        <f t="shared" si="4"/>
        <v>0</v>
      </c>
      <c r="X23" s="8">
        <f t="shared" si="12"/>
        <v>5.175450047373408</v>
      </c>
      <c r="Y23" s="8">
        <f t="shared" si="13"/>
        <v>0.4930324400564175</v>
      </c>
      <c r="Z23" s="8">
        <f t="shared" si="14"/>
        <v>5.284197376639601E-2</v>
      </c>
      <c r="AA23" s="8">
        <f t="shared" si="15"/>
        <v>0</v>
      </c>
      <c r="AB23" s="8">
        <f t="shared" si="16"/>
        <v>0</v>
      </c>
      <c r="AC23" s="8">
        <f t="shared" si="17"/>
        <v>34.987000000000002</v>
      </c>
      <c r="AD23" s="8">
        <f t="shared" si="18"/>
        <v>125.95320000000002</v>
      </c>
      <c r="AE23" s="8">
        <f t="shared" si="19"/>
        <v>5.7741664349626172</v>
      </c>
      <c r="AF23" s="8">
        <f t="shared" si="20"/>
        <v>5.7213244611962217</v>
      </c>
      <c r="AG23" s="5">
        <f t="shared" si="21"/>
        <v>1.6039351208229491</v>
      </c>
      <c r="AH23" s="5">
        <f t="shared" si="22"/>
        <v>0.16631010766366922</v>
      </c>
    </row>
    <row r="24" spans="1:34" x14ac:dyDescent="0.2">
      <c r="A24" s="5" t="s">
        <v>333</v>
      </c>
      <c r="B24" s="5">
        <v>3.6</v>
      </c>
      <c r="C24" s="16">
        <v>630</v>
      </c>
      <c r="D24" s="17">
        <v>22.724000000000004</v>
      </c>
      <c r="E24" s="17">
        <v>1.5659999999999998</v>
      </c>
      <c r="F24" s="17">
        <v>1.714</v>
      </c>
      <c r="G24" s="9">
        <v>0</v>
      </c>
      <c r="H24" s="5">
        <v>0</v>
      </c>
      <c r="I24" s="8">
        <f t="shared" si="5"/>
        <v>81.806400000000011</v>
      </c>
      <c r="J24" s="8">
        <f t="shared" si="0"/>
        <v>5.6375999999999999</v>
      </c>
      <c r="K24" s="8">
        <f t="shared" si="1"/>
        <v>6.1703999999999999</v>
      </c>
      <c r="L24" s="8">
        <f t="shared" si="2"/>
        <v>0</v>
      </c>
      <c r="M24" s="8">
        <f t="shared" si="3"/>
        <v>0</v>
      </c>
      <c r="N24" s="8">
        <f t="shared" si="6"/>
        <v>4.3060532687651332</v>
      </c>
      <c r="O24" s="8">
        <f t="shared" si="7"/>
        <v>0.15902961918194639</v>
      </c>
      <c r="P24" s="8">
        <f t="shared" si="8"/>
        <v>6.4234853216739538E-2</v>
      </c>
      <c r="Q24" s="8">
        <f t="shared" si="9"/>
        <v>0</v>
      </c>
      <c r="R24" s="8">
        <f t="shared" si="10"/>
        <v>0</v>
      </c>
      <c r="S24" s="8">
        <f t="shared" si="11"/>
        <v>1.1961259079903148</v>
      </c>
      <c r="T24" s="8">
        <f t="shared" si="4"/>
        <v>4.4174894217207328E-2</v>
      </c>
      <c r="U24" s="8">
        <f t="shared" si="4"/>
        <v>1.7843014782427648E-2</v>
      </c>
      <c r="V24" s="8">
        <f t="shared" si="4"/>
        <v>0</v>
      </c>
      <c r="W24" s="8">
        <f t="shared" si="4"/>
        <v>0</v>
      </c>
      <c r="X24" s="8">
        <f t="shared" si="12"/>
        <v>4.3060532687651332</v>
      </c>
      <c r="Y24" s="8">
        <f t="shared" si="13"/>
        <v>0.15902961918194639</v>
      </c>
      <c r="Z24" s="8">
        <f t="shared" si="14"/>
        <v>3.2117426608369769E-2</v>
      </c>
      <c r="AA24" s="8">
        <f t="shared" si="15"/>
        <v>0</v>
      </c>
      <c r="AB24" s="8">
        <f t="shared" si="16"/>
        <v>0</v>
      </c>
      <c r="AC24" s="8">
        <f t="shared" si="17"/>
        <v>26.004000000000001</v>
      </c>
      <c r="AD24" s="8">
        <f t="shared" si="18"/>
        <v>93.614400000000018</v>
      </c>
      <c r="AE24" s="8">
        <f t="shared" si="19"/>
        <v>4.529317741163819</v>
      </c>
      <c r="AF24" s="8">
        <f t="shared" si="20"/>
        <v>4.4972003145554487</v>
      </c>
      <c r="AG24" s="5">
        <f t="shared" si="21"/>
        <v>1.2581438169899497</v>
      </c>
      <c r="AH24" s="5">
        <f t="shared" si="22"/>
        <v>6.2017908999634955E-2</v>
      </c>
    </row>
    <row r="25" spans="1:34" x14ac:dyDescent="0.2">
      <c r="A25" s="5" t="s">
        <v>334</v>
      </c>
      <c r="B25" s="5">
        <v>3.6</v>
      </c>
      <c r="C25" s="16">
        <v>798</v>
      </c>
      <c r="D25" s="17">
        <v>20.0015</v>
      </c>
      <c r="E25" s="17">
        <v>0.84100000000000008</v>
      </c>
      <c r="F25" s="17">
        <v>1.3429999999999997</v>
      </c>
      <c r="G25" s="9">
        <v>0</v>
      </c>
      <c r="H25" s="5">
        <v>0</v>
      </c>
      <c r="I25" s="8">
        <f t="shared" si="5"/>
        <v>72.005400000000009</v>
      </c>
      <c r="J25" s="8">
        <f t="shared" si="0"/>
        <v>3.0276000000000005</v>
      </c>
      <c r="K25" s="8">
        <f t="shared" si="1"/>
        <v>4.8347999999999995</v>
      </c>
      <c r="L25" s="8">
        <f t="shared" si="2"/>
        <v>0</v>
      </c>
      <c r="M25" s="8">
        <f t="shared" si="3"/>
        <v>0</v>
      </c>
      <c r="N25" s="8">
        <f t="shared" si="6"/>
        <v>3.7901568586166969</v>
      </c>
      <c r="O25" s="8">
        <f t="shared" si="7"/>
        <v>8.5404795486600849E-2</v>
      </c>
      <c r="P25" s="8">
        <f t="shared" si="8"/>
        <v>5.0331043098063702E-2</v>
      </c>
      <c r="Q25" s="8">
        <f t="shared" si="9"/>
        <v>0</v>
      </c>
      <c r="R25" s="8">
        <f t="shared" si="10"/>
        <v>0</v>
      </c>
      <c r="S25" s="8">
        <f t="shared" si="11"/>
        <v>1.052821349615749</v>
      </c>
      <c r="T25" s="8">
        <f t="shared" si="4"/>
        <v>2.3723554301833569E-2</v>
      </c>
      <c r="U25" s="8">
        <f t="shared" si="4"/>
        <v>1.3980845305017694E-2</v>
      </c>
      <c r="V25" s="8">
        <f t="shared" si="4"/>
        <v>0</v>
      </c>
      <c r="W25" s="8">
        <f t="shared" si="4"/>
        <v>0</v>
      </c>
      <c r="X25" s="8">
        <f t="shared" si="12"/>
        <v>3.7901568586166969</v>
      </c>
      <c r="Y25" s="8">
        <f t="shared" si="13"/>
        <v>8.5404795486600849E-2</v>
      </c>
      <c r="Z25" s="8">
        <f t="shared" si="14"/>
        <v>2.5165521549031851E-2</v>
      </c>
      <c r="AA25" s="8">
        <f t="shared" si="15"/>
        <v>0</v>
      </c>
      <c r="AB25" s="8">
        <f t="shared" si="16"/>
        <v>0</v>
      </c>
      <c r="AC25" s="8">
        <f t="shared" si="17"/>
        <v>22.185500000000001</v>
      </c>
      <c r="AD25" s="8">
        <f t="shared" si="18"/>
        <v>79.867800000000017</v>
      </c>
      <c r="AE25" s="8">
        <f t="shared" si="19"/>
        <v>3.9258926972013617</v>
      </c>
      <c r="AF25" s="8">
        <f t="shared" si="20"/>
        <v>3.9007271756523298</v>
      </c>
      <c r="AG25" s="5">
        <f t="shared" si="21"/>
        <v>1.0905257492226004</v>
      </c>
      <c r="AH25" s="5">
        <f t="shared" si="22"/>
        <v>3.7704399606851319E-2</v>
      </c>
    </row>
    <row r="26" spans="1:34" x14ac:dyDescent="0.2">
      <c r="A26" s="5" t="s">
        <v>335</v>
      </c>
      <c r="B26" s="5">
        <v>3.6</v>
      </c>
      <c r="C26" s="16">
        <v>966</v>
      </c>
      <c r="D26" s="17">
        <v>17.79</v>
      </c>
      <c r="E26" s="17">
        <v>0.63500000000000001</v>
      </c>
      <c r="F26" s="17">
        <v>0.88349999999999995</v>
      </c>
      <c r="G26" s="9">
        <v>0</v>
      </c>
      <c r="H26" s="5">
        <v>0</v>
      </c>
      <c r="I26" s="8">
        <f t="shared" si="5"/>
        <v>64.043999999999997</v>
      </c>
      <c r="J26" s="8">
        <f t="shared" si="0"/>
        <v>2.286</v>
      </c>
      <c r="K26" s="8">
        <f t="shared" si="1"/>
        <v>3.1806000000000001</v>
      </c>
      <c r="L26" s="8">
        <f t="shared" si="2"/>
        <v>0</v>
      </c>
      <c r="M26" s="8">
        <f t="shared" si="3"/>
        <v>0</v>
      </c>
      <c r="N26" s="8">
        <f t="shared" si="6"/>
        <v>3.3710916938625113</v>
      </c>
      <c r="O26" s="8">
        <f t="shared" si="7"/>
        <v>6.4485190409026796E-2</v>
      </c>
      <c r="P26" s="8">
        <f t="shared" si="8"/>
        <v>3.3110555902560901E-2</v>
      </c>
      <c r="Q26" s="8">
        <f t="shared" si="9"/>
        <v>0</v>
      </c>
      <c r="R26" s="8">
        <f t="shared" si="10"/>
        <v>0</v>
      </c>
      <c r="S26" s="8">
        <f t="shared" si="11"/>
        <v>0.93641435940625306</v>
      </c>
      <c r="T26" s="8">
        <f t="shared" si="4"/>
        <v>1.7912552891396333E-2</v>
      </c>
      <c r="U26" s="8">
        <f t="shared" si="4"/>
        <v>9.1973766396002497E-3</v>
      </c>
      <c r="V26" s="8">
        <f t="shared" si="4"/>
        <v>0</v>
      </c>
      <c r="W26" s="8">
        <f t="shared" si="4"/>
        <v>0</v>
      </c>
      <c r="X26" s="8">
        <f t="shared" si="12"/>
        <v>3.3710916938625113</v>
      </c>
      <c r="Y26" s="8">
        <f t="shared" si="13"/>
        <v>6.4485190409026796E-2</v>
      </c>
      <c r="Z26" s="8">
        <f t="shared" si="14"/>
        <v>1.655527795128045E-2</v>
      </c>
      <c r="AA26" s="8">
        <f t="shared" si="15"/>
        <v>0</v>
      </c>
      <c r="AB26" s="8">
        <f t="shared" si="16"/>
        <v>0</v>
      </c>
      <c r="AC26" s="8">
        <f t="shared" si="17"/>
        <v>19.308500000000002</v>
      </c>
      <c r="AD26" s="8">
        <f t="shared" si="18"/>
        <v>69.510599999999997</v>
      </c>
      <c r="AE26" s="8">
        <f t="shared" si="19"/>
        <v>3.468687440174099</v>
      </c>
      <c r="AF26" s="8">
        <f t="shared" si="20"/>
        <v>3.4521321622228185</v>
      </c>
      <c r="AG26" s="5">
        <f t="shared" si="21"/>
        <v>0.96352428893724973</v>
      </c>
      <c r="AH26" s="5">
        <f t="shared" si="22"/>
        <v>2.7109929530996592E-2</v>
      </c>
    </row>
    <row r="27" spans="1:34" x14ac:dyDescent="0.2">
      <c r="A27" s="5" t="s">
        <v>336</v>
      </c>
      <c r="B27" s="5">
        <v>3.6</v>
      </c>
      <c r="C27" s="16">
        <v>1184.5833333333721</v>
      </c>
      <c r="D27" s="17">
        <v>1.179</v>
      </c>
      <c r="E27" s="17">
        <v>0.35950000000000004</v>
      </c>
      <c r="F27" s="17">
        <v>4.5999999999999999E-2</v>
      </c>
      <c r="G27" s="9">
        <v>0</v>
      </c>
      <c r="H27" s="5">
        <v>0</v>
      </c>
      <c r="I27" s="8">
        <f t="shared" si="5"/>
        <v>4.2444000000000006</v>
      </c>
      <c r="J27" s="8">
        <f t="shared" si="0"/>
        <v>1.2942000000000002</v>
      </c>
      <c r="K27" s="8">
        <f t="shared" si="1"/>
        <v>0.1656</v>
      </c>
      <c r="L27" s="8">
        <f t="shared" si="2"/>
        <v>0</v>
      </c>
      <c r="M27" s="8">
        <f t="shared" si="3"/>
        <v>0</v>
      </c>
      <c r="N27" s="8">
        <f t="shared" si="6"/>
        <v>0.22341299084114119</v>
      </c>
      <c r="O27" s="8">
        <f t="shared" si="7"/>
        <v>3.6507757404795491E-2</v>
      </c>
      <c r="P27" s="8">
        <f t="shared" si="8"/>
        <v>1.7239225484072453E-3</v>
      </c>
      <c r="Q27" s="8">
        <f t="shared" si="9"/>
        <v>0</v>
      </c>
      <c r="R27" s="8">
        <f t="shared" si="10"/>
        <v>0</v>
      </c>
      <c r="S27" s="8">
        <f t="shared" si="11"/>
        <v>6.2059164122539215E-2</v>
      </c>
      <c r="T27" s="8">
        <f t="shared" si="4"/>
        <v>1.0141043723554302E-2</v>
      </c>
      <c r="U27" s="8">
        <f t="shared" si="4"/>
        <v>4.7886737455756813E-4</v>
      </c>
      <c r="V27" s="8">
        <f t="shared" si="4"/>
        <v>0</v>
      </c>
      <c r="W27" s="8">
        <f t="shared" si="4"/>
        <v>0</v>
      </c>
      <c r="X27" s="8">
        <f t="shared" si="12"/>
        <v>0.22341299084114119</v>
      </c>
      <c r="Y27" s="8">
        <f t="shared" si="13"/>
        <v>3.6507757404795491E-2</v>
      </c>
      <c r="Z27" s="8">
        <f t="shared" si="14"/>
        <v>8.6196127420362265E-4</v>
      </c>
      <c r="AA27" s="8">
        <f t="shared" si="15"/>
        <v>0</v>
      </c>
      <c r="AB27" s="8">
        <f t="shared" si="16"/>
        <v>0</v>
      </c>
      <c r="AC27" s="8">
        <f t="shared" si="17"/>
        <v>1.5845</v>
      </c>
      <c r="AD27" s="8">
        <f t="shared" si="18"/>
        <v>5.704200000000001</v>
      </c>
      <c r="AE27" s="8">
        <f t="shared" si="19"/>
        <v>0.26164467079434395</v>
      </c>
      <c r="AF27" s="8">
        <f t="shared" si="20"/>
        <v>0.26078270952014032</v>
      </c>
      <c r="AG27" s="5">
        <f t="shared" si="21"/>
        <v>7.267907522065109E-2</v>
      </c>
      <c r="AH27" s="5">
        <f t="shared" si="22"/>
        <v>1.0619911098111877E-2</v>
      </c>
    </row>
    <row r="28" spans="1:34" x14ac:dyDescent="0.2">
      <c r="A28" s="5" t="s">
        <v>337</v>
      </c>
      <c r="B28" s="5">
        <v>3.6</v>
      </c>
      <c r="C28" s="16">
        <v>1190.5833333333721</v>
      </c>
      <c r="D28" s="17">
        <v>1.4824999999999999</v>
      </c>
      <c r="E28" s="17">
        <v>0.51049999999999995</v>
      </c>
      <c r="F28" s="17">
        <v>4.5000000000000005E-2</v>
      </c>
      <c r="G28" s="9">
        <v>0</v>
      </c>
      <c r="H28" s="5">
        <v>0</v>
      </c>
      <c r="I28" s="8">
        <f t="shared" si="5"/>
        <v>5.3369999999999997</v>
      </c>
      <c r="J28" s="8">
        <f t="shared" si="0"/>
        <v>1.8377999999999999</v>
      </c>
      <c r="K28" s="8">
        <f t="shared" si="1"/>
        <v>0.16200000000000003</v>
      </c>
      <c r="L28" s="8">
        <f t="shared" si="2"/>
        <v>0</v>
      </c>
      <c r="M28" s="8">
        <f t="shared" si="3"/>
        <v>0</v>
      </c>
      <c r="N28" s="8">
        <f t="shared" si="6"/>
        <v>0.28092430782187594</v>
      </c>
      <c r="O28" s="8">
        <f t="shared" si="7"/>
        <v>5.1842031029619172E-2</v>
      </c>
      <c r="P28" s="8">
        <f t="shared" si="8"/>
        <v>1.6864459712679577E-3</v>
      </c>
      <c r="Q28" s="8">
        <f t="shared" si="9"/>
        <v>0</v>
      </c>
      <c r="R28" s="8">
        <f t="shared" si="10"/>
        <v>0</v>
      </c>
      <c r="S28" s="8">
        <f t="shared" si="11"/>
        <v>7.8034529950521098E-2</v>
      </c>
      <c r="T28" s="8">
        <f t="shared" si="4"/>
        <v>1.4400564174894215E-2</v>
      </c>
      <c r="U28" s="8">
        <f t="shared" si="4"/>
        <v>4.6845721424109934E-4</v>
      </c>
      <c r="V28" s="8">
        <f t="shared" si="4"/>
        <v>0</v>
      </c>
      <c r="W28" s="8">
        <f t="shared" si="4"/>
        <v>0</v>
      </c>
      <c r="X28" s="8">
        <f t="shared" si="12"/>
        <v>0.28092430782187594</v>
      </c>
      <c r="Y28" s="8">
        <f t="shared" si="13"/>
        <v>5.1842031029619172E-2</v>
      </c>
      <c r="Z28" s="8">
        <f t="shared" si="14"/>
        <v>8.4322298563397886E-4</v>
      </c>
      <c r="AA28" s="8">
        <f t="shared" si="15"/>
        <v>0</v>
      </c>
      <c r="AB28" s="8">
        <f t="shared" si="16"/>
        <v>0</v>
      </c>
      <c r="AC28" s="8">
        <f t="shared" si="17"/>
        <v>2.0379999999999998</v>
      </c>
      <c r="AD28" s="8">
        <f t="shared" si="18"/>
        <v>7.3367999999999993</v>
      </c>
      <c r="AE28" s="8">
        <f t="shared" si="19"/>
        <v>0.33445278482276303</v>
      </c>
      <c r="AF28" s="8">
        <f t="shared" si="20"/>
        <v>0.33360956183712909</v>
      </c>
      <c r="AG28" s="5">
        <f t="shared" si="21"/>
        <v>9.2903551339656401E-2</v>
      </c>
      <c r="AH28" s="5">
        <f t="shared" si="22"/>
        <v>1.4869021389135302E-2</v>
      </c>
    </row>
    <row r="29" spans="1:34" x14ac:dyDescent="0.2">
      <c r="A29" s="5" t="s">
        <v>338</v>
      </c>
      <c r="B29" s="5">
        <v>3.6</v>
      </c>
      <c r="C29" s="16">
        <v>1196.5833333333721</v>
      </c>
      <c r="D29" s="17">
        <v>1.7404999999999999</v>
      </c>
      <c r="E29" s="17">
        <v>0.29150000000000004</v>
      </c>
      <c r="F29" s="17">
        <v>3.2500000000000001E-2</v>
      </c>
      <c r="G29" s="9">
        <v>0</v>
      </c>
      <c r="H29" s="5">
        <v>0</v>
      </c>
      <c r="I29" s="8">
        <f t="shared" si="5"/>
        <v>6.2657999999999996</v>
      </c>
      <c r="J29" s="8">
        <f t="shared" si="0"/>
        <v>1.0494000000000001</v>
      </c>
      <c r="K29" s="8">
        <f t="shared" si="1"/>
        <v>0.11700000000000001</v>
      </c>
      <c r="L29" s="8">
        <f t="shared" si="2"/>
        <v>0</v>
      </c>
      <c r="M29" s="8">
        <f t="shared" si="3"/>
        <v>0</v>
      </c>
      <c r="N29" s="8">
        <f t="shared" si="6"/>
        <v>0.32981366459627326</v>
      </c>
      <c r="O29" s="8">
        <f t="shared" si="7"/>
        <v>2.9602256699576869E-2</v>
      </c>
      <c r="P29" s="8">
        <f t="shared" si="8"/>
        <v>1.2179887570268582E-3</v>
      </c>
      <c r="Q29" s="8">
        <f t="shared" si="9"/>
        <v>0</v>
      </c>
      <c r="R29" s="8">
        <f t="shared" si="10"/>
        <v>0</v>
      </c>
      <c r="S29" s="8">
        <f t="shared" si="11"/>
        <v>9.1614906832298129E-2</v>
      </c>
      <c r="T29" s="8">
        <f t="shared" si="4"/>
        <v>8.2228490832157962E-3</v>
      </c>
      <c r="U29" s="8">
        <f t="shared" si="4"/>
        <v>3.3833021028523841E-4</v>
      </c>
      <c r="V29" s="8">
        <f t="shared" si="4"/>
        <v>0</v>
      </c>
      <c r="W29" s="8">
        <f t="shared" si="4"/>
        <v>0</v>
      </c>
      <c r="X29" s="8">
        <f t="shared" si="12"/>
        <v>0.32981366459627326</v>
      </c>
      <c r="Y29" s="8">
        <f t="shared" si="13"/>
        <v>2.9602256699576869E-2</v>
      </c>
      <c r="Z29" s="8">
        <f t="shared" si="14"/>
        <v>6.0899437851342911E-4</v>
      </c>
      <c r="AA29" s="8">
        <f t="shared" si="15"/>
        <v>0</v>
      </c>
      <c r="AB29" s="8">
        <f t="shared" si="16"/>
        <v>0</v>
      </c>
      <c r="AC29" s="8">
        <f t="shared" si="17"/>
        <v>2.0645000000000002</v>
      </c>
      <c r="AD29" s="8">
        <f t="shared" si="18"/>
        <v>7.4321999999999999</v>
      </c>
      <c r="AE29" s="8">
        <f t="shared" si="19"/>
        <v>0.36063391005287698</v>
      </c>
      <c r="AF29" s="8">
        <f t="shared" si="20"/>
        <v>0.36002491567436357</v>
      </c>
      <c r="AG29" s="5">
        <f t="shared" si="21"/>
        <v>0.10017608612579916</v>
      </c>
      <c r="AH29" s="5">
        <f t="shared" si="22"/>
        <v>8.5611792935010346E-3</v>
      </c>
    </row>
    <row r="30" spans="1:34" x14ac:dyDescent="0.2">
      <c r="A30" s="5" t="s">
        <v>339</v>
      </c>
      <c r="B30" s="5">
        <v>3.6</v>
      </c>
      <c r="C30" s="16">
        <v>1202.5833333333721</v>
      </c>
      <c r="D30" s="17">
        <v>6.774</v>
      </c>
      <c r="E30" s="17">
        <v>0.40250000000000002</v>
      </c>
      <c r="F30" s="17">
        <v>1.1675</v>
      </c>
      <c r="G30" s="9">
        <v>0</v>
      </c>
      <c r="H30" s="5">
        <v>0</v>
      </c>
      <c r="I30" s="8">
        <f t="shared" si="5"/>
        <v>24.386400000000002</v>
      </c>
      <c r="J30" s="8">
        <f t="shared" si="0"/>
        <v>1.4490000000000001</v>
      </c>
      <c r="K30" s="8">
        <f t="shared" si="1"/>
        <v>4.2030000000000003</v>
      </c>
      <c r="L30" s="8">
        <f t="shared" si="2"/>
        <v>0</v>
      </c>
      <c r="M30" s="8">
        <f t="shared" si="3"/>
        <v>0</v>
      </c>
      <c r="N30" s="8">
        <f t="shared" si="6"/>
        <v>1.283629855774292</v>
      </c>
      <c r="O30" s="8">
        <f t="shared" si="7"/>
        <v>4.0874471086036673E-2</v>
      </c>
      <c r="P30" s="8">
        <f t="shared" si="8"/>
        <v>4.3753903810118677E-2</v>
      </c>
      <c r="Q30" s="8">
        <f t="shared" si="9"/>
        <v>0</v>
      </c>
      <c r="R30" s="8">
        <f t="shared" si="10"/>
        <v>0</v>
      </c>
      <c r="S30" s="8">
        <f t="shared" si="11"/>
        <v>0.35656384882619224</v>
      </c>
      <c r="T30" s="8">
        <f t="shared" si="4"/>
        <v>1.1354019746121298E-2</v>
      </c>
      <c r="U30" s="8">
        <f t="shared" si="4"/>
        <v>1.2153862169477409E-2</v>
      </c>
      <c r="V30" s="8">
        <f t="shared" si="4"/>
        <v>0</v>
      </c>
      <c r="W30" s="8">
        <f t="shared" si="4"/>
        <v>0</v>
      </c>
      <c r="X30" s="8">
        <f t="shared" si="12"/>
        <v>1.283629855774292</v>
      </c>
      <c r="Y30" s="8">
        <f t="shared" si="13"/>
        <v>4.0874471086036673E-2</v>
      </c>
      <c r="Z30" s="8">
        <f t="shared" si="14"/>
        <v>2.1876951905059339E-2</v>
      </c>
      <c r="AA30" s="8">
        <f t="shared" si="15"/>
        <v>0</v>
      </c>
      <c r="AB30" s="8">
        <f t="shared" si="16"/>
        <v>0</v>
      </c>
      <c r="AC30" s="8">
        <f t="shared" si="17"/>
        <v>8.3439999999999994</v>
      </c>
      <c r="AD30" s="8">
        <f t="shared" si="18"/>
        <v>30.038400000000003</v>
      </c>
      <c r="AE30" s="8">
        <f t="shared" si="19"/>
        <v>1.3682582306704474</v>
      </c>
      <c r="AF30" s="8">
        <f t="shared" si="20"/>
        <v>1.3463812787653882</v>
      </c>
      <c r="AG30" s="5">
        <f t="shared" si="21"/>
        <v>0.3800717307417909</v>
      </c>
      <c r="AH30" s="5">
        <f t="shared" si="22"/>
        <v>2.3507881915598716E-2</v>
      </c>
    </row>
    <row r="31" spans="1:34" x14ac:dyDescent="0.2">
      <c r="A31" s="5" t="s">
        <v>340</v>
      </c>
      <c r="B31" s="5">
        <v>3.6</v>
      </c>
      <c r="C31" s="16">
        <v>1208.5833333333721</v>
      </c>
      <c r="D31" s="17">
        <v>29.347500000000004</v>
      </c>
      <c r="E31" s="17">
        <v>0.64749999999999996</v>
      </c>
      <c r="F31" s="17">
        <v>1.9040000000000001</v>
      </c>
      <c r="G31" s="9">
        <v>0</v>
      </c>
      <c r="H31" s="5">
        <v>0</v>
      </c>
      <c r="I31" s="8">
        <f t="shared" si="5"/>
        <v>105.65100000000001</v>
      </c>
      <c r="J31" s="8">
        <f t="shared" si="0"/>
        <v>2.331</v>
      </c>
      <c r="K31" s="8">
        <f t="shared" si="1"/>
        <v>6.8544000000000009</v>
      </c>
      <c r="L31" s="8">
        <f t="shared" si="2"/>
        <v>0</v>
      </c>
      <c r="M31" s="8">
        <f t="shared" si="3"/>
        <v>0</v>
      </c>
      <c r="N31" s="8">
        <f t="shared" si="6"/>
        <v>5.5611643330876941</v>
      </c>
      <c r="O31" s="8">
        <f t="shared" si="7"/>
        <v>6.5754583921015505E-2</v>
      </c>
      <c r="P31" s="8">
        <f t="shared" si="8"/>
        <v>7.1355402873204257E-2</v>
      </c>
      <c r="Q31" s="8">
        <f t="shared" si="9"/>
        <v>0</v>
      </c>
      <c r="R31" s="8">
        <f t="shared" si="10"/>
        <v>0</v>
      </c>
      <c r="S31" s="8">
        <f t="shared" si="11"/>
        <v>1.5447678703021372</v>
      </c>
      <c r="T31" s="8">
        <f t="shared" si="4"/>
        <v>1.8265162200282084E-2</v>
      </c>
      <c r="U31" s="8">
        <f t="shared" si="4"/>
        <v>1.9820945242556738E-2</v>
      </c>
      <c r="V31" s="8">
        <f t="shared" si="4"/>
        <v>0</v>
      </c>
      <c r="W31" s="8">
        <f t="shared" si="4"/>
        <v>0</v>
      </c>
      <c r="X31" s="8">
        <f t="shared" si="12"/>
        <v>5.5611643330876941</v>
      </c>
      <c r="Y31" s="8">
        <f t="shared" si="13"/>
        <v>6.5754583921015505E-2</v>
      </c>
      <c r="Z31" s="8">
        <f t="shared" si="14"/>
        <v>3.5677701436602129E-2</v>
      </c>
      <c r="AA31" s="8">
        <f t="shared" si="15"/>
        <v>0</v>
      </c>
      <c r="AB31" s="8">
        <f t="shared" si="16"/>
        <v>0</v>
      </c>
      <c r="AC31" s="8">
        <f t="shared" si="17"/>
        <v>31.899000000000004</v>
      </c>
      <c r="AD31" s="8">
        <f t="shared" si="18"/>
        <v>114.83640000000001</v>
      </c>
      <c r="AE31" s="8">
        <f t="shared" si="19"/>
        <v>5.6982743198819144</v>
      </c>
      <c r="AF31" s="8">
        <f t="shared" si="20"/>
        <v>5.6625966184453116</v>
      </c>
      <c r="AG31" s="5">
        <f t="shared" si="21"/>
        <v>1.5828539777449762</v>
      </c>
      <c r="AH31" s="5">
        <f t="shared" si="22"/>
        <v>3.8086107442838961E-2</v>
      </c>
    </row>
    <row r="32" spans="1:34" x14ac:dyDescent="0.2">
      <c r="A32" s="5" t="s">
        <v>341</v>
      </c>
      <c r="B32" s="5">
        <v>3.6</v>
      </c>
      <c r="C32" s="16">
        <v>1214.5833333333721</v>
      </c>
      <c r="D32" s="17">
        <v>40.570999999999998</v>
      </c>
      <c r="E32" s="17">
        <v>0.621</v>
      </c>
      <c r="F32" s="17">
        <v>1.2215</v>
      </c>
      <c r="G32" s="9">
        <v>0</v>
      </c>
      <c r="H32" s="5">
        <v>0</v>
      </c>
      <c r="I32" s="8">
        <f t="shared" si="5"/>
        <v>146.0556</v>
      </c>
      <c r="J32" s="8">
        <f t="shared" si="0"/>
        <v>2.2356000000000003</v>
      </c>
      <c r="K32" s="8">
        <f t="shared" si="1"/>
        <v>4.3974000000000002</v>
      </c>
      <c r="L32" s="8">
        <f t="shared" si="2"/>
        <v>0</v>
      </c>
      <c r="M32" s="8">
        <f t="shared" si="3"/>
        <v>0</v>
      </c>
      <c r="N32" s="8">
        <f t="shared" si="6"/>
        <v>7.6879460995894302</v>
      </c>
      <c r="O32" s="8">
        <f t="shared" si="7"/>
        <v>6.3063469675599435E-2</v>
      </c>
      <c r="P32" s="8">
        <f t="shared" si="8"/>
        <v>4.5777638975640224E-2</v>
      </c>
      <c r="Q32" s="8">
        <f t="shared" si="9"/>
        <v>0</v>
      </c>
      <c r="R32" s="8">
        <f t="shared" si="10"/>
        <v>0</v>
      </c>
      <c r="S32" s="8">
        <f t="shared" si="11"/>
        <v>2.135540583219286</v>
      </c>
      <c r="T32" s="8">
        <f t="shared" si="4"/>
        <v>1.7517630465444287E-2</v>
      </c>
      <c r="U32" s="8">
        <f t="shared" si="4"/>
        <v>1.2716010826566728E-2</v>
      </c>
      <c r="V32" s="8">
        <f t="shared" si="4"/>
        <v>0</v>
      </c>
      <c r="W32" s="8">
        <f t="shared" si="4"/>
        <v>0</v>
      </c>
      <c r="X32" s="8">
        <f t="shared" si="12"/>
        <v>7.6879460995894302</v>
      </c>
      <c r="Y32" s="8">
        <f t="shared" si="13"/>
        <v>6.3063469675599435E-2</v>
      </c>
      <c r="Z32" s="8">
        <f t="shared" si="14"/>
        <v>2.2888819487820112E-2</v>
      </c>
      <c r="AA32" s="8">
        <f t="shared" si="15"/>
        <v>0</v>
      </c>
      <c r="AB32" s="8">
        <f t="shared" si="16"/>
        <v>0</v>
      </c>
      <c r="AC32" s="8">
        <f t="shared" si="17"/>
        <v>42.413499999999999</v>
      </c>
      <c r="AD32" s="8">
        <f t="shared" si="18"/>
        <v>152.68860000000001</v>
      </c>
      <c r="AE32" s="8">
        <f t="shared" si="19"/>
        <v>7.7967872082406702</v>
      </c>
      <c r="AF32" s="8">
        <f t="shared" si="20"/>
        <v>7.7738983887528494</v>
      </c>
      <c r="AG32" s="5">
        <f t="shared" si="21"/>
        <v>2.1657742245112974</v>
      </c>
      <c r="AH32" s="5">
        <f t="shared" si="22"/>
        <v>3.0233641292011101E-2</v>
      </c>
    </row>
    <row r="33" spans="1:34" x14ac:dyDescent="0.2">
      <c r="A33" s="5" t="s">
        <v>342</v>
      </c>
      <c r="B33" s="5">
        <v>3.6</v>
      </c>
      <c r="C33" s="16">
        <v>1220.5833333333721</v>
      </c>
      <c r="D33" s="17">
        <v>43.458000000000006</v>
      </c>
      <c r="E33" s="17">
        <v>0.5655</v>
      </c>
      <c r="F33" s="17">
        <v>1.0985</v>
      </c>
      <c r="G33" s="9">
        <v>0</v>
      </c>
      <c r="H33" s="5">
        <v>0</v>
      </c>
      <c r="I33" s="8">
        <f t="shared" si="5"/>
        <v>156.44880000000003</v>
      </c>
      <c r="J33" s="8">
        <f t="shared" si="0"/>
        <v>2.0358000000000001</v>
      </c>
      <c r="K33" s="8">
        <f t="shared" si="1"/>
        <v>3.9546000000000001</v>
      </c>
      <c r="L33" s="8">
        <f t="shared" si="2"/>
        <v>0</v>
      </c>
      <c r="M33" s="8">
        <f t="shared" si="3"/>
        <v>0</v>
      </c>
      <c r="N33" s="8">
        <f t="shared" si="6"/>
        <v>8.2350142120223193</v>
      </c>
      <c r="O33" s="8">
        <f t="shared" si="7"/>
        <v>5.7427362482369529E-2</v>
      </c>
      <c r="P33" s="8">
        <f t="shared" si="8"/>
        <v>4.1168019987507805E-2</v>
      </c>
      <c r="Q33" s="8">
        <f t="shared" si="9"/>
        <v>0</v>
      </c>
      <c r="R33" s="8">
        <f t="shared" si="10"/>
        <v>0</v>
      </c>
      <c r="S33" s="8">
        <f t="shared" si="11"/>
        <v>2.2875039477839776</v>
      </c>
      <c r="T33" s="8">
        <f t="shared" si="4"/>
        <v>1.5952045133991535E-2</v>
      </c>
      <c r="U33" s="8">
        <f t="shared" si="4"/>
        <v>1.1435561107641056E-2</v>
      </c>
      <c r="V33" s="8">
        <f t="shared" si="4"/>
        <v>0</v>
      </c>
      <c r="W33" s="8">
        <f t="shared" si="4"/>
        <v>0</v>
      </c>
      <c r="X33" s="8">
        <f t="shared" si="12"/>
        <v>8.2350142120223193</v>
      </c>
      <c r="Y33" s="8">
        <f t="shared" si="13"/>
        <v>5.7427362482369529E-2</v>
      </c>
      <c r="Z33" s="8">
        <f t="shared" si="14"/>
        <v>2.0584009993753902E-2</v>
      </c>
      <c r="AA33" s="8">
        <f t="shared" si="15"/>
        <v>0</v>
      </c>
      <c r="AB33" s="8">
        <f t="shared" si="16"/>
        <v>0</v>
      </c>
      <c r="AC33" s="8">
        <f t="shared" si="17"/>
        <v>45.122000000000007</v>
      </c>
      <c r="AD33" s="8">
        <f t="shared" si="18"/>
        <v>162.43920000000003</v>
      </c>
      <c r="AE33" s="8">
        <f t="shared" si="19"/>
        <v>8.3336095944921968</v>
      </c>
      <c r="AF33" s="8">
        <f t="shared" si="20"/>
        <v>8.313025584498444</v>
      </c>
      <c r="AG33" s="5">
        <f t="shared" si="21"/>
        <v>2.3148915540256101</v>
      </c>
      <c r="AH33" s="5">
        <f t="shared" si="22"/>
        <v>2.7387606241632646E-2</v>
      </c>
    </row>
    <row r="34" spans="1:34" x14ac:dyDescent="0.2">
      <c r="A34" s="5" t="s">
        <v>343</v>
      </c>
      <c r="B34" s="5">
        <v>3.6</v>
      </c>
      <c r="C34" s="16">
        <v>1226.5833333333721</v>
      </c>
      <c r="D34" s="17">
        <v>41.558500000000002</v>
      </c>
      <c r="E34" s="17">
        <v>0.42550000000000004</v>
      </c>
      <c r="F34" s="17">
        <v>0.89949999999999997</v>
      </c>
      <c r="G34" s="9">
        <v>0</v>
      </c>
      <c r="H34" s="5">
        <v>0</v>
      </c>
      <c r="I34" s="8">
        <f t="shared" si="5"/>
        <v>149.61060000000001</v>
      </c>
      <c r="J34" s="8">
        <f t="shared" si="0"/>
        <v>1.5318000000000003</v>
      </c>
      <c r="K34" s="8">
        <f t="shared" si="1"/>
        <v>3.2382</v>
      </c>
      <c r="L34" s="8">
        <f t="shared" si="2"/>
        <v>0</v>
      </c>
      <c r="M34" s="8">
        <f t="shared" si="3"/>
        <v>0</v>
      </c>
      <c r="N34" s="8">
        <f t="shared" si="6"/>
        <v>7.8750710601115905</v>
      </c>
      <c r="O34" s="8">
        <f t="shared" si="7"/>
        <v>4.3210155148095911E-2</v>
      </c>
      <c r="P34" s="8">
        <f t="shared" si="8"/>
        <v>3.3710181136789502E-2</v>
      </c>
      <c r="Q34" s="8">
        <f t="shared" si="9"/>
        <v>0</v>
      </c>
      <c r="R34" s="8">
        <f t="shared" si="10"/>
        <v>0</v>
      </c>
      <c r="S34" s="8">
        <f t="shared" si="11"/>
        <v>2.1875197389198862</v>
      </c>
      <c r="T34" s="8">
        <f t="shared" si="4"/>
        <v>1.2002820874471087E-2</v>
      </c>
      <c r="U34" s="8">
        <f t="shared" si="4"/>
        <v>9.3639392046637512E-3</v>
      </c>
      <c r="V34" s="8">
        <f t="shared" si="4"/>
        <v>0</v>
      </c>
      <c r="W34" s="8">
        <f t="shared" si="4"/>
        <v>0</v>
      </c>
      <c r="X34" s="8">
        <f t="shared" si="12"/>
        <v>7.8750710601115905</v>
      </c>
      <c r="Y34" s="8">
        <f t="shared" si="13"/>
        <v>4.3210155148095911E-2</v>
      </c>
      <c r="Z34" s="8">
        <f t="shared" si="14"/>
        <v>1.6855090568394751E-2</v>
      </c>
      <c r="AA34" s="8">
        <f t="shared" si="15"/>
        <v>0</v>
      </c>
      <c r="AB34" s="8">
        <f t="shared" si="16"/>
        <v>0</v>
      </c>
      <c r="AC34" s="8">
        <f t="shared" si="17"/>
        <v>42.883500000000005</v>
      </c>
      <c r="AD34" s="8">
        <f t="shared" si="18"/>
        <v>154.38060000000002</v>
      </c>
      <c r="AE34" s="8">
        <f t="shared" si="19"/>
        <v>7.9519913963964761</v>
      </c>
      <c r="AF34" s="8">
        <f t="shared" si="20"/>
        <v>7.9351363058280819</v>
      </c>
      <c r="AG34" s="5">
        <f t="shared" si="21"/>
        <v>2.2088864989990209</v>
      </c>
      <c r="AH34" s="5">
        <f t="shared" si="22"/>
        <v>2.1366760079134888E-2</v>
      </c>
    </row>
    <row r="35" spans="1:34" x14ac:dyDescent="0.2">
      <c r="A35" s="5" t="s">
        <v>344</v>
      </c>
      <c r="B35" s="5">
        <v>3.6</v>
      </c>
      <c r="C35" s="16">
        <v>1250.5833333333721</v>
      </c>
      <c r="D35" s="17">
        <v>41.422500000000007</v>
      </c>
      <c r="E35" s="17">
        <v>0.33349999999999996</v>
      </c>
      <c r="F35" s="17">
        <v>0.75550000000000006</v>
      </c>
      <c r="G35" s="9">
        <v>0</v>
      </c>
      <c r="H35" s="5">
        <v>0</v>
      </c>
      <c r="I35" s="8">
        <f t="shared" si="5"/>
        <v>149.12100000000004</v>
      </c>
      <c r="J35" s="8">
        <f t="shared" si="0"/>
        <v>1.2005999999999999</v>
      </c>
      <c r="K35" s="8">
        <f t="shared" si="1"/>
        <v>2.7198000000000002</v>
      </c>
      <c r="L35" s="8">
        <f t="shared" si="2"/>
        <v>0</v>
      </c>
      <c r="M35" s="8">
        <f t="shared" si="3"/>
        <v>0</v>
      </c>
      <c r="N35" s="8">
        <f t="shared" si="6"/>
        <v>7.8492999263080341</v>
      </c>
      <c r="O35" s="8">
        <f t="shared" si="7"/>
        <v>3.3867418899858948E-2</v>
      </c>
      <c r="P35" s="8">
        <f t="shared" si="8"/>
        <v>2.8313554028732046E-2</v>
      </c>
      <c r="Q35" s="8">
        <f t="shared" si="9"/>
        <v>0</v>
      </c>
      <c r="R35" s="8">
        <f t="shared" si="10"/>
        <v>0</v>
      </c>
      <c r="S35" s="8">
        <f t="shared" si="11"/>
        <v>2.1803610906411204</v>
      </c>
      <c r="T35" s="8">
        <f t="shared" si="4"/>
        <v>9.4076163610719299E-3</v>
      </c>
      <c r="U35" s="8">
        <f t="shared" si="4"/>
        <v>7.8648761190922341E-3</v>
      </c>
      <c r="V35" s="8">
        <f t="shared" si="4"/>
        <v>0</v>
      </c>
      <c r="W35" s="8">
        <f t="shared" si="4"/>
        <v>0</v>
      </c>
      <c r="X35" s="8">
        <f t="shared" si="12"/>
        <v>7.8492999263080341</v>
      </c>
      <c r="Y35" s="8">
        <f t="shared" si="13"/>
        <v>3.3867418899858948E-2</v>
      </c>
      <c r="Z35" s="8">
        <f t="shared" si="14"/>
        <v>1.4156777014366023E-2</v>
      </c>
      <c r="AA35" s="8">
        <f t="shared" si="15"/>
        <v>0</v>
      </c>
      <c r="AB35" s="8">
        <f t="shared" si="16"/>
        <v>0</v>
      </c>
      <c r="AC35" s="8">
        <f t="shared" si="17"/>
        <v>42.511500000000005</v>
      </c>
      <c r="AD35" s="8">
        <f t="shared" si="18"/>
        <v>153.04140000000004</v>
      </c>
      <c r="AE35" s="8">
        <f t="shared" si="19"/>
        <v>7.9114808992366248</v>
      </c>
      <c r="AF35" s="8">
        <f t="shared" si="20"/>
        <v>7.8973241222222592</v>
      </c>
      <c r="AG35" s="5">
        <f t="shared" si="21"/>
        <v>2.1976335831212848</v>
      </c>
      <c r="AH35" s="5">
        <f t="shared" si="22"/>
        <v>1.7272492480164086E-2</v>
      </c>
    </row>
    <row r="36" spans="1:34" x14ac:dyDescent="0.2">
      <c r="A36" s="5" t="s">
        <v>345</v>
      </c>
      <c r="B36" s="5">
        <v>3.6</v>
      </c>
      <c r="C36" s="16">
        <v>1274.5833333333721</v>
      </c>
      <c r="D36" s="17">
        <v>38.485500000000002</v>
      </c>
      <c r="E36" s="17">
        <v>0.27</v>
      </c>
      <c r="F36" s="17">
        <v>0.73750000000000004</v>
      </c>
      <c r="G36" s="9">
        <v>0</v>
      </c>
      <c r="H36" s="5">
        <v>0</v>
      </c>
      <c r="I36" s="8">
        <f t="shared" ref="I36:I48" si="23">D36*$B36</f>
        <v>138.54780000000002</v>
      </c>
      <c r="J36" s="8">
        <f t="shared" ref="J36:J48" si="24">E36*$B36</f>
        <v>0.97200000000000009</v>
      </c>
      <c r="K36" s="8">
        <f t="shared" ref="K36:K48" si="25">F36*$B36</f>
        <v>2.6550000000000002</v>
      </c>
      <c r="L36" s="8">
        <f t="shared" ref="L36:L48" si="26">G36*$B36</f>
        <v>0</v>
      </c>
      <c r="M36" s="8">
        <f t="shared" ref="M36:M48" si="27">H36*$B36</f>
        <v>0</v>
      </c>
      <c r="N36" s="8">
        <f t="shared" si="6"/>
        <v>7.2927571323297196</v>
      </c>
      <c r="O36" s="8">
        <f t="shared" si="7"/>
        <v>2.7418899858956278E-2</v>
      </c>
      <c r="P36" s="8">
        <f t="shared" si="8"/>
        <v>2.7638975640224862E-2</v>
      </c>
      <c r="Q36" s="8">
        <f t="shared" si="9"/>
        <v>0</v>
      </c>
      <c r="R36" s="8">
        <f t="shared" si="10"/>
        <v>0</v>
      </c>
      <c r="S36" s="8">
        <f t="shared" si="11"/>
        <v>2.0257658700915888</v>
      </c>
      <c r="T36" s="8">
        <f t="shared" si="4"/>
        <v>7.616361071932299E-3</v>
      </c>
      <c r="U36" s="8">
        <f t="shared" si="4"/>
        <v>7.6774932333957945E-3</v>
      </c>
      <c r="V36" s="8">
        <f t="shared" si="4"/>
        <v>0</v>
      </c>
      <c r="W36" s="8">
        <f t="shared" si="4"/>
        <v>0</v>
      </c>
      <c r="X36" s="8">
        <f t="shared" si="12"/>
        <v>7.2927571323297196</v>
      </c>
      <c r="Y36" s="8">
        <f t="shared" si="13"/>
        <v>2.7418899858956278E-2</v>
      </c>
      <c r="Z36" s="8">
        <f t="shared" si="14"/>
        <v>1.3819487820112431E-2</v>
      </c>
      <c r="AA36" s="8">
        <f t="shared" si="15"/>
        <v>0</v>
      </c>
      <c r="AB36" s="8">
        <f t="shared" si="16"/>
        <v>0</v>
      </c>
      <c r="AC36" s="8">
        <f t="shared" si="17"/>
        <v>39.493000000000002</v>
      </c>
      <c r="AD36" s="8">
        <f t="shared" si="18"/>
        <v>142.17480000000003</v>
      </c>
      <c r="AE36" s="8">
        <f t="shared" si="19"/>
        <v>7.3478150078289008</v>
      </c>
      <c r="AF36" s="8">
        <f t="shared" si="20"/>
        <v>7.3339955200087878</v>
      </c>
      <c r="AG36" s="5">
        <f t="shared" si="21"/>
        <v>2.0410597243969169</v>
      </c>
      <c r="AH36" s="5">
        <f t="shared" si="22"/>
        <v>1.5293854305328135E-2</v>
      </c>
    </row>
    <row r="37" spans="1:34" x14ac:dyDescent="0.2">
      <c r="A37" s="5" t="s">
        <v>346</v>
      </c>
      <c r="B37" s="5">
        <v>3.6</v>
      </c>
      <c r="C37" s="16">
        <v>1298.5833333333721</v>
      </c>
      <c r="D37" s="17">
        <v>36.524500000000003</v>
      </c>
      <c r="E37" s="17">
        <v>0.39800000000000002</v>
      </c>
      <c r="F37" s="17">
        <v>0.68799999999999994</v>
      </c>
      <c r="G37" s="9">
        <v>0</v>
      </c>
      <c r="H37" s="5">
        <v>0</v>
      </c>
      <c r="I37" s="8">
        <f t="shared" si="23"/>
        <v>131.48820000000001</v>
      </c>
      <c r="J37" s="8">
        <f t="shared" si="24"/>
        <v>1.4328000000000001</v>
      </c>
      <c r="K37" s="8">
        <f t="shared" si="25"/>
        <v>2.4767999999999999</v>
      </c>
      <c r="L37" s="8">
        <f t="shared" si="26"/>
        <v>0</v>
      </c>
      <c r="M37" s="8">
        <f t="shared" si="27"/>
        <v>0</v>
      </c>
      <c r="N37" s="8">
        <f t="shared" si="6"/>
        <v>6.9211601221181178</v>
      </c>
      <c r="O37" s="8">
        <f t="shared" si="7"/>
        <v>4.0417489421720736E-2</v>
      </c>
      <c r="P37" s="8">
        <f t="shared" si="8"/>
        <v>2.5783885071830104E-2</v>
      </c>
      <c r="Q37" s="8">
        <f t="shared" si="9"/>
        <v>0</v>
      </c>
      <c r="R37" s="8">
        <f t="shared" si="10"/>
        <v>0</v>
      </c>
      <c r="S37" s="8">
        <f t="shared" si="11"/>
        <v>1.9225444783661438</v>
      </c>
      <c r="T37" s="8">
        <f t="shared" si="4"/>
        <v>1.1227080394922427E-2</v>
      </c>
      <c r="U37" s="8">
        <f t="shared" si="4"/>
        <v>7.1621902977305838E-3</v>
      </c>
      <c r="V37" s="8">
        <f t="shared" si="4"/>
        <v>0</v>
      </c>
      <c r="W37" s="8">
        <f t="shared" si="4"/>
        <v>0</v>
      </c>
      <c r="X37" s="8">
        <f t="shared" si="12"/>
        <v>6.9211601221181178</v>
      </c>
      <c r="Y37" s="8">
        <f t="shared" si="13"/>
        <v>4.0417489421720736E-2</v>
      </c>
      <c r="Z37" s="8">
        <f t="shared" si="14"/>
        <v>1.2891942535915052E-2</v>
      </c>
      <c r="AA37" s="8">
        <f t="shared" si="15"/>
        <v>0</v>
      </c>
      <c r="AB37" s="8">
        <f t="shared" si="16"/>
        <v>0</v>
      </c>
      <c r="AC37" s="8">
        <f t="shared" si="17"/>
        <v>37.610500000000009</v>
      </c>
      <c r="AD37" s="8">
        <f t="shared" si="18"/>
        <v>135.39779999999999</v>
      </c>
      <c r="AE37" s="8">
        <f t="shared" si="19"/>
        <v>6.9873614966116682</v>
      </c>
      <c r="AF37" s="8">
        <f t="shared" si="20"/>
        <v>6.9744695540757533</v>
      </c>
      <c r="AG37" s="5">
        <f t="shared" si="21"/>
        <v>1.9409337490587966</v>
      </c>
      <c r="AH37" s="5">
        <f t="shared" si="22"/>
        <v>1.8389270692652875E-2</v>
      </c>
    </row>
    <row r="38" spans="1:34" x14ac:dyDescent="0.2">
      <c r="A38" s="5" t="s">
        <v>347</v>
      </c>
      <c r="B38" s="5">
        <v>3.6</v>
      </c>
      <c r="C38" s="16">
        <v>1322.5833333333721</v>
      </c>
      <c r="D38" s="17">
        <v>36.307000000000002</v>
      </c>
      <c r="E38" s="17">
        <v>0.20999999999999996</v>
      </c>
      <c r="F38" s="17">
        <v>0.69700000000000006</v>
      </c>
      <c r="G38" s="9">
        <v>0</v>
      </c>
      <c r="H38" s="5">
        <v>0</v>
      </c>
      <c r="I38" s="8">
        <f t="shared" si="23"/>
        <v>130.70520000000002</v>
      </c>
      <c r="J38" s="8">
        <f t="shared" si="24"/>
        <v>0.75599999999999989</v>
      </c>
      <c r="K38" s="8">
        <f t="shared" si="25"/>
        <v>2.5092000000000003</v>
      </c>
      <c r="L38" s="8">
        <f t="shared" si="26"/>
        <v>0</v>
      </c>
      <c r="M38" s="8">
        <f t="shared" si="27"/>
        <v>0</v>
      </c>
      <c r="N38" s="8">
        <f t="shared" si="6"/>
        <v>6.8799452573955158</v>
      </c>
      <c r="O38" s="8">
        <f t="shared" si="7"/>
        <v>2.1325811001410431E-2</v>
      </c>
      <c r="P38" s="8">
        <f t="shared" si="8"/>
        <v>2.6121174266083701E-2</v>
      </c>
      <c r="Q38" s="8">
        <f t="shared" si="9"/>
        <v>0</v>
      </c>
      <c r="R38" s="8">
        <f t="shared" si="10"/>
        <v>0</v>
      </c>
      <c r="S38" s="8">
        <f t="shared" si="11"/>
        <v>1.9110959048320877</v>
      </c>
      <c r="T38" s="8">
        <f t="shared" si="4"/>
        <v>5.9238363892806754E-3</v>
      </c>
      <c r="U38" s="8">
        <f t="shared" si="4"/>
        <v>7.2558817405788054E-3</v>
      </c>
      <c r="V38" s="8">
        <f t="shared" si="4"/>
        <v>0</v>
      </c>
      <c r="W38" s="8">
        <f t="shared" si="4"/>
        <v>0</v>
      </c>
      <c r="X38" s="8">
        <f t="shared" si="12"/>
        <v>6.8799452573955158</v>
      </c>
      <c r="Y38" s="8">
        <f t="shared" si="13"/>
        <v>2.1325811001410431E-2</v>
      </c>
      <c r="Z38" s="8">
        <f t="shared" si="14"/>
        <v>1.306058713304185E-2</v>
      </c>
      <c r="AA38" s="8">
        <f t="shared" si="15"/>
        <v>0</v>
      </c>
      <c r="AB38" s="8">
        <f t="shared" si="16"/>
        <v>0</v>
      </c>
      <c r="AC38" s="8">
        <f t="shared" si="17"/>
        <v>37.214000000000006</v>
      </c>
      <c r="AD38" s="8">
        <f t="shared" si="18"/>
        <v>133.97040000000001</v>
      </c>
      <c r="AE38" s="8">
        <f t="shared" si="19"/>
        <v>6.9273922426630099</v>
      </c>
      <c r="AF38" s="8">
        <f t="shared" si="20"/>
        <v>6.9143316555299679</v>
      </c>
      <c r="AG38" s="5">
        <f t="shared" si="21"/>
        <v>1.9242756229619471</v>
      </c>
      <c r="AH38" s="5">
        <f t="shared" si="22"/>
        <v>1.3179718129859481E-2</v>
      </c>
    </row>
    <row r="39" spans="1:34" x14ac:dyDescent="0.2">
      <c r="A39" s="5" t="s">
        <v>348</v>
      </c>
      <c r="B39" s="5">
        <v>3.6</v>
      </c>
      <c r="C39" s="16">
        <v>1346.5833333333721</v>
      </c>
      <c r="D39" s="17">
        <v>34.709000000000003</v>
      </c>
      <c r="E39" s="17">
        <v>0.21149999999999999</v>
      </c>
      <c r="F39" s="17">
        <v>0.67649999999999999</v>
      </c>
      <c r="G39" s="9">
        <v>0</v>
      </c>
      <c r="H39" s="5">
        <v>0</v>
      </c>
      <c r="I39" s="8">
        <f t="shared" si="23"/>
        <v>124.95240000000001</v>
      </c>
      <c r="J39" s="8">
        <f t="shared" si="24"/>
        <v>0.76139999999999997</v>
      </c>
      <c r="K39" s="8">
        <f t="shared" si="25"/>
        <v>2.4354</v>
      </c>
      <c r="L39" s="8">
        <f t="shared" si="26"/>
        <v>0</v>
      </c>
      <c r="M39" s="8">
        <f t="shared" si="27"/>
        <v>0</v>
      </c>
      <c r="N39" s="8">
        <f t="shared" si="6"/>
        <v>6.577134435203706</v>
      </c>
      <c r="O39" s="8">
        <f t="shared" si="7"/>
        <v>2.147813822284908E-2</v>
      </c>
      <c r="P39" s="8">
        <f t="shared" si="8"/>
        <v>2.5352904434728294E-2</v>
      </c>
      <c r="Q39" s="8">
        <f t="shared" si="9"/>
        <v>0</v>
      </c>
      <c r="R39" s="8">
        <f t="shared" si="10"/>
        <v>0</v>
      </c>
      <c r="S39" s="8">
        <f t="shared" si="11"/>
        <v>1.826981787556585</v>
      </c>
      <c r="T39" s="8">
        <f t="shared" si="4"/>
        <v>5.9661495063469665E-3</v>
      </c>
      <c r="U39" s="8">
        <f t="shared" si="4"/>
        <v>7.0424734540911922E-3</v>
      </c>
      <c r="V39" s="8">
        <f t="shared" si="4"/>
        <v>0</v>
      </c>
      <c r="W39" s="8">
        <f t="shared" si="4"/>
        <v>0</v>
      </c>
      <c r="X39" s="8">
        <f t="shared" si="12"/>
        <v>6.577134435203706</v>
      </c>
      <c r="Y39" s="8">
        <f t="shared" si="13"/>
        <v>2.147813822284908E-2</v>
      </c>
      <c r="Z39" s="8">
        <f t="shared" si="14"/>
        <v>1.2676452217364147E-2</v>
      </c>
      <c r="AA39" s="8">
        <f t="shared" si="15"/>
        <v>0</v>
      </c>
      <c r="AB39" s="8">
        <f t="shared" si="16"/>
        <v>0</v>
      </c>
      <c r="AC39" s="8">
        <f t="shared" si="17"/>
        <v>35.597000000000001</v>
      </c>
      <c r="AD39" s="8">
        <f t="shared" si="18"/>
        <v>128.14920000000001</v>
      </c>
      <c r="AE39" s="8">
        <f t="shared" si="19"/>
        <v>6.623965477861284</v>
      </c>
      <c r="AF39" s="8">
        <f t="shared" si="20"/>
        <v>6.6112890256439192</v>
      </c>
      <c r="AG39" s="5">
        <f t="shared" si="21"/>
        <v>1.8399904105170233</v>
      </c>
      <c r="AH39" s="5">
        <f t="shared" si="22"/>
        <v>1.3008622960438327E-2</v>
      </c>
    </row>
    <row r="40" spans="1:34" x14ac:dyDescent="0.2">
      <c r="A40" s="5" t="s">
        <v>349</v>
      </c>
      <c r="B40" s="5">
        <v>3.6</v>
      </c>
      <c r="C40" s="16">
        <v>1370.5833333333721</v>
      </c>
      <c r="D40" s="17">
        <v>33.293499999999995</v>
      </c>
      <c r="E40" s="17">
        <v>0.29600000000000004</v>
      </c>
      <c r="F40" s="17">
        <v>0.65600000000000003</v>
      </c>
      <c r="G40" s="9">
        <v>0</v>
      </c>
      <c r="H40" s="5">
        <v>0</v>
      </c>
      <c r="I40" s="8">
        <f t="shared" si="23"/>
        <v>119.85659999999999</v>
      </c>
      <c r="J40" s="8">
        <f t="shared" si="24"/>
        <v>1.0656000000000001</v>
      </c>
      <c r="K40" s="8">
        <f t="shared" si="25"/>
        <v>2.3616000000000001</v>
      </c>
      <c r="L40" s="8">
        <f t="shared" si="26"/>
        <v>0</v>
      </c>
      <c r="M40" s="8">
        <f t="shared" si="27"/>
        <v>0</v>
      </c>
      <c r="N40" s="8">
        <f t="shared" si="6"/>
        <v>6.3089062006526992</v>
      </c>
      <c r="O40" s="8">
        <f t="shared" si="7"/>
        <v>3.0059238363892807E-2</v>
      </c>
      <c r="P40" s="8">
        <f t="shared" si="8"/>
        <v>2.4584634603372894E-2</v>
      </c>
      <c r="Q40" s="8">
        <f t="shared" si="9"/>
        <v>0</v>
      </c>
      <c r="R40" s="8">
        <f t="shared" si="10"/>
        <v>0</v>
      </c>
      <c r="S40" s="8">
        <f t="shared" si="11"/>
        <v>1.7524739446257498</v>
      </c>
      <c r="T40" s="8">
        <f t="shared" si="4"/>
        <v>8.3497884344146678E-3</v>
      </c>
      <c r="U40" s="8">
        <f t="shared" si="4"/>
        <v>6.8290651676035817E-3</v>
      </c>
      <c r="V40" s="8">
        <f t="shared" si="4"/>
        <v>0</v>
      </c>
      <c r="W40" s="8">
        <f t="shared" si="4"/>
        <v>0</v>
      </c>
      <c r="X40" s="8">
        <f t="shared" si="12"/>
        <v>6.3089062006526992</v>
      </c>
      <c r="Y40" s="8">
        <f t="shared" si="13"/>
        <v>3.0059238363892807E-2</v>
      </c>
      <c r="Z40" s="8">
        <f t="shared" si="14"/>
        <v>1.2292317301686447E-2</v>
      </c>
      <c r="AA40" s="8">
        <f t="shared" si="15"/>
        <v>0</v>
      </c>
      <c r="AB40" s="8">
        <f t="shared" si="16"/>
        <v>0</v>
      </c>
      <c r="AC40" s="8">
        <f t="shared" si="17"/>
        <v>34.245499999999993</v>
      </c>
      <c r="AD40" s="8">
        <f t="shared" si="18"/>
        <v>123.28379999999999</v>
      </c>
      <c r="AE40" s="8">
        <f t="shared" si="19"/>
        <v>6.3635500736199644</v>
      </c>
      <c r="AF40" s="8">
        <f t="shared" si="20"/>
        <v>6.3512577563182786</v>
      </c>
      <c r="AG40" s="5">
        <f t="shared" si="21"/>
        <v>1.7676527982277679</v>
      </c>
      <c r="AH40" s="5">
        <f t="shared" si="22"/>
        <v>1.5178853602018094E-2</v>
      </c>
    </row>
    <row r="41" spans="1:34" x14ac:dyDescent="0.2">
      <c r="A41" s="5" t="s">
        <v>350</v>
      </c>
      <c r="B41" s="5">
        <v>3.6</v>
      </c>
      <c r="C41" s="16">
        <v>1394.5833333333721</v>
      </c>
      <c r="D41" s="17">
        <v>32.689</v>
      </c>
      <c r="E41" s="17">
        <v>0.31600000000000006</v>
      </c>
      <c r="F41" s="17">
        <v>0.62799999999999989</v>
      </c>
      <c r="G41" s="9">
        <v>0</v>
      </c>
      <c r="H41" s="5">
        <v>0</v>
      </c>
      <c r="I41" s="8">
        <f t="shared" si="23"/>
        <v>117.68040000000001</v>
      </c>
      <c r="J41" s="8">
        <f t="shared" si="24"/>
        <v>1.1376000000000002</v>
      </c>
      <c r="K41" s="8">
        <f t="shared" si="25"/>
        <v>2.2607999999999997</v>
      </c>
      <c r="L41" s="8">
        <f t="shared" si="26"/>
        <v>0</v>
      </c>
      <c r="M41" s="8">
        <f t="shared" si="27"/>
        <v>0</v>
      </c>
      <c r="N41" s="8">
        <f t="shared" si="6"/>
        <v>6.1943573007685018</v>
      </c>
      <c r="O41" s="8">
        <f t="shared" si="7"/>
        <v>3.2090267983074752E-2</v>
      </c>
      <c r="P41" s="8">
        <f t="shared" si="8"/>
        <v>2.3535290443472825E-2</v>
      </c>
      <c r="Q41" s="8">
        <f t="shared" si="9"/>
        <v>0</v>
      </c>
      <c r="R41" s="8">
        <f t="shared" si="10"/>
        <v>0</v>
      </c>
      <c r="S41" s="8">
        <f t="shared" si="11"/>
        <v>1.7206548057690283</v>
      </c>
      <c r="T41" s="8">
        <f t="shared" si="4"/>
        <v>8.9139633286318756E-3</v>
      </c>
      <c r="U41" s="8">
        <f t="shared" si="4"/>
        <v>6.5375806787424514E-3</v>
      </c>
      <c r="V41" s="8">
        <f t="shared" si="4"/>
        <v>0</v>
      </c>
      <c r="W41" s="8">
        <f t="shared" si="4"/>
        <v>0</v>
      </c>
      <c r="X41" s="8">
        <f t="shared" si="12"/>
        <v>6.1943573007685018</v>
      </c>
      <c r="Y41" s="8">
        <f t="shared" si="13"/>
        <v>3.2090267983074752E-2</v>
      </c>
      <c r="Z41" s="8">
        <f t="shared" si="14"/>
        <v>1.1767645221736412E-2</v>
      </c>
      <c r="AA41" s="8">
        <f t="shared" si="15"/>
        <v>0</v>
      </c>
      <c r="AB41" s="8">
        <f t="shared" si="16"/>
        <v>0</v>
      </c>
      <c r="AC41" s="8">
        <f t="shared" si="17"/>
        <v>33.633000000000003</v>
      </c>
      <c r="AD41" s="8">
        <f t="shared" si="18"/>
        <v>121.07880000000002</v>
      </c>
      <c r="AE41" s="8">
        <f t="shared" si="19"/>
        <v>6.2499828591950495</v>
      </c>
      <c r="AF41" s="8">
        <f t="shared" si="20"/>
        <v>6.2382152139733131</v>
      </c>
      <c r="AG41" s="5">
        <f t="shared" si="21"/>
        <v>1.7361063497764027</v>
      </c>
      <c r="AH41" s="5">
        <f t="shared" si="22"/>
        <v>1.5451544007374363E-2</v>
      </c>
    </row>
    <row r="42" spans="1:34" x14ac:dyDescent="0.2">
      <c r="A42" s="5" t="s">
        <v>351</v>
      </c>
      <c r="B42" s="5">
        <v>3.6</v>
      </c>
      <c r="C42" s="16">
        <v>1466.5833333333721</v>
      </c>
      <c r="D42" s="17">
        <v>29.916999999999998</v>
      </c>
      <c r="E42" s="17">
        <v>0.17949999999999999</v>
      </c>
      <c r="F42" s="17">
        <v>0.57500000000000007</v>
      </c>
      <c r="G42" s="9">
        <v>0</v>
      </c>
      <c r="H42" s="5">
        <v>0</v>
      </c>
      <c r="I42" s="8">
        <f t="shared" si="23"/>
        <v>107.7012</v>
      </c>
      <c r="J42" s="8">
        <f t="shared" si="24"/>
        <v>0.6462</v>
      </c>
      <c r="K42" s="8">
        <f t="shared" si="25"/>
        <v>2.0700000000000003</v>
      </c>
      <c r="L42" s="8">
        <f t="shared" si="26"/>
        <v>0</v>
      </c>
      <c r="M42" s="8">
        <f t="shared" si="27"/>
        <v>0</v>
      </c>
      <c r="N42" s="8">
        <f t="shared" si="6"/>
        <v>5.6690809558900934</v>
      </c>
      <c r="O42" s="8">
        <f t="shared" si="7"/>
        <v>1.8228490832157968E-2</v>
      </c>
      <c r="P42" s="8">
        <f t="shared" si="8"/>
        <v>2.1549031855090571E-2</v>
      </c>
      <c r="Q42" s="8">
        <f t="shared" si="9"/>
        <v>0</v>
      </c>
      <c r="R42" s="8">
        <f t="shared" si="10"/>
        <v>0</v>
      </c>
      <c r="S42" s="8">
        <f t="shared" si="11"/>
        <v>1.5747447099694702</v>
      </c>
      <c r="T42" s="8">
        <f t="shared" si="4"/>
        <v>5.063469675599435E-3</v>
      </c>
      <c r="U42" s="8">
        <f t="shared" si="4"/>
        <v>5.9858421819696025E-3</v>
      </c>
      <c r="V42" s="8">
        <f t="shared" si="4"/>
        <v>0</v>
      </c>
      <c r="W42" s="8">
        <f t="shared" si="4"/>
        <v>0</v>
      </c>
      <c r="X42" s="8">
        <f t="shared" si="12"/>
        <v>5.6690809558900934</v>
      </c>
      <c r="Y42" s="8">
        <f t="shared" si="13"/>
        <v>1.8228490832157968E-2</v>
      </c>
      <c r="Z42" s="8">
        <f t="shared" si="14"/>
        <v>1.0774515927545286E-2</v>
      </c>
      <c r="AA42" s="8">
        <f t="shared" si="15"/>
        <v>0</v>
      </c>
      <c r="AB42" s="8">
        <f t="shared" si="16"/>
        <v>0</v>
      </c>
      <c r="AC42" s="8">
        <f t="shared" si="17"/>
        <v>30.671499999999998</v>
      </c>
      <c r="AD42" s="8">
        <f t="shared" si="18"/>
        <v>110.41739999999999</v>
      </c>
      <c r="AE42" s="8">
        <f t="shared" si="19"/>
        <v>5.7088584785773415</v>
      </c>
      <c r="AF42" s="8">
        <f t="shared" si="20"/>
        <v>5.6980839626497968</v>
      </c>
      <c r="AG42" s="5">
        <f t="shared" si="21"/>
        <v>1.5857940218270392</v>
      </c>
      <c r="AH42" s="5">
        <f t="shared" si="22"/>
        <v>1.1049311857568916E-2</v>
      </c>
    </row>
    <row r="43" spans="1:34" x14ac:dyDescent="0.2">
      <c r="A43" s="5" t="s">
        <v>352</v>
      </c>
      <c r="B43" s="5">
        <v>3.6</v>
      </c>
      <c r="C43" s="16">
        <v>1538.5833333333721</v>
      </c>
      <c r="D43" s="17">
        <v>28.137</v>
      </c>
      <c r="E43" s="17">
        <v>0.17199999999999999</v>
      </c>
      <c r="F43" s="17">
        <v>0.52749999999999997</v>
      </c>
      <c r="G43" s="9">
        <v>0</v>
      </c>
      <c r="H43" s="5">
        <v>0</v>
      </c>
      <c r="I43" s="8">
        <f t="shared" si="23"/>
        <v>101.2932</v>
      </c>
      <c r="J43" s="8">
        <f t="shared" si="24"/>
        <v>0.61919999999999997</v>
      </c>
      <c r="K43" s="8">
        <f t="shared" si="25"/>
        <v>1.899</v>
      </c>
      <c r="L43" s="8">
        <f t="shared" si="26"/>
        <v>0</v>
      </c>
      <c r="M43" s="8">
        <f t="shared" si="27"/>
        <v>0</v>
      </c>
      <c r="N43" s="8">
        <f t="shared" si="6"/>
        <v>5.3317822928729335</v>
      </c>
      <c r="O43" s="8">
        <f t="shared" si="7"/>
        <v>1.7466854724964738E-2</v>
      </c>
      <c r="P43" s="8">
        <f t="shared" si="8"/>
        <v>1.9768894440974391E-2</v>
      </c>
      <c r="Q43" s="8">
        <f t="shared" si="9"/>
        <v>0</v>
      </c>
      <c r="R43" s="8">
        <f t="shared" si="10"/>
        <v>0</v>
      </c>
      <c r="S43" s="8">
        <f t="shared" si="11"/>
        <v>1.4810506369091481</v>
      </c>
      <c r="T43" s="8">
        <f t="shared" si="4"/>
        <v>4.851904090267983E-3</v>
      </c>
      <c r="U43" s="8">
        <f t="shared" si="4"/>
        <v>5.4913595669373308E-3</v>
      </c>
      <c r="V43" s="8">
        <f t="shared" si="4"/>
        <v>0</v>
      </c>
      <c r="W43" s="8">
        <f t="shared" si="4"/>
        <v>0</v>
      </c>
      <c r="X43" s="8">
        <f t="shared" si="12"/>
        <v>5.3317822928729335</v>
      </c>
      <c r="Y43" s="8">
        <f t="shared" si="13"/>
        <v>1.7466854724964738E-2</v>
      </c>
      <c r="Z43" s="8">
        <f t="shared" si="14"/>
        <v>9.8844472204871955E-3</v>
      </c>
      <c r="AA43" s="8">
        <f t="shared" si="15"/>
        <v>0</v>
      </c>
      <c r="AB43" s="8">
        <f t="shared" si="16"/>
        <v>0</v>
      </c>
      <c r="AC43" s="8">
        <f t="shared" si="17"/>
        <v>28.836500000000001</v>
      </c>
      <c r="AD43" s="8">
        <f t="shared" si="18"/>
        <v>103.81140000000001</v>
      </c>
      <c r="AE43" s="8">
        <f t="shared" si="19"/>
        <v>5.3690180420388725</v>
      </c>
      <c r="AF43" s="8">
        <f t="shared" si="20"/>
        <v>5.3591335948183847</v>
      </c>
      <c r="AG43" s="5">
        <f t="shared" si="21"/>
        <v>1.4913939005663535</v>
      </c>
      <c r="AH43" s="5">
        <f t="shared" si="22"/>
        <v>1.0343263657205269E-2</v>
      </c>
    </row>
    <row r="44" spans="1:34" x14ac:dyDescent="0.2">
      <c r="A44" s="5" t="s">
        <v>353</v>
      </c>
      <c r="B44" s="5">
        <v>3.6</v>
      </c>
      <c r="C44" s="16">
        <v>1610.5833333333721</v>
      </c>
      <c r="D44" s="17">
        <v>27.745999999999999</v>
      </c>
      <c r="E44" s="17">
        <v>0.29100000000000004</v>
      </c>
      <c r="F44" s="17">
        <v>0.54400000000000004</v>
      </c>
      <c r="G44" s="9">
        <v>0</v>
      </c>
      <c r="H44" s="5">
        <v>0</v>
      </c>
      <c r="I44" s="8">
        <f t="shared" si="23"/>
        <v>99.885599999999997</v>
      </c>
      <c r="J44" s="8">
        <f t="shared" si="24"/>
        <v>1.0476000000000001</v>
      </c>
      <c r="K44" s="8">
        <f t="shared" si="25"/>
        <v>1.9584000000000001</v>
      </c>
      <c r="L44" s="8">
        <f t="shared" si="26"/>
        <v>0</v>
      </c>
      <c r="M44" s="8">
        <f t="shared" si="27"/>
        <v>0</v>
      </c>
      <c r="N44" s="8">
        <f t="shared" si="6"/>
        <v>5.2576902831877037</v>
      </c>
      <c r="O44" s="8">
        <f t="shared" si="7"/>
        <v>2.955148095909732E-2</v>
      </c>
      <c r="P44" s="8">
        <f t="shared" si="8"/>
        <v>2.0387257963772644E-2</v>
      </c>
      <c r="Q44" s="8">
        <f t="shared" si="9"/>
        <v>0</v>
      </c>
      <c r="R44" s="8">
        <f t="shared" si="10"/>
        <v>0</v>
      </c>
      <c r="S44" s="8">
        <f t="shared" si="11"/>
        <v>1.4604695231076954</v>
      </c>
      <c r="T44" s="8">
        <f t="shared" si="4"/>
        <v>8.2087447108603658E-3</v>
      </c>
      <c r="U44" s="8">
        <f t="shared" si="4"/>
        <v>5.6631272121590677E-3</v>
      </c>
      <c r="V44" s="8">
        <f t="shared" si="4"/>
        <v>0</v>
      </c>
      <c r="W44" s="8">
        <f t="shared" ref="W44" si="28">AVERAGE(W4:W43)</f>
        <v>0</v>
      </c>
      <c r="X44" s="8">
        <f t="shared" si="12"/>
        <v>5.2576902831877037</v>
      </c>
      <c r="Y44" s="8">
        <f t="shared" si="13"/>
        <v>2.955148095909732E-2</v>
      </c>
      <c r="Z44" s="8">
        <f t="shared" si="14"/>
        <v>1.0193628981886322E-2</v>
      </c>
      <c r="AA44" s="8">
        <f t="shared" si="15"/>
        <v>0</v>
      </c>
      <c r="AB44" s="8">
        <f t="shared" si="16"/>
        <v>0</v>
      </c>
      <c r="AC44" s="8">
        <f t="shared" si="17"/>
        <v>28.581</v>
      </c>
      <c r="AD44" s="8">
        <f t="shared" si="18"/>
        <v>102.8916</v>
      </c>
      <c r="AE44" s="8">
        <f t="shared" si="19"/>
        <v>5.3076290221105733</v>
      </c>
      <c r="AF44" s="8">
        <f t="shared" si="20"/>
        <v>5.2974353931286871</v>
      </c>
      <c r="AG44" s="5">
        <f t="shared" si="21"/>
        <v>1.4743413950307147</v>
      </c>
      <c r="AH44" s="5">
        <f t="shared" si="22"/>
        <v>1.3871871923019332E-2</v>
      </c>
    </row>
    <row r="45" spans="1:34" x14ac:dyDescent="0.2">
      <c r="A45" s="5" t="s">
        <v>354</v>
      </c>
      <c r="B45" s="5">
        <v>3.6</v>
      </c>
      <c r="C45" s="16">
        <v>1634.5833333333721</v>
      </c>
      <c r="D45" s="17">
        <v>21.101999999999997</v>
      </c>
      <c r="E45" s="17">
        <v>0.14749999999999999</v>
      </c>
      <c r="F45" s="17">
        <v>0.40800000000000003</v>
      </c>
      <c r="G45" s="9">
        <v>0</v>
      </c>
      <c r="H45" s="5">
        <v>0</v>
      </c>
      <c r="I45" s="8">
        <f t="shared" si="23"/>
        <v>75.967199999999991</v>
      </c>
      <c r="J45" s="8">
        <f t="shared" si="24"/>
        <v>0.53100000000000003</v>
      </c>
      <c r="K45" s="8">
        <f t="shared" si="25"/>
        <v>1.4688000000000001</v>
      </c>
      <c r="L45" s="8">
        <f t="shared" si="26"/>
        <v>0</v>
      </c>
      <c r="M45" s="8">
        <f t="shared" si="27"/>
        <v>0</v>
      </c>
      <c r="N45" s="8">
        <f t="shared" si="6"/>
        <v>3.9986945994315186</v>
      </c>
      <c r="O45" s="8">
        <f t="shared" si="7"/>
        <v>1.4978843441466855E-2</v>
      </c>
      <c r="P45" s="8">
        <f t="shared" si="8"/>
        <v>1.5290443472829483E-2</v>
      </c>
      <c r="Q45" s="8">
        <f t="shared" si="9"/>
        <v>0</v>
      </c>
      <c r="R45" s="8">
        <f t="shared" si="10"/>
        <v>0</v>
      </c>
      <c r="S45" s="8">
        <f t="shared" si="11"/>
        <v>1.1107484998420885</v>
      </c>
      <c r="T45" s="8">
        <f t="shared" si="4"/>
        <v>4.1607898448519044E-3</v>
      </c>
      <c r="U45" s="8">
        <f t="shared" si="4"/>
        <v>4.2473454091193005E-3</v>
      </c>
      <c r="V45" s="8">
        <f t="shared" si="4"/>
        <v>0</v>
      </c>
      <c r="W45" s="8">
        <f t="shared" si="4"/>
        <v>0</v>
      </c>
      <c r="X45" s="8">
        <f t="shared" si="12"/>
        <v>3.9986945994315186</v>
      </c>
      <c r="Y45" s="8">
        <f t="shared" si="13"/>
        <v>1.4978843441466855E-2</v>
      </c>
      <c r="Z45" s="8">
        <f t="shared" si="14"/>
        <v>7.6452217364147415E-3</v>
      </c>
      <c r="AA45" s="8">
        <f t="shared" si="15"/>
        <v>0</v>
      </c>
      <c r="AB45" s="8">
        <f t="shared" si="16"/>
        <v>0</v>
      </c>
      <c r="AC45" s="8">
        <f t="shared" si="17"/>
        <v>21.657499999999999</v>
      </c>
      <c r="AD45" s="8">
        <f t="shared" si="18"/>
        <v>77.966999999999999</v>
      </c>
      <c r="AE45" s="8">
        <f t="shared" si="19"/>
        <v>4.0289638863458146</v>
      </c>
      <c r="AF45" s="8">
        <f t="shared" si="20"/>
        <v>4.0213186646094004</v>
      </c>
      <c r="AG45" s="5">
        <f t="shared" si="21"/>
        <v>1.1191566350960596</v>
      </c>
      <c r="AH45" s="5">
        <f t="shared" si="22"/>
        <v>8.4081352539711052E-3</v>
      </c>
    </row>
    <row r="46" spans="1:34" x14ac:dyDescent="0.2">
      <c r="A46" s="5" t="s">
        <v>355</v>
      </c>
      <c r="B46" s="5">
        <v>3.6</v>
      </c>
      <c r="C46" s="16">
        <v>1802.5833333333721</v>
      </c>
      <c r="D46" s="17">
        <v>18.696000000000002</v>
      </c>
      <c r="E46" s="17">
        <v>0.1555</v>
      </c>
      <c r="F46" s="17">
        <v>0.35299999999999998</v>
      </c>
      <c r="G46" s="9">
        <v>0</v>
      </c>
      <c r="H46" s="5">
        <v>0</v>
      </c>
      <c r="I46" s="8">
        <f t="shared" si="23"/>
        <v>67.305600000000013</v>
      </c>
      <c r="J46" s="8">
        <f t="shared" si="24"/>
        <v>0.55979999999999996</v>
      </c>
      <c r="K46" s="8">
        <f t="shared" si="25"/>
        <v>1.2707999999999999</v>
      </c>
      <c r="L46" s="8">
        <f t="shared" si="26"/>
        <v>0</v>
      </c>
      <c r="M46" s="8">
        <f t="shared" si="27"/>
        <v>0</v>
      </c>
      <c r="N46" s="8">
        <f t="shared" si="6"/>
        <v>3.5427729234656282</v>
      </c>
      <c r="O46" s="8">
        <f t="shared" si="7"/>
        <v>1.5791255289139629E-2</v>
      </c>
      <c r="P46" s="8">
        <f t="shared" si="8"/>
        <v>1.3229231730168644E-2</v>
      </c>
      <c r="Q46" s="8">
        <f t="shared" si="9"/>
        <v>0</v>
      </c>
      <c r="R46" s="8">
        <f t="shared" si="10"/>
        <v>0</v>
      </c>
      <c r="S46" s="8">
        <f t="shared" si="11"/>
        <v>0.98410358985156332</v>
      </c>
      <c r="T46" s="8">
        <f t="shared" si="4"/>
        <v>4.386459802538786E-3</v>
      </c>
      <c r="U46" s="8">
        <f t="shared" si="4"/>
        <v>3.6747865917135122E-3</v>
      </c>
      <c r="V46" s="8">
        <f t="shared" si="4"/>
        <v>0</v>
      </c>
      <c r="W46" s="8">
        <f t="shared" si="4"/>
        <v>0</v>
      </c>
      <c r="X46" s="8">
        <f t="shared" si="12"/>
        <v>3.5427729234656282</v>
      </c>
      <c r="Y46" s="8">
        <f t="shared" si="13"/>
        <v>1.5791255289139629E-2</v>
      </c>
      <c r="Z46" s="8">
        <f t="shared" si="14"/>
        <v>6.6146158650843218E-3</v>
      </c>
      <c r="AA46" s="8">
        <f t="shared" si="15"/>
        <v>0</v>
      </c>
      <c r="AB46" s="8">
        <f t="shared" si="16"/>
        <v>0</v>
      </c>
      <c r="AC46" s="8">
        <f t="shared" si="17"/>
        <v>19.204500000000003</v>
      </c>
      <c r="AD46" s="8">
        <f t="shared" si="18"/>
        <v>69.136200000000002</v>
      </c>
      <c r="AE46" s="8">
        <f t="shared" si="19"/>
        <v>3.5717934104849367</v>
      </c>
      <c r="AF46" s="8">
        <f t="shared" si="20"/>
        <v>3.5651787946198521</v>
      </c>
      <c r="AG46" s="5">
        <f t="shared" si="21"/>
        <v>0.99216483624581575</v>
      </c>
      <c r="AH46" s="5">
        <f t="shared" si="22"/>
        <v>8.0612463942523558E-3</v>
      </c>
    </row>
    <row r="47" spans="1:34" x14ac:dyDescent="0.2">
      <c r="A47" s="5" t="s">
        <v>356</v>
      </c>
      <c r="B47" s="5">
        <v>3.6</v>
      </c>
      <c r="C47" s="16">
        <v>1934.5833333333721</v>
      </c>
      <c r="D47" s="17">
        <v>16.9435</v>
      </c>
      <c r="E47" s="17">
        <v>0.182</v>
      </c>
      <c r="F47" s="17">
        <v>0.31549999999999995</v>
      </c>
      <c r="G47" s="9">
        <v>0</v>
      </c>
      <c r="H47" s="5">
        <v>0</v>
      </c>
      <c r="I47" s="8">
        <f t="shared" si="23"/>
        <v>60.996600000000001</v>
      </c>
      <c r="J47" s="8">
        <f t="shared" si="24"/>
        <v>0.6552</v>
      </c>
      <c r="K47" s="8">
        <f t="shared" si="25"/>
        <v>1.1357999999999999</v>
      </c>
      <c r="L47" s="8">
        <f t="shared" si="26"/>
        <v>0</v>
      </c>
      <c r="M47" s="8">
        <f t="shared" si="27"/>
        <v>0</v>
      </c>
      <c r="N47" s="8">
        <f t="shared" si="6"/>
        <v>3.2106853352984523</v>
      </c>
      <c r="O47" s="8">
        <f t="shared" si="7"/>
        <v>1.8482369534555711E-2</v>
      </c>
      <c r="P47" s="8">
        <f t="shared" si="8"/>
        <v>1.1823860087445346E-2</v>
      </c>
      <c r="Q47" s="8">
        <f t="shared" si="9"/>
        <v>0</v>
      </c>
      <c r="R47" s="8">
        <f t="shared" si="10"/>
        <v>0</v>
      </c>
      <c r="S47" s="8">
        <f t="shared" si="11"/>
        <v>0.89185703758290336</v>
      </c>
      <c r="T47" s="8">
        <f t="shared" si="4"/>
        <v>5.133991537376586E-3</v>
      </c>
      <c r="U47" s="8">
        <f t="shared" si="4"/>
        <v>3.2844055798459293E-3</v>
      </c>
      <c r="V47" s="8">
        <f t="shared" si="4"/>
        <v>0</v>
      </c>
      <c r="W47" s="8">
        <f t="shared" si="4"/>
        <v>0</v>
      </c>
      <c r="X47" s="8">
        <f t="shared" si="12"/>
        <v>3.2106853352984523</v>
      </c>
      <c r="Y47" s="8">
        <f t="shared" si="13"/>
        <v>1.8482369534555711E-2</v>
      </c>
      <c r="Z47" s="8">
        <f t="shared" si="14"/>
        <v>5.9119300437226732E-3</v>
      </c>
      <c r="AA47" s="8">
        <f t="shared" si="15"/>
        <v>0</v>
      </c>
      <c r="AB47" s="8">
        <f t="shared" si="16"/>
        <v>0</v>
      </c>
      <c r="AC47" s="8">
        <f t="shared" si="17"/>
        <v>17.440999999999999</v>
      </c>
      <c r="AD47" s="8">
        <f t="shared" si="18"/>
        <v>62.787600000000005</v>
      </c>
      <c r="AE47" s="8">
        <f t="shared" si="19"/>
        <v>3.2409915649204533</v>
      </c>
      <c r="AF47" s="8">
        <f t="shared" si="20"/>
        <v>3.2350796348767306</v>
      </c>
      <c r="AG47" s="5">
        <f t="shared" si="21"/>
        <v>0.90027543470012583</v>
      </c>
      <c r="AH47" s="5">
        <f t="shared" si="22"/>
        <v>8.4183971172224759E-3</v>
      </c>
    </row>
    <row r="48" spans="1:34" s="93" customFormat="1" x14ac:dyDescent="0.2">
      <c r="C48" s="98"/>
      <c r="D48" s="98">
        <f>AVERAGE(D4:D47)</f>
        <v>23.192818181818179</v>
      </c>
      <c r="E48" s="98">
        <f t="shared" ref="E48:H48" si="29">AVERAGE(E4:E47)</f>
        <v>113.26690909090908</v>
      </c>
      <c r="F48" s="98">
        <f t="shared" si="29"/>
        <v>2.5120340909090917</v>
      </c>
      <c r="G48" s="98">
        <f t="shared" si="29"/>
        <v>2.404545454545454E-2</v>
      </c>
      <c r="H48" s="98">
        <f t="shared" si="29"/>
        <v>0</v>
      </c>
      <c r="I48" s="96">
        <f t="shared" si="23"/>
        <v>0</v>
      </c>
      <c r="J48" s="96">
        <f t="shared" si="24"/>
        <v>0</v>
      </c>
      <c r="K48" s="96">
        <f t="shared" si="25"/>
        <v>0</v>
      </c>
      <c r="L48" s="96">
        <f t="shared" si="26"/>
        <v>0</v>
      </c>
      <c r="M48" s="96">
        <f t="shared" si="27"/>
        <v>0</v>
      </c>
      <c r="N48" s="96">
        <f t="shared" si="6"/>
        <v>0</v>
      </c>
      <c r="O48" s="96">
        <f t="shared" si="7"/>
        <v>0</v>
      </c>
      <c r="P48" s="96">
        <f t="shared" si="8"/>
        <v>0</v>
      </c>
      <c r="Q48" s="96">
        <f t="shared" si="9"/>
        <v>0</v>
      </c>
      <c r="R48" s="96">
        <f t="shared" si="10"/>
        <v>0</v>
      </c>
      <c r="S48" s="96">
        <f>AVERAGE(S4:S47)</f>
        <v>1.2208031467427192</v>
      </c>
      <c r="T48" s="96">
        <f t="shared" ref="T48:W48" si="30">AVERAGE(T4:T47)</f>
        <v>3.1951173227336849</v>
      </c>
      <c r="U48" s="96">
        <f t="shared" si="30"/>
        <v>2.6150677606798779E-2</v>
      </c>
      <c r="V48" s="96">
        <f t="shared" si="30"/>
        <v>3.878299120234604E-4</v>
      </c>
      <c r="W48" s="96">
        <f t="shared" si="30"/>
        <v>0</v>
      </c>
      <c r="X48" s="96">
        <f>AVERAGE(X4:X47)</f>
        <v>4.3948913282737898</v>
      </c>
      <c r="Y48" s="96">
        <f t="shared" ref="Y48:AB48" si="31">AVERAGE(Y4:Y47)</f>
        <v>11.502422361841262</v>
      </c>
      <c r="Z48" s="96">
        <f t="shared" si="31"/>
        <v>4.7071219692237792E-2</v>
      </c>
      <c r="AA48" s="96">
        <f t="shared" si="31"/>
        <v>1.3961876832844576E-3</v>
      </c>
      <c r="AB48" s="96">
        <f t="shared" si="31"/>
        <v>0</v>
      </c>
      <c r="AC48" s="96">
        <f>AVERAGE(AC4:AC47)</f>
        <v>138.99580681818182</v>
      </c>
      <c r="AD48" s="96">
        <f>SUM(AD4:AD47)</f>
        <v>22016.935799999996</v>
      </c>
      <c r="AE48" s="96">
        <f>AVERAGE(AE4:AE47)</f>
        <v>15.992852317182807</v>
      </c>
      <c r="AF48" s="96">
        <f t="shared" si="20"/>
        <v>15.945781097490574</v>
      </c>
      <c r="AG48" s="96">
        <f>AVERAGE(AG4:AG47)</f>
        <v>4.4424589769952236</v>
      </c>
      <c r="AH48" s="96">
        <f>AVERAGE(AH4:AH47)</f>
        <v>3.2216558302525047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62"/>
  <sheetViews>
    <sheetView workbookViewId="0"/>
  </sheetViews>
  <sheetFormatPr baseColWidth="10" defaultColWidth="8.83203125" defaultRowHeight="15" x14ac:dyDescent="0.2"/>
  <cols>
    <col min="6" max="8" width="0" hidden="1" customWidth="1"/>
    <col min="10" max="24" width="0" hidden="1" customWidth="1"/>
  </cols>
  <sheetData>
    <row r="1" spans="1:26" x14ac:dyDescent="0.2">
      <c r="A1" t="s">
        <v>560</v>
      </c>
    </row>
    <row r="2" spans="1:26" ht="80" x14ac:dyDescent="0.2">
      <c r="A2" s="50">
        <f>'MD White cations'!C2</f>
        <v>0</v>
      </c>
      <c r="B2">
        <f>'MD White cations'!BP2</f>
        <v>0</v>
      </c>
      <c r="C2">
        <f>'MD White cations'!BQ2</f>
        <v>0</v>
      </c>
      <c r="D2">
        <f>'MD White cations'!BR2</f>
        <v>0</v>
      </c>
      <c r="E2">
        <f>'MD White cations'!BS2</f>
        <v>0</v>
      </c>
      <c r="F2">
        <f>'MD White Anions'!AC2</f>
        <v>0</v>
      </c>
      <c r="G2">
        <f>'MD White Anions'!AD2</f>
        <v>0</v>
      </c>
      <c r="H2">
        <f>'MD White Anions'!AE2</f>
        <v>0</v>
      </c>
      <c r="I2">
        <f>'MD White Anions'!AF2</f>
        <v>0</v>
      </c>
      <c r="J2" s="2"/>
      <c r="K2" s="2"/>
      <c r="L2" s="2"/>
      <c r="M2" s="2" t="s">
        <v>489</v>
      </c>
      <c r="N2" s="2"/>
      <c r="O2" s="2"/>
      <c r="P2" t="str">
        <f>'MD White Si'!E2</f>
        <v>ppm</v>
      </c>
      <c r="Q2" t="str">
        <f>'MD White Si'!G2</f>
        <v>ug</v>
      </c>
      <c r="R2" t="str">
        <f>'MD White Si'!H2</f>
        <v>umol</v>
      </c>
      <c r="S2" s="2" t="s">
        <v>466</v>
      </c>
      <c r="T2" s="2" t="s">
        <v>467</v>
      </c>
      <c r="U2" s="2" t="s">
        <v>488</v>
      </c>
      <c r="V2" s="2" t="s">
        <v>489</v>
      </c>
      <c r="W2" s="2"/>
      <c r="X2" s="2"/>
    </row>
    <row r="3" spans="1:26" s="2" customFormat="1" ht="64" x14ac:dyDescent="0.2">
      <c r="A3" s="69" t="str">
        <f>'MD White cations'!C3</f>
        <v>Time (hours)</v>
      </c>
      <c r="B3" s="2" t="str">
        <f>'MD White cations'!BP3</f>
        <v>Total Cations mg/L</v>
      </c>
      <c r="C3" s="2" t="str">
        <f>'MD White cations'!BQ3</f>
        <v>Total Cations ug</v>
      </c>
      <c r="D3" s="2" t="str">
        <f>'MD White cations'!BR3</f>
        <v>Total Cation umol</v>
      </c>
      <c r="E3" s="2" t="str">
        <f>'MD White cations'!BS3</f>
        <v>Total Cations umol/charge</v>
      </c>
      <c r="F3" s="2" t="str">
        <f>'MD White Anions'!AC3</f>
        <v>Total anions ug/mL</v>
      </c>
      <c r="G3" s="2" t="str">
        <f>'MD White Anions'!AD3</f>
        <v>Total anions ug</v>
      </c>
      <c r="H3" s="2" t="str">
        <f>'MD White Anions'!AE3</f>
        <v>Total anion umol</v>
      </c>
      <c r="I3" s="2" t="str">
        <f>'MD White Anions'!AF3</f>
        <v>Total anions umol/charge</v>
      </c>
      <c r="J3" s="2" t="s">
        <v>484</v>
      </c>
      <c r="K3" s="2" t="s">
        <v>485</v>
      </c>
      <c r="L3" s="2" t="s">
        <v>486</v>
      </c>
      <c r="M3" s="2" t="s">
        <v>484</v>
      </c>
      <c r="N3" s="2" t="s">
        <v>485</v>
      </c>
      <c r="O3" s="2" t="s">
        <v>486</v>
      </c>
      <c r="P3" s="2" t="str">
        <f>'MD White Si'!E3</f>
        <v>Si</v>
      </c>
      <c r="Q3" s="2" t="str">
        <f>'MD White Si'!G3</f>
        <v>Si</v>
      </c>
      <c r="R3" s="2" t="str">
        <f>'MD White Si'!H3</f>
        <v>SiO2</v>
      </c>
      <c r="S3" s="2" t="s">
        <v>487</v>
      </c>
      <c r="T3" s="2" t="s">
        <v>487</v>
      </c>
      <c r="U3" s="2" t="s">
        <v>487</v>
      </c>
      <c r="V3" s="2" t="s">
        <v>487</v>
      </c>
      <c r="W3" s="2" t="s">
        <v>487</v>
      </c>
      <c r="X3" s="2" t="s">
        <v>487</v>
      </c>
    </row>
    <row r="4" spans="1:26" x14ac:dyDescent="0.2">
      <c r="A4" s="50">
        <f>'MD White cations'!C4</f>
        <v>6</v>
      </c>
      <c r="B4">
        <f>'MD White cations'!BP4</f>
        <v>12.981313617867993</v>
      </c>
      <c r="C4">
        <f>'MD White cations'!BQ4</f>
        <v>46.732729024324769</v>
      </c>
      <c r="D4">
        <f>'MD White cations'!BR4</f>
        <v>1.9729146076774353</v>
      </c>
      <c r="E4">
        <f>'MD White cations'!BS4</f>
        <v>1.9285751204508232</v>
      </c>
      <c r="F4">
        <f>'MD White Anions'!AC4</f>
        <v>1.4794999999999998</v>
      </c>
      <c r="G4">
        <f>'MD White Anions'!AD4</f>
        <v>5.3262</v>
      </c>
      <c r="H4">
        <f>'MD White Anions'!AE4</f>
        <v>0.14716183739333322</v>
      </c>
      <c r="I4">
        <f>'MD White Anions'!AF4</f>
        <v>0.1440419123464875</v>
      </c>
      <c r="J4">
        <f>C4/G4</f>
        <v>8.7741220803433535</v>
      </c>
      <c r="K4">
        <f>D4/H4</f>
        <v>13.406428206004534</v>
      </c>
      <c r="L4">
        <f>E4/I4</f>
        <v>13.388985809989158</v>
      </c>
      <c r="M4">
        <f>AVERAGE(J5:J99)</f>
        <v>2.4930760178970317</v>
      </c>
      <c r="N4">
        <f>AVERAGE(K5:K99)</f>
        <v>2.6174386918231387</v>
      </c>
      <c r="O4">
        <f>AVERAGE(L5:L99)</f>
        <v>2.5513307460401209</v>
      </c>
      <c r="P4">
        <f>'MD White Si'!E4</f>
        <v>1.7342675931119589</v>
      </c>
      <c r="Q4">
        <f>'MD White Si'!G4</f>
        <v>6.2433633352030515</v>
      </c>
      <c r="R4">
        <f>'MD White Si'!H4</f>
        <v>13.353551768565302</v>
      </c>
      <c r="S4">
        <f t="shared" ref="S4:S43" si="0">C4/(G4+Q4)</f>
        <v>4.0392820083476888</v>
      </c>
      <c r="T4">
        <f t="shared" ref="T4:T43" si="1">D4/(H4+R4)</f>
        <v>0.14613409818623777</v>
      </c>
      <c r="U4">
        <f>E4/(I4+(R4/2))</f>
        <v>0.2827483709363896</v>
      </c>
      <c r="V4">
        <f>AVERAGE(S5:S99)</f>
        <v>0.84880243025603219</v>
      </c>
      <c r="W4">
        <f>AVERAGE(T5:T99)</f>
        <v>4.0277505252596088E-2</v>
      </c>
      <c r="X4">
        <f>AVERAGE(U5:U99)</f>
        <v>7.6984334023214418E-2</v>
      </c>
      <c r="Y4">
        <f>100*H4/D4</f>
        <v>7.4591083071038655</v>
      </c>
      <c r="Z4">
        <f>AVERAGE(Y:Y)</f>
        <v>57.84442225821806</v>
      </c>
    </row>
    <row r="5" spans="1:26" x14ac:dyDescent="0.2">
      <c r="A5" s="50">
        <f>'MD White cations'!C5</f>
        <v>12</v>
      </c>
      <c r="B5">
        <f>'MD White cations'!BP5</f>
        <v>59.829059608087725</v>
      </c>
      <c r="C5">
        <f>'MD White cations'!BQ5</f>
        <v>215.38461458911584</v>
      </c>
      <c r="D5">
        <f>'MD White cations'!BR5</f>
        <v>9.267379975139173</v>
      </c>
      <c r="E5">
        <f>'MD White cations'!BS5</f>
        <v>9.2163719049394182</v>
      </c>
      <c r="F5">
        <f>'MD White Anions'!AC5</f>
        <v>7.4424999999999999</v>
      </c>
      <c r="G5">
        <f>'MD White Anions'!AD5</f>
        <v>26.793000000000003</v>
      </c>
      <c r="H5">
        <f>'MD White Anions'!AE5</f>
        <v>0.72327289697284947</v>
      </c>
      <c r="I5">
        <f>'MD White Anions'!AF5</f>
        <v>0.70897558279421102</v>
      </c>
      <c r="J5">
        <f t="shared" ref="J5:L43" si="2">C5/G5</f>
        <v>8.0388390471061779</v>
      </c>
      <c r="K5">
        <f t="shared" si="2"/>
        <v>12.813116617429474</v>
      </c>
      <c r="L5">
        <f t="shared" si="2"/>
        <v>12.999561802419061</v>
      </c>
      <c r="M5">
        <f>STDEV(J4:J99)</f>
        <v>2.4006461094243563</v>
      </c>
      <c r="N5">
        <f t="shared" ref="N5" si="3">STDEV(K4:K99)</f>
        <v>3.1662592023542091</v>
      </c>
      <c r="O5">
        <f t="shared" ref="O5" si="4">STDEV(L4:L99)</f>
        <v>3.204425782773253</v>
      </c>
      <c r="P5">
        <f>'MD White Si'!E5</f>
        <v>4.2470559324542974</v>
      </c>
      <c r="Q5">
        <f>'MD White Si'!G5</f>
        <v>15.289401356835471</v>
      </c>
      <c r="R5">
        <f>'MD White Si'!H5</f>
        <v>32.701574706966007</v>
      </c>
      <c r="S5">
        <f t="shared" si="0"/>
        <v>5.1181635943912394</v>
      </c>
      <c r="T5">
        <f t="shared" si="1"/>
        <v>0.27726020130147383</v>
      </c>
      <c r="U5">
        <f t="shared" ref="U5:U47" si="5">E5/(I5+(R5/2))</f>
        <v>0.54024032686532852</v>
      </c>
      <c r="V5">
        <f>STDEV(S4:S99)</f>
        <v>1.3096458723260445</v>
      </c>
      <c r="W5">
        <f t="shared" ref="W5:X5" si="6">STDEV(T4:T99)</f>
        <v>6.5187344068512704E-2</v>
      </c>
      <c r="X5">
        <f t="shared" si="6"/>
        <v>0.12656159339422524</v>
      </c>
      <c r="Y5">
        <f t="shared" ref="Y5:Y47" si="7">100*H5/D5</f>
        <v>7.8045024474351257</v>
      </c>
    </row>
    <row r="6" spans="1:26" x14ac:dyDescent="0.2">
      <c r="A6" s="50">
        <f>'MD White cations'!C6</f>
        <v>18</v>
      </c>
      <c r="B6">
        <f>'MD White cations'!BP6</f>
        <v>68.367350752559616</v>
      </c>
      <c r="C6">
        <f>'MD White cations'!BQ6</f>
        <v>246.12246270921472</v>
      </c>
      <c r="D6">
        <f>'MD White cations'!BR6</f>
        <v>10.609531357531846</v>
      </c>
      <c r="E6">
        <f>'MD White cations'!BS6</f>
        <v>10.570155094892362</v>
      </c>
      <c r="F6">
        <f>'MD White Anions'!AC6</f>
        <v>9.3209999999999997</v>
      </c>
      <c r="G6">
        <f>'MD White Anions'!AD6</f>
        <v>33.555600000000005</v>
      </c>
      <c r="H6">
        <f>'MD White Anions'!AE6</f>
        <v>0.90315633094792613</v>
      </c>
      <c r="I6">
        <f>'MD White Anions'!AF6</f>
        <v>0.88811885437078686</v>
      </c>
      <c r="J6">
        <f t="shared" si="2"/>
        <v>7.334765663830022</v>
      </c>
      <c r="K6">
        <f t="shared" si="2"/>
        <v>11.747170444342007</v>
      </c>
      <c r="L6">
        <f t="shared" si="2"/>
        <v>11.901734821721682</v>
      </c>
      <c r="P6">
        <f>'MD White Si'!E6</f>
        <v>4.7794658002078796</v>
      </c>
      <c r="Q6">
        <f>'MD White Si'!G6</f>
        <v>17.206076880748366</v>
      </c>
      <c r="R6">
        <f>'MD White Si'!H6</f>
        <v>36.801035920091202</v>
      </c>
      <c r="S6">
        <f t="shared" si="0"/>
        <v>4.8485881049086847</v>
      </c>
      <c r="T6">
        <f t="shared" si="1"/>
        <v>0.2813886394089094</v>
      </c>
      <c r="U6">
        <f t="shared" si="5"/>
        <v>0.54799907306006168</v>
      </c>
      <c r="Y6">
        <f t="shared" si="7"/>
        <v>8.5126882659785306</v>
      </c>
    </row>
    <row r="7" spans="1:26" x14ac:dyDescent="0.2">
      <c r="A7" s="50">
        <f>'MD White cations'!C7</f>
        <v>24</v>
      </c>
      <c r="B7">
        <f>'MD White cations'!BP7</f>
        <v>138.48459384905487</v>
      </c>
      <c r="C7">
        <f>'MD White cations'!BQ7</f>
        <v>498.54453785659746</v>
      </c>
      <c r="D7">
        <f>'MD White cations'!BR7</f>
        <v>21.217290814562542</v>
      </c>
      <c r="E7">
        <f>'MD White cations'!BS7</f>
        <v>20.751941683277074</v>
      </c>
      <c r="F7">
        <f>'MD White Anions'!AC7</f>
        <v>84.272000000000006</v>
      </c>
      <c r="G7">
        <f>'MD White Anions'!AD7</f>
        <v>303.37920000000003</v>
      </c>
      <c r="H7">
        <f>'MD White Anions'!AE7</f>
        <v>8.4009097384539775</v>
      </c>
      <c r="I7">
        <f>'MD White Anions'!AF7</f>
        <v>8.3000040545064451</v>
      </c>
      <c r="J7">
        <f t="shared" si="2"/>
        <v>1.6433049393517993</v>
      </c>
      <c r="K7">
        <f t="shared" si="2"/>
        <v>2.5255944266896941</v>
      </c>
      <c r="L7">
        <f t="shared" si="2"/>
        <v>2.500232716393664</v>
      </c>
      <c r="P7">
        <f>'MD White Si'!E7</f>
        <v>19.612764352413073</v>
      </c>
      <c r="Q7">
        <f>'MD White Si'!G7</f>
        <v>70.605951668687069</v>
      </c>
      <c r="R7">
        <f>'MD White Si'!H7</f>
        <v>151.01479445549018</v>
      </c>
      <c r="S7">
        <f t="shared" si="0"/>
        <v>1.3330597100770925</v>
      </c>
      <c r="T7">
        <f t="shared" si="1"/>
        <v>0.13309410714486269</v>
      </c>
      <c r="U7">
        <f t="shared" si="5"/>
        <v>0.24761466607689522</v>
      </c>
      <c r="Y7">
        <f t="shared" si="7"/>
        <v>39.594639164242366</v>
      </c>
    </row>
    <row r="8" spans="1:26" x14ac:dyDescent="0.2">
      <c r="A8" s="50">
        <f>'MD White cations'!C8</f>
        <v>30</v>
      </c>
      <c r="B8">
        <f>'MD White cations'!BP8</f>
        <v>321.54466817595562</v>
      </c>
      <c r="C8">
        <f>'MD White cations'!BQ8</f>
        <v>1157.5608054334405</v>
      </c>
      <c r="D8">
        <f>'MD White cations'!BR8</f>
        <v>49.185264075016732</v>
      </c>
      <c r="E8">
        <f>'MD White cations'!BS8</f>
        <v>47.192097536530014</v>
      </c>
      <c r="F8">
        <f>'MD White Anions'!AC8</f>
        <v>358.91800000000001</v>
      </c>
      <c r="G8">
        <f>'MD White Anions'!AD8</f>
        <v>1292.1048000000001</v>
      </c>
      <c r="H8">
        <f>'MD White Anions'!AE8</f>
        <v>36.915550743838814</v>
      </c>
      <c r="I8">
        <f>'MD White Anions'!AF8</f>
        <v>36.729123510859431</v>
      </c>
      <c r="J8">
        <f t="shared" si="2"/>
        <v>0.89587222757274831</v>
      </c>
      <c r="K8">
        <f t="shared" si="2"/>
        <v>1.3323724848728073</v>
      </c>
      <c r="L8">
        <f t="shared" si="2"/>
        <v>1.2848686008686561</v>
      </c>
      <c r="P8">
        <f>'MD White Si'!E8</f>
        <v>126.5489008727196</v>
      </c>
      <c r="Q8">
        <f>'MD White Si'!G8</f>
        <v>455.57604314179059</v>
      </c>
      <c r="R8">
        <f>'MD White Si'!H8</f>
        <v>974.40401110568803</v>
      </c>
      <c r="S8">
        <f t="shared" si="0"/>
        <v>0.66234107330060532</v>
      </c>
      <c r="T8">
        <f t="shared" si="1"/>
        <v>4.8634740126123413E-2</v>
      </c>
      <c r="U8">
        <f t="shared" si="5"/>
        <v>9.0073093425208653E-2</v>
      </c>
      <c r="Y8">
        <f t="shared" si="7"/>
        <v>75.054086702748393</v>
      </c>
    </row>
    <row r="9" spans="1:26" x14ac:dyDescent="0.2">
      <c r="A9" s="50">
        <f>'MD White cations'!C9</f>
        <v>36</v>
      </c>
      <c r="B9">
        <f>'MD White cations'!BP9</f>
        <v>414.7682860009682</v>
      </c>
      <c r="C9">
        <f>'MD White cations'!BQ9</f>
        <v>1493.1658296034861</v>
      </c>
      <c r="D9">
        <f>'MD White cations'!BR9</f>
        <v>63.987816452247067</v>
      </c>
      <c r="E9">
        <f>'MD White cations'!BS9</f>
        <v>62.256629600209571</v>
      </c>
      <c r="F9">
        <f>'MD White Anions'!AC9</f>
        <v>527.28150000000005</v>
      </c>
      <c r="G9">
        <f>'MD White Anions'!AD9</f>
        <v>1898.2134000000001</v>
      </c>
      <c r="H9">
        <f>'MD White Anions'!AE9</f>
        <v>54.115078161568334</v>
      </c>
      <c r="I9">
        <f>'MD White Anions'!AF9</f>
        <v>53.946536625028671</v>
      </c>
      <c r="J9">
        <f t="shared" si="2"/>
        <v>0.78661642026312006</v>
      </c>
      <c r="K9">
        <f t="shared" si="2"/>
        <v>1.182439693816985</v>
      </c>
      <c r="L9">
        <f t="shared" si="2"/>
        <v>1.1540431229708528</v>
      </c>
      <c r="P9">
        <f>'MD White Si'!E9</f>
        <v>147.17862586591573</v>
      </c>
      <c r="Q9">
        <f>'MD White Si'!G9</f>
        <v>529.84305311729668</v>
      </c>
      <c r="R9">
        <f>'MD White Si'!H9</f>
        <v>1133.2492214769377</v>
      </c>
      <c r="S9">
        <f t="shared" si="0"/>
        <v>0.61496339085792784</v>
      </c>
      <c r="T9">
        <f t="shared" si="1"/>
        <v>5.3890635310265105E-2</v>
      </c>
      <c r="U9">
        <f t="shared" si="5"/>
        <v>0.10032150199813102</v>
      </c>
      <c r="Y9">
        <f t="shared" si="7"/>
        <v>84.570909216684129</v>
      </c>
    </row>
    <row r="10" spans="1:26" x14ac:dyDescent="0.2">
      <c r="A10" s="50">
        <f>'MD White cations'!C10</f>
        <v>42</v>
      </c>
      <c r="B10">
        <f>'MD White cations'!BP10</f>
        <v>468.27974782569612</v>
      </c>
      <c r="C10">
        <f>'MD White cations'!BQ10</f>
        <v>1685.8070921725061</v>
      </c>
      <c r="D10">
        <f>'MD White cations'!BR10</f>
        <v>72.361554648390069</v>
      </c>
      <c r="E10">
        <f>'MD White cations'!BS10</f>
        <v>70.785430760077901</v>
      </c>
      <c r="F10">
        <f>'MD White Anions'!AC10</f>
        <v>645.97050000000002</v>
      </c>
      <c r="G10">
        <f>'MD White Anions'!AD10</f>
        <v>2325.4938000000002</v>
      </c>
      <c r="H10">
        <f>'MD White Anions'!AE10</f>
        <v>66.087435737023924</v>
      </c>
      <c r="I10">
        <f>'MD White Anions'!AF10</f>
        <v>65.924140921283751</v>
      </c>
      <c r="J10">
        <f t="shared" si="2"/>
        <v>0.72492435463491922</v>
      </c>
      <c r="K10">
        <f t="shared" si="2"/>
        <v>1.0949366372200036</v>
      </c>
      <c r="L10">
        <f t="shared" si="2"/>
        <v>1.0737406626898442</v>
      </c>
      <c r="P10">
        <f>'MD White Si'!E10</f>
        <v>140.51699380105262</v>
      </c>
      <c r="Q10">
        <f>'MD White Si'!G10</f>
        <v>505.86117768378944</v>
      </c>
      <c r="R10">
        <f>'MD White Si'!H10</f>
        <v>1081.9558403432563</v>
      </c>
      <c r="S10">
        <f t="shared" si="0"/>
        <v>0.59540647691996318</v>
      </c>
      <c r="T10">
        <f t="shared" si="1"/>
        <v>6.3030337057895E-2</v>
      </c>
      <c r="U10">
        <f t="shared" si="5"/>
        <v>0.11663402597876696</v>
      </c>
      <c r="Y10">
        <f t="shared" si="7"/>
        <v>91.329485744394887</v>
      </c>
    </row>
    <row r="11" spans="1:26" x14ac:dyDescent="0.2">
      <c r="A11" s="50">
        <f>'MD White cations'!C11</f>
        <v>48</v>
      </c>
      <c r="B11">
        <f>'MD White cations'!BP11</f>
        <v>499.48966737461308</v>
      </c>
      <c r="C11">
        <f>'MD White cations'!BQ11</f>
        <v>1798.1628025486068</v>
      </c>
      <c r="D11">
        <f>'MD White cations'!BR11</f>
        <v>77.241954765960983</v>
      </c>
      <c r="E11">
        <f>'MD White cations'!BS11</f>
        <v>75.786482055590113</v>
      </c>
      <c r="F11">
        <f>'MD White Anions'!AC11</f>
        <v>705.54900000000009</v>
      </c>
      <c r="G11">
        <f>'MD White Anions'!AD11</f>
        <v>2539.9764000000005</v>
      </c>
      <c r="H11">
        <f>'MD White Anions'!AE11</f>
        <v>72.665064017109557</v>
      </c>
      <c r="I11">
        <f>'MD White Anions'!AF11</f>
        <v>72.515579320045219</v>
      </c>
      <c r="J11">
        <f t="shared" si="2"/>
        <v>0.70794468899341212</v>
      </c>
      <c r="K11">
        <f t="shared" si="2"/>
        <v>1.0629861242229659</v>
      </c>
      <c r="L11">
        <f t="shared" si="2"/>
        <v>1.0451062070552988</v>
      </c>
      <c r="P11">
        <f>'MD White Si'!E11</f>
        <v>137.81582785919886</v>
      </c>
      <c r="Q11">
        <f>'MD White Si'!G11</f>
        <v>496.13698029311587</v>
      </c>
      <c r="R11">
        <f>'MD White Si'!H11</f>
        <v>1061.1573433965966</v>
      </c>
      <c r="S11">
        <f t="shared" si="0"/>
        <v>0.59225811994379685</v>
      </c>
      <c r="T11">
        <f t="shared" si="1"/>
        <v>6.812526746772711E-2</v>
      </c>
      <c r="U11">
        <f t="shared" si="5"/>
        <v>0.1256627499393706</v>
      </c>
      <c r="Y11">
        <f t="shared" si="7"/>
        <v>94.074605228830421</v>
      </c>
    </row>
    <row r="12" spans="1:26" x14ac:dyDescent="0.2">
      <c r="A12" s="50">
        <f>'MD White cations'!C12</f>
        <v>54</v>
      </c>
      <c r="B12">
        <f>'MD White cations'!BP12</f>
        <v>495.78196697816429</v>
      </c>
      <c r="C12">
        <f>'MD White cations'!BQ12</f>
        <v>1784.8150811213911</v>
      </c>
      <c r="D12">
        <f>'MD White cations'!BR12</f>
        <v>76.717231905304459</v>
      </c>
      <c r="E12">
        <f>'MD White cations'!BS12</f>
        <v>75.346987491645152</v>
      </c>
      <c r="F12">
        <f>'MD White Anions'!AC12</f>
        <v>712.17149999999992</v>
      </c>
      <c r="G12">
        <f>'MD White Anions'!AD12</f>
        <v>2563.8174000000004</v>
      </c>
      <c r="H12">
        <f>'MD White Anions'!AE12</f>
        <v>73.737627320625066</v>
      </c>
      <c r="I12">
        <f>'MD White Anions'!AF12</f>
        <v>73.608276914628803</v>
      </c>
      <c r="J12">
        <f t="shared" si="2"/>
        <v>0.69615530385330515</v>
      </c>
      <c r="K12">
        <f t="shared" si="2"/>
        <v>1.0404081971843697</v>
      </c>
      <c r="L12">
        <f t="shared" si="2"/>
        <v>1.0236211286270553</v>
      </c>
      <c r="P12">
        <f>'MD White Si'!E12</f>
        <v>140.14882623533975</v>
      </c>
      <c r="Q12">
        <f>'MD White Si'!G12</f>
        <v>504.5357744472231</v>
      </c>
      <c r="R12">
        <f>'MD White Si'!H12</f>
        <v>1079.1210156208317</v>
      </c>
      <c r="S12">
        <f t="shared" si="0"/>
        <v>0.58168502113285347</v>
      </c>
      <c r="T12">
        <f t="shared" si="1"/>
        <v>6.6545219897527569E-2</v>
      </c>
      <c r="U12">
        <f t="shared" si="5"/>
        <v>0.12288131648030977</v>
      </c>
      <c r="Y12">
        <f t="shared" si="7"/>
        <v>96.116120836636483</v>
      </c>
    </row>
    <row r="13" spans="1:26" x14ac:dyDescent="0.2">
      <c r="A13" s="50">
        <f>'MD White cations'!C13</f>
        <v>78</v>
      </c>
      <c r="B13">
        <f>'MD White cations'!BP13</f>
        <v>400.70481543456162</v>
      </c>
      <c r="C13">
        <f>'MD White cations'!BQ13</f>
        <v>1442.5373355644219</v>
      </c>
      <c r="D13">
        <f>'MD White cations'!BR13</f>
        <v>62.203624593153521</v>
      </c>
      <c r="E13">
        <f>'MD White cations'!BS13</f>
        <v>61.115875148661303</v>
      </c>
      <c r="F13">
        <f>'MD White Anions'!AC13</f>
        <v>560.84399999999994</v>
      </c>
      <c r="G13">
        <f>'MD White Anions'!AD13</f>
        <v>2019.0384000000001</v>
      </c>
      <c r="H13">
        <f>'MD White Anions'!AE13</f>
        <v>58.000421700938666</v>
      </c>
      <c r="I13">
        <f>'MD White Anions'!AF13</f>
        <v>57.899075667209743</v>
      </c>
      <c r="J13">
        <f t="shared" si="2"/>
        <v>0.71446750867364472</v>
      </c>
      <c r="K13">
        <f t="shared" si="2"/>
        <v>1.0724684884859523</v>
      </c>
      <c r="L13">
        <f t="shared" si="2"/>
        <v>1.0555587363767422</v>
      </c>
      <c r="P13">
        <f>'MD White Si'!E13</f>
        <v>157.8503182762654</v>
      </c>
      <c r="Q13">
        <f>'MD White Si'!G13</f>
        <v>568.26114579455543</v>
      </c>
      <c r="R13">
        <f>'MD White Si'!H13</f>
        <v>1215.4193534829794</v>
      </c>
      <c r="S13">
        <f t="shared" si="0"/>
        <v>0.5575455450874055</v>
      </c>
      <c r="T13">
        <f t="shared" si="1"/>
        <v>4.8847697990373633E-2</v>
      </c>
      <c r="U13">
        <f t="shared" si="5"/>
        <v>9.181951848964677E-2</v>
      </c>
      <c r="Y13">
        <f t="shared" si="7"/>
        <v>93.242832841806006</v>
      </c>
    </row>
    <row r="14" spans="1:26" x14ac:dyDescent="0.2">
      <c r="A14" s="50">
        <f>'MD White cations'!C14</f>
        <v>102</v>
      </c>
      <c r="B14">
        <f>'MD White cations'!BP14</f>
        <v>334.66474638225316</v>
      </c>
      <c r="C14">
        <f>'MD White cations'!BQ14</f>
        <v>1204.7930869761115</v>
      </c>
      <c r="D14">
        <f>'MD White cations'!BR14</f>
        <v>51.999631223642176</v>
      </c>
      <c r="E14">
        <f>'MD White cations'!BS14</f>
        <v>51.001975614809474</v>
      </c>
      <c r="F14">
        <f>'MD White Anions'!AC14</f>
        <v>458.70349999999996</v>
      </c>
      <c r="G14">
        <f>'MD White Anions'!AD14</f>
        <v>1651.3326</v>
      </c>
      <c r="H14">
        <f>'MD White Anions'!AE14</f>
        <v>49.110761164626638</v>
      </c>
      <c r="I14">
        <f>'MD White Anions'!AF14</f>
        <v>49.021894831085106</v>
      </c>
      <c r="J14">
        <f t="shared" si="2"/>
        <v>0.7295883863590602</v>
      </c>
      <c r="K14">
        <f t="shared" si="2"/>
        <v>1.0588235651516704</v>
      </c>
      <c r="L14">
        <f t="shared" si="2"/>
        <v>1.0403917635282589</v>
      </c>
      <c r="P14">
        <f>'MD White Si'!E14</f>
        <v>180.9799725698139</v>
      </c>
      <c r="Q14">
        <f>'MD White Si'!G14</f>
        <v>651.52790125133004</v>
      </c>
      <c r="R14">
        <f>'MD White Si'!H14</f>
        <v>1393.5135744813069</v>
      </c>
      <c r="S14">
        <f t="shared" si="0"/>
        <v>0.52317241375300427</v>
      </c>
      <c r="T14">
        <f t="shared" si="1"/>
        <v>3.604516431532357E-2</v>
      </c>
      <c r="U14">
        <f t="shared" si="5"/>
        <v>6.8387548264490949E-2</v>
      </c>
      <c r="Y14">
        <f t="shared" si="7"/>
        <v>94.44444125653321</v>
      </c>
    </row>
    <row r="15" spans="1:26" x14ac:dyDescent="0.2">
      <c r="A15" s="50">
        <f>'MD White cations'!C15</f>
        <v>126</v>
      </c>
      <c r="B15">
        <f>'MD White cations'!BP15</f>
        <v>285.39889441462378</v>
      </c>
      <c r="C15">
        <f>'MD White cations'!BQ15</f>
        <v>1027.4360198926454</v>
      </c>
      <c r="D15">
        <f>'MD White cations'!BR15</f>
        <v>44.425036569085151</v>
      </c>
      <c r="E15">
        <f>'MD White cations'!BS15</f>
        <v>43.364896370909968</v>
      </c>
      <c r="F15">
        <f>'MD White Anions'!AC15</f>
        <v>353.63</v>
      </c>
      <c r="G15">
        <f>'MD White Anions'!AD15</f>
        <v>1273.068</v>
      </c>
      <c r="H15">
        <f>'MD White Anions'!AE15</f>
        <v>38.474169460834666</v>
      </c>
      <c r="I15">
        <f>'MD White Anions'!AF15</f>
        <v>38.392995194750974</v>
      </c>
      <c r="J15">
        <f t="shared" si="2"/>
        <v>0.80705509830790301</v>
      </c>
      <c r="K15">
        <f t="shared" si="2"/>
        <v>1.1546717496867154</v>
      </c>
      <c r="L15">
        <f t="shared" si="2"/>
        <v>1.1295002161446039</v>
      </c>
      <c r="P15">
        <f>'MD White Si'!E15</f>
        <v>203.00845202277947</v>
      </c>
      <c r="Q15">
        <f>'MD White Si'!G15</f>
        <v>730.8304272820061</v>
      </c>
      <c r="R15">
        <f>'MD White Si'!H15</f>
        <v>1563.1289452154831</v>
      </c>
      <c r="S15">
        <f t="shared" si="0"/>
        <v>0.51271861183413947</v>
      </c>
      <c r="T15">
        <f t="shared" si="1"/>
        <v>2.773785600314807E-2</v>
      </c>
      <c r="U15">
        <f t="shared" si="5"/>
        <v>5.2886763123371539E-2</v>
      </c>
      <c r="Y15">
        <f t="shared" si="7"/>
        <v>86.604699584216831</v>
      </c>
    </row>
    <row r="16" spans="1:26" x14ac:dyDescent="0.2">
      <c r="A16" s="50">
        <f>'MD White cations'!C16</f>
        <v>150</v>
      </c>
      <c r="B16">
        <f>'MD White cations'!BP16</f>
        <v>230.20819735896609</v>
      </c>
      <c r="C16">
        <f>'MD White cations'!BQ16</f>
        <v>828.74951049227786</v>
      </c>
      <c r="D16">
        <f>'MD White cations'!BR16</f>
        <v>35.837825185038675</v>
      </c>
      <c r="E16">
        <f>'MD White cations'!BS16</f>
        <v>34.84860565367687</v>
      </c>
      <c r="F16">
        <f>'MD White Anions'!AC16</f>
        <v>254.6515</v>
      </c>
      <c r="G16">
        <f>'MD White Anions'!AD16</f>
        <v>916.7453999999999</v>
      </c>
      <c r="H16">
        <f>'MD White Anions'!AE16</f>
        <v>28.592562143912318</v>
      </c>
      <c r="I16">
        <f>'MD White Anions'!AF16</f>
        <v>28.526378508684335</v>
      </c>
      <c r="J16">
        <f t="shared" si="2"/>
        <v>0.90401272860739523</v>
      </c>
      <c r="K16">
        <f t="shared" si="2"/>
        <v>1.2533967751703901</v>
      </c>
      <c r="L16">
        <f t="shared" si="2"/>
        <v>1.2216274015668638</v>
      </c>
      <c r="P16">
        <f>'MD White Si'!E16</f>
        <v>212.39304591405667</v>
      </c>
      <c r="Q16">
        <f>'MD White Si'!G16</f>
        <v>764.614965290604</v>
      </c>
      <c r="R16">
        <f>'MD White Si'!H16</f>
        <v>1635.388647727287</v>
      </c>
      <c r="S16">
        <f t="shared" si="0"/>
        <v>0.4929041552308972</v>
      </c>
      <c r="T16">
        <f t="shared" si="1"/>
        <v>2.1537397761728756E-2</v>
      </c>
      <c r="U16">
        <f t="shared" si="5"/>
        <v>4.1181461947197628E-2</v>
      </c>
      <c r="Y16">
        <f t="shared" si="7"/>
        <v>79.783195537905968</v>
      </c>
    </row>
    <row r="17" spans="1:25" x14ac:dyDescent="0.2">
      <c r="A17" s="50">
        <f>'MD White cations'!C17</f>
        <v>156</v>
      </c>
      <c r="B17">
        <f>'MD White cations'!BP17</f>
        <v>204.07903654944943</v>
      </c>
      <c r="C17">
        <f>'MD White cations'!BQ17</f>
        <v>734.68453157801775</v>
      </c>
      <c r="D17">
        <f>'MD White cations'!BR17</f>
        <v>31.779762026137561</v>
      </c>
      <c r="E17">
        <f>'MD White cations'!BS17</f>
        <v>30.877491040421962</v>
      </c>
      <c r="F17">
        <f>'MD White Anions'!AC17</f>
        <v>217.26749999999998</v>
      </c>
      <c r="G17">
        <f>'MD White Anions'!AD17</f>
        <v>782.1629999999999</v>
      </c>
      <c r="H17">
        <f>'MD White Anions'!AE17</f>
        <v>24.618182530687474</v>
      </c>
      <c r="I17">
        <f>'MD White Anions'!AF17</f>
        <v>24.561583530062862</v>
      </c>
      <c r="J17">
        <f t="shared" si="2"/>
        <v>0.93929849862243275</v>
      </c>
      <c r="K17">
        <f t="shared" si="2"/>
        <v>1.2909061010707397</v>
      </c>
      <c r="L17">
        <f t="shared" si="2"/>
        <v>1.2571457781876547</v>
      </c>
      <c r="P17">
        <f>'MD White Si'!E17</f>
        <v>196.67804962200742</v>
      </c>
      <c r="Q17">
        <f>'MD White Si'!G17</f>
        <v>708.04097863922675</v>
      </c>
      <c r="R17">
        <f>'MD White Si'!H17</f>
        <v>1514.3859735366586</v>
      </c>
      <c r="S17">
        <f t="shared" si="0"/>
        <v>0.49300937462862759</v>
      </c>
      <c r="T17">
        <f t="shared" si="1"/>
        <v>2.0649562186592883E-2</v>
      </c>
      <c r="U17">
        <f t="shared" si="5"/>
        <v>3.9497678956499305E-2</v>
      </c>
      <c r="Y17">
        <f t="shared" si="7"/>
        <v>77.464968146835147</v>
      </c>
    </row>
    <row r="18" spans="1:25" x14ac:dyDescent="0.2">
      <c r="A18" s="50">
        <f>'MD White cations'!C18</f>
        <v>198</v>
      </c>
      <c r="B18">
        <f>'MD White cations'!BP18</f>
        <v>174.46306987062738</v>
      </c>
      <c r="C18">
        <f>'MD White cations'!BQ18</f>
        <v>628.06705153425833</v>
      </c>
      <c r="D18">
        <f>'MD White cations'!BR18</f>
        <v>27.143888873851715</v>
      </c>
      <c r="E18">
        <f>'MD White cations'!BS18</f>
        <v>26.270036455940716</v>
      </c>
      <c r="F18">
        <f>'MD White Anions'!AC18</f>
        <v>153.535</v>
      </c>
      <c r="G18">
        <f>'MD White Anions'!AD18</f>
        <v>552.72600000000011</v>
      </c>
      <c r="H18">
        <f>'MD White Anions'!AE18</f>
        <v>18.309348828434914</v>
      </c>
      <c r="I18">
        <f>'MD White Anions'!AF18</f>
        <v>18.248824156354964</v>
      </c>
      <c r="J18">
        <f t="shared" si="2"/>
        <v>1.1363081373669019</v>
      </c>
      <c r="K18">
        <f t="shared" si="2"/>
        <v>1.4825152509900583</v>
      </c>
      <c r="L18">
        <f t="shared" si="2"/>
        <v>1.4395468020766942</v>
      </c>
      <c r="P18">
        <f>'MD White Si'!E18</f>
        <v>205.45581012089693</v>
      </c>
      <c r="Q18">
        <f>'MD White Si'!G18</f>
        <v>739.64091643522897</v>
      </c>
      <c r="R18">
        <f>'MD White Si'!H18</f>
        <v>1581.9731669429889</v>
      </c>
      <c r="S18">
        <f t="shared" si="0"/>
        <v>0.48598199439109196</v>
      </c>
      <c r="T18">
        <f t="shared" si="1"/>
        <v>1.6961935537217861E-2</v>
      </c>
      <c r="U18">
        <f t="shared" si="5"/>
        <v>3.246278673463799E-2</v>
      </c>
      <c r="Y18">
        <f t="shared" si="7"/>
        <v>67.452931720748012</v>
      </c>
    </row>
    <row r="19" spans="1:25" x14ac:dyDescent="0.2">
      <c r="A19" s="50">
        <f>'MD White cations'!C19</f>
        <v>222</v>
      </c>
      <c r="B19">
        <f>'MD White cations'!BP19</f>
        <v>170.67799286334923</v>
      </c>
      <c r="C19">
        <f>'MD White cations'!BQ19</f>
        <v>614.44077430805726</v>
      </c>
      <c r="D19">
        <f>'MD White cations'!BR19</f>
        <v>26.587970134125378</v>
      </c>
      <c r="E19">
        <f>'MD White cations'!BS19</f>
        <v>25.755343635029895</v>
      </c>
      <c r="F19">
        <f>'MD White Anions'!AC19</f>
        <v>141.11450000000002</v>
      </c>
      <c r="G19">
        <f>'MD White Anions'!AD19</f>
        <v>508.01220000000001</v>
      </c>
      <c r="H19">
        <f>'MD White Anions'!AE19</f>
        <v>16.371317213625627</v>
      </c>
      <c r="I19">
        <f>'MD White Anions'!AF19</f>
        <v>16.287004284206514</v>
      </c>
      <c r="J19">
        <f t="shared" si="2"/>
        <v>1.2095000362354629</v>
      </c>
      <c r="K19">
        <f t="shared" si="2"/>
        <v>1.6240580881296813</v>
      </c>
      <c r="L19">
        <f t="shared" si="2"/>
        <v>1.5813432099360849</v>
      </c>
      <c r="P19">
        <f>'MD White Si'!E19</f>
        <v>193.97934725166724</v>
      </c>
      <c r="Q19">
        <f>'MD White Si'!G19</f>
        <v>698.32565010600206</v>
      </c>
      <c r="R19">
        <f>'MD White Si'!H19</f>
        <v>1493.6064456521397</v>
      </c>
      <c r="S19">
        <f t="shared" si="0"/>
        <v>0.50934385773775215</v>
      </c>
      <c r="T19">
        <f t="shared" si="1"/>
        <v>1.7608186549492259E-2</v>
      </c>
      <c r="U19">
        <f t="shared" si="5"/>
        <v>3.3751373979145349E-2</v>
      </c>
      <c r="Y19">
        <f t="shared" si="7"/>
        <v>61.574152261489175</v>
      </c>
    </row>
    <row r="20" spans="1:25" x14ac:dyDescent="0.2">
      <c r="A20" s="50">
        <f>'MD White cations'!C20</f>
        <v>228</v>
      </c>
      <c r="B20">
        <f>'MD White cations'!BP20</f>
        <v>165.6242653261707</v>
      </c>
      <c r="C20">
        <f>'MD White cations'!BQ20</f>
        <v>596.24735517421448</v>
      </c>
      <c r="D20">
        <f>'MD White cations'!BR20</f>
        <v>25.792194342029365</v>
      </c>
      <c r="E20">
        <f>'MD White cations'!BS20</f>
        <v>24.977981044152234</v>
      </c>
      <c r="F20">
        <f>'MD White Anions'!AC20</f>
        <v>132.37049999999999</v>
      </c>
      <c r="G20">
        <f>'MD White Anions'!AD20</f>
        <v>476.53380000000004</v>
      </c>
      <c r="H20">
        <f>'MD White Anions'!AE20</f>
        <v>15.522114222897994</v>
      </c>
      <c r="I20">
        <f>'MD White Anions'!AF20</f>
        <v>15.443029275989812</v>
      </c>
      <c r="J20">
        <f t="shared" si="2"/>
        <v>1.2512173431857603</v>
      </c>
      <c r="K20">
        <f t="shared" si="2"/>
        <v>1.661641833815467</v>
      </c>
      <c r="L20">
        <f t="shared" si="2"/>
        <v>1.6174275524418629</v>
      </c>
      <c r="P20">
        <f>'MD White Si'!E20</f>
        <v>192.77964531934865</v>
      </c>
      <c r="Q20">
        <f>'MD White Si'!G20</f>
        <v>694.00672314965516</v>
      </c>
      <c r="R20">
        <f>'MD White Si'!H20</f>
        <v>1484.3689543193764</v>
      </c>
      <c r="S20">
        <f t="shared" si="0"/>
        <v>0.50937779887350676</v>
      </c>
      <c r="T20">
        <f t="shared" si="1"/>
        <v>1.7196045021520452E-2</v>
      </c>
      <c r="U20">
        <f t="shared" si="5"/>
        <v>3.2968682937164248E-2</v>
      </c>
      <c r="Y20">
        <f t="shared" si="7"/>
        <v>60.181441009089006</v>
      </c>
    </row>
    <row r="21" spans="1:25" x14ac:dyDescent="0.2">
      <c r="A21" s="50">
        <f>'MD White cations'!C21</f>
        <v>318</v>
      </c>
      <c r="B21">
        <f>'MD White cations'!BP21</f>
        <v>121.35994520942265</v>
      </c>
      <c r="C21">
        <f>'MD White cations'!BQ21</f>
        <v>436.89580275392154</v>
      </c>
      <c r="D21">
        <f>'MD White cations'!BR21</f>
        <v>18.807343618943321</v>
      </c>
      <c r="E21">
        <f>'MD White cations'!BS21</f>
        <v>18.053532788939659</v>
      </c>
      <c r="F21">
        <f>'MD White Anions'!AC21</f>
        <v>61.33250000000001</v>
      </c>
      <c r="G21">
        <f>'MD White Anions'!AD21</f>
        <v>220.79700000000005</v>
      </c>
      <c r="H21">
        <f>'MD White Anions'!AE21</f>
        <v>8.5803992532159707</v>
      </c>
      <c r="I21">
        <f>'MD White Anions'!AF21</f>
        <v>8.5061581539030424</v>
      </c>
      <c r="J21">
        <f t="shared" si="2"/>
        <v>1.9787216436542228</v>
      </c>
      <c r="K21">
        <f t="shared" si="2"/>
        <v>2.191896095265526</v>
      </c>
      <c r="L21">
        <f t="shared" si="2"/>
        <v>2.1224073738454785</v>
      </c>
      <c r="P21">
        <f>'MD White Si'!E21</f>
        <v>201.36590918392503</v>
      </c>
      <c r="Q21">
        <f>'MD White Si'!G21</f>
        <v>724.91727306213011</v>
      </c>
      <c r="R21">
        <f>'MD White Si'!H21</f>
        <v>1550.48165772776</v>
      </c>
      <c r="S21">
        <f t="shared" si="0"/>
        <v>0.46197441996861882</v>
      </c>
      <c r="T21">
        <f t="shared" si="1"/>
        <v>1.206324246987483E-2</v>
      </c>
      <c r="U21">
        <f t="shared" si="5"/>
        <v>2.3034899129417679E-2</v>
      </c>
      <c r="Y21">
        <f t="shared" si="7"/>
        <v>45.622600549359532</v>
      </c>
    </row>
    <row r="22" spans="1:25" x14ac:dyDescent="0.2">
      <c r="A22" s="50">
        <f>'MD White cations'!C22</f>
        <v>390</v>
      </c>
      <c r="B22">
        <f>'MD White cations'!BP22</f>
        <v>111.55460293314616</v>
      </c>
      <c r="C22">
        <f>'MD White cations'!BQ22</f>
        <v>401.59657055932621</v>
      </c>
      <c r="D22">
        <f>'MD White cations'!BR22</f>
        <v>17.23446738725357</v>
      </c>
      <c r="E22">
        <f>'MD White cations'!BS22</f>
        <v>16.531500927227906</v>
      </c>
      <c r="F22">
        <f>'MD White Anions'!AC22</f>
        <v>44.430499999999995</v>
      </c>
      <c r="G22">
        <f>'MD White Anions'!AD22</f>
        <v>159.94980000000001</v>
      </c>
      <c r="H22">
        <f>'MD White Anions'!AE22</f>
        <v>6.9684497625875634</v>
      </c>
      <c r="I22">
        <f>'MD White Anions'!AF22</f>
        <v>6.9086746220503992</v>
      </c>
      <c r="J22">
        <f t="shared" si="2"/>
        <v>2.5107663189283524</v>
      </c>
      <c r="K22">
        <f t="shared" si="2"/>
        <v>2.4732139822234971</v>
      </c>
      <c r="L22">
        <f t="shared" si="2"/>
        <v>2.3928614143245879</v>
      </c>
      <c r="P22">
        <f>'MD White Si'!E22</f>
        <v>205.65887700094152</v>
      </c>
      <c r="Q22">
        <f>'MD White Si'!G22</f>
        <v>740.37195720338946</v>
      </c>
      <c r="R22">
        <f>'MD White Si'!H22</f>
        <v>1583.536745773572</v>
      </c>
      <c r="S22">
        <f t="shared" si="0"/>
        <v>0.44605894209063585</v>
      </c>
      <c r="T22">
        <f t="shared" si="1"/>
        <v>1.0835844759025656E-2</v>
      </c>
      <c r="U22">
        <f t="shared" si="5"/>
        <v>2.0698605248255873E-2</v>
      </c>
      <c r="Y22">
        <f t="shared" si="7"/>
        <v>40.433217957993612</v>
      </c>
    </row>
    <row r="23" spans="1:25" x14ac:dyDescent="0.2">
      <c r="A23" s="50">
        <f>'MD White cations'!C23</f>
        <v>462</v>
      </c>
      <c r="B23">
        <f>'MD White cations'!BP23</f>
        <v>99.050090721160416</v>
      </c>
      <c r="C23">
        <f>'MD White cations'!BQ23</f>
        <v>356.5803265961776</v>
      </c>
      <c r="D23">
        <f>'MD White cations'!BR23</f>
        <v>15.273213411393284</v>
      </c>
      <c r="E23">
        <f>'MD White cations'!BS23</f>
        <v>14.630230285762913</v>
      </c>
      <c r="F23">
        <f>'MD White Anions'!AC23</f>
        <v>34.987000000000002</v>
      </c>
      <c r="G23">
        <f>'MD White Anions'!AD23</f>
        <v>125.95320000000002</v>
      </c>
      <c r="H23">
        <f>'MD White Anions'!AE23</f>
        <v>5.7741664349626172</v>
      </c>
      <c r="I23">
        <f>'MD White Anions'!AF23</f>
        <v>5.7213244611962217</v>
      </c>
      <c r="J23">
        <f t="shared" si="2"/>
        <v>2.8310541264229694</v>
      </c>
      <c r="K23">
        <f t="shared" si="2"/>
        <v>2.6450940726117405</v>
      </c>
      <c r="L23">
        <f t="shared" si="2"/>
        <v>2.5571404637142368</v>
      </c>
      <c r="P23">
        <f>'MD White Si'!E23</f>
        <v>202.11289293658561</v>
      </c>
      <c r="Q23">
        <f>'MD White Si'!G23</f>
        <v>727.60641457170823</v>
      </c>
      <c r="R23">
        <f>'MD White Si'!H23</f>
        <v>1556.2332996606704</v>
      </c>
      <c r="S23">
        <f t="shared" si="0"/>
        <v>0.41775679227173768</v>
      </c>
      <c r="T23">
        <f t="shared" si="1"/>
        <v>9.7779388017715085E-3</v>
      </c>
      <c r="U23">
        <f t="shared" si="5"/>
        <v>1.8664865400258752E-2</v>
      </c>
      <c r="Y23">
        <f t="shared" si="7"/>
        <v>37.805838754634898</v>
      </c>
    </row>
    <row r="24" spans="1:25" x14ac:dyDescent="0.2">
      <c r="A24" s="50">
        <f>'MD White cations'!C24</f>
        <v>630</v>
      </c>
      <c r="B24">
        <f>'MD White cations'!BP24</f>
        <v>74.725656757997072</v>
      </c>
      <c r="C24">
        <f>'MD White cations'!BQ24</f>
        <v>269.01236432878949</v>
      </c>
      <c r="D24">
        <f>'MD White cations'!BR24</f>
        <v>11.430480849759764</v>
      </c>
      <c r="E24">
        <f>'MD White cations'!BS24</f>
        <v>10.809265017191404</v>
      </c>
      <c r="F24">
        <f>'MD White Anions'!AC24</f>
        <v>26.004000000000001</v>
      </c>
      <c r="G24">
        <f>'MD White Anions'!AD24</f>
        <v>93.614400000000018</v>
      </c>
      <c r="H24">
        <f>'MD White Anions'!AE24</f>
        <v>4.529317741163819</v>
      </c>
      <c r="I24">
        <f>'MD White Anions'!AF24</f>
        <v>4.4972003145554487</v>
      </c>
      <c r="J24">
        <f t="shared" si="2"/>
        <v>2.8736216258266829</v>
      </c>
      <c r="K24">
        <f t="shared" si="2"/>
        <v>2.5236650425021132</v>
      </c>
      <c r="L24">
        <f t="shared" si="2"/>
        <v>2.4035542695766949</v>
      </c>
      <c r="P24">
        <f>'MD White Si'!E24</f>
        <v>200.19879521107268</v>
      </c>
      <c r="Q24">
        <f>'MD White Si'!G24</f>
        <v>720.71566275986163</v>
      </c>
      <c r="R24">
        <f>'MD White Si'!H24</f>
        <v>1541.4950878822528</v>
      </c>
      <c r="S24">
        <f t="shared" si="0"/>
        <v>0.33034806969679409</v>
      </c>
      <c r="T24">
        <f t="shared" si="1"/>
        <v>7.3934672752792368E-3</v>
      </c>
      <c r="U24">
        <f t="shared" si="5"/>
        <v>1.3943035534629077E-2</v>
      </c>
      <c r="Y24">
        <f t="shared" si="7"/>
        <v>39.624909928955546</v>
      </c>
    </row>
    <row r="25" spans="1:25" x14ac:dyDescent="0.2">
      <c r="A25" s="50">
        <f>'MD White cations'!C25</f>
        <v>798</v>
      </c>
      <c r="B25">
        <f>'MD White cations'!BP25</f>
        <v>68.241179320689241</v>
      </c>
      <c r="C25">
        <f>'MD White cations'!BQ25</f>
        <v>245.6682455544813</v>
      </c>
      <c r="D25">
        <f>'MD White cations'!BR25</f>
        <v>10.418812854086436</v>
      </c>
      <c r="E25">
        <f>'MD White cations'!BS25</f>
        <v>9.8291685206982198</v>
      </c>
      <c r="F25">
        <f>'MD White Anions'!AC25</f>
        <v>22.185500000000001</v>
      </c>
      <c r="G25">
        <f>'MD White Anions'!AD25</f>
        <v>79.867800000000017</v>
      </c>
      <c r="H25">
        <f>'MD White Anions'!AE25</f>
        <v>3.9258926972013617</v>
      </c>
      <c r="I25">
        <f>'MD White Anions'!AF25</f>
        <v>3.9007271756523298</v>
      </c>
      <c r="J25">
        <f t="shared" si="2"/>
        <v>3.0759360537598539</v>
      </c>
      <c r="K25">
        <f t="shared" si="2"/>
        <v>2.6538710193260404</v>
      </c>
      <c r="L25">
        <f t="shared" si="2"/>
        <v>2.5198297850847413</v>
      </c>
      <c r="P25">
        <f>'MD White Si'!E25</f>
        <v>203.79582816302002</v>
      </c>
      <c r="Q25">
        <f>'MD White Si'!G25</f>
        <v>733.66498138687211</v>
      </c>
      <c r="R25">
        <f>'MD White Si'!H25</f>
        <v>1569.1916013429434</v>
      </c>
      <c r="S25">
        <f t="shared" si="0"/>
        <v>0.30197706985535078</v>
      </c>
      <c r="T25">
        <f t="shared" si="1"/>
        <v>6.6230354017158726E-3</v>
      </c>
      <c r="U25">
        <f t="shared" si="5"/>
        <v>1.2465709325994554E-2</v>
      </c>
      <c r="Y25">
        <f t="shared" si="7"/>
        <v>37.680806366164447</v>
      </c>
    </row>
    <row r="26" spans="1:25" x14ac:dyDescent="0.2">
      <c r="A26" s="50">
        <f>'MD White cations'!C26</f>
        <v>966</v>
      </c>
      <c r="B26">
        <f>'MD White cations'!BP26</f>
        <v>63.080182419603425</v>
      </c>
      <c r="C26">
        <f>'MD White cations'!BQ26</f>
        <v>227.08865671057231</v>
      </c>
      <c r="D26">
        <f>'MD White cations'!BR26</f>
        <v>9.6163962950581077</v>
      </c>
      <c r="E26">
        <f>'MD White cations'!BS26</f>
        <v>9.0533501835161552</v>
      </c>
      <c r="F26">
        <f>'MD White Anions'!AC26</f>
        <v>19.308500000000002</v>
      </c>
      <c r="G26">
        <f>'MD White Anions'!AD26</f>
        <v>69.510599999999997</v>
      </c>
      <c r="H26">
        <f>'MD White Anions'!AE26</f>
        <v>3.468687440174099</v>
      </c>
      <c r="I26">
        <f>'MD White Anions'!AF26</f>
        <v>3.4521321622228185</v>
      </c>
      <c r="J26">
        <f t="shared" si="2"/>
        <v>3.2669644156513153</v>
      </c>
      <c r="K26">
        <f t="shared" si="2"/>
        <v>2.7723444273709035</v>
      </c>
      <c r="L26">
        <f t="shared" si="2"/>
        <v>2.6225386972689737</v>
      </c>
      <c r="P26">
        <f>'MD White Si'!E26</f>
        <v>205.31836583868696</v>
      </c>
      <c r="Q26">
        <f>'MD White Si'!G26</f>
        <v>739.14611701927311</v>
      </c>
      <c r="R26">
        <f>'MD White Si'!H26</f>
        <v>1580.9148704349564</v>
      </c>
      <c r="S26">
        <f t="shared" si="0"/>
        <v>0.28082207435019674</v>
      </c>
      <c r="T26">
        <f t="shared" si="1"/>
        <v>6.0694875601681811E-3</v>
      </c>
      <c r="U26">
        <f t="shared" si="5"/>
        <v>1.1403503063197415E-2</v>
      </c>
      <c r="Y26">
        <f t="shared" si="7"/>
        <v>36.070554225772362</v>
      </c>
    </row>
    <row r="27" spans="1:25" x14ac:dyDescent="0.2">
      <c r="A27" s="50">
        <f>'MD White cations'!C27</f>
        <v>1184.5833333333721</v>
      </c>
      <c r="B27">
        <f>'MD White cations'!BP27</f>
        <v>9.7839893716295805</v>
      </c>
      <c r="C27">
        <f>'MD White cations'!BQ27</f>
        <v>35.222361737866485</v>
      </c>
      <c r="D27">
        <f>'MD White cations'!BR27</f>
        <v>1.5161267833970504</v>
      </c>
      <c r="E27">
        <f>'MD White cations'!BS27</f>
        <v>1.4938567362319985</v>
      </c>
      <c r="F27">
        <f>'MD White Anions'!AC27</f>
        <v>1.5845</v>
      </c>
      <c r="G27">
        <f>'MD White Anions'!AD27</f>
        <v>5.704200000000001</v>
      </c>
      <c r="H27">
        <f>'MD White Anions'!AE27</f>
        <v>0.26164467079434395</v>
      </c>
      <c r="I27">
        <f>'MD White Anions'!AF27</f>
        <v>0.26078270952014032</v>
      </c>
      <c r="J27">
        <f t="shared" si="2"/>
        <v>6.1748118470366533</v>
      </c>
      <c r="K27">
        <f t="shared" si="2"/>
        <v>5.7946021938614045</v>
      </c>
      <c r="L27">
        <f t="shared" si="2"/>
        <v>5.7283580609343563</v>
      </c>
      <c r="P27">
        <f>'MD White Si'!E27</f>
        <v>2.0813102775739591</v>
      </c>
      <c r="Q27">
        <f>'MD White Si'!G27</f>
        <v>7.4927169992662517</v>
      </c>
      <c r="R27">
        <f>'MD White Si'!H27</f>
        <v>16.025718665571961</v>
      </c>
      <c r="S27">
        <f t="shared" si="0"/>
        <v>2.6689841074112115</v>
      </c>
      <c r="T27">
        <f t="shared" si="1"/>
        <v>9.308607858043258E-2</v>
      </c>
      <c r="U27">
        <f t="shared" si="5"/>
        <v>0.18055612372318855</v>
      </c>
      <c r="Y27">
        <f t="shared" si="7"/>
        <v>17.257440054459035</v>
      </c>
    </row>
    <row r="28" spans="1:25" x14ac:dyDescent="0.2">
      <c r="A28" s="50">
        <f>'MD White cations'!C28</f>
        <v>1190.5833333333721</v>
      </c>
      <c r="B28">
        <f>'MD White cations'!BP28</f>
        <v>18.81101449929448</v>
      </c>
      <c r="C28">
        <f>'MD White cations'!BQ28</f>
        <v>67.719652197460093</v>
      </c>
      <c r="D28">
        <f>'MD White cations'!BR28</f>
        <v>2.9324246171748563</v>
      </c>
      <c r="E28">
        <f>'MD White cations'!BS28</f>
        <v>2.8956404590641447</v>
      </c>
      <c r="F28">
        <f>'MD White Anions'!AC28</f>
        <v>2.0379999999999998</v>
      </c>
      <c r="G28">
        <f>'MD White Anions'!AD28</f>
        <v>7.3367999999999993</v>
      </c>
      <c r="H28">
        <f>'MD White Anions'!AE28</f>
        <v>0.33445278482276303</v>
      </c>
      <c r="I28">
        <f>'MD White Anions'!AF28</f>
        <v>0.33360956183712909</v>
      </c>
      <c r="J28">
        <f t="shared" si="2"/>
        <v>9.230134690527219</v>
      </c>
      <c r="K28">
        <f t="shared" si="2"/>
        <v>8.767828375921102</v>
      </c>
      <c r="L28">
        <f t="shared" si="2"/>
        <v>8.679728611849022</v>
      </c>
      <c r="P28">
        <f>'MD White Si'!E28</f>
        <v>3.1333401509990835</v>
      </c>
      <c r="Q28">
        <f>'MD White Si'!G28</f>
        <v>11.280024543596701</v>
      </c>
      <c r="R28">
        <f>'MD White Si'!H28</f>
        <v>24.126161430376992</v>
      </c>
      <c r="S28">
        <f t="shared" si="0"/>
        <v>3.6375511859648708</v>
      </c>
      <c r="T28">
        <f t="shared" si="1"/>
        <v>0.11988352342160959</v>
      </c>
      <c r="U28">
        <f t="shared" si="5"/>
        <v>0.23358173789584299</v>
      </c>
      <c r="Y28">
        <f t="shared" si="7"/>
        <v>11.405332736054442</v>
      </c>
    </row>
    <row r="29" spans="1:25" x14ac:dyDescent="0.2">
      <c r="A29" s="50">
        <f>'MD White cations'!C29</f>
        <v>1196.5833333333721</v>
      </c>
      <c r="B29">
        <f>'MD White cations'!BP29</f>
        <v>19.442902604986159</v>
      </c>
      <c r="C29">
        <f>'MD White cations'!BQ29</f>
        <v>69.994449377950218</v>
      </c>
      <c r="D29">
        <f>'MD White cations'!BR29</f>
        <v>3.0390150626738404</v>
      </c>
      <c r="E29">
        <f>'MD White cations'!BS29</f>
        <v>3.0128627192128667</v>
      </c>
      <c r="F29">
        <f>'MD White Anions'!AC29</f>
        <v>2.0645000000000002</v>
      </c>
      <c r="G29">
        <f>'MD White Anions'!AD29</f>
        <v>7.4321999999999999</v>
      </c>
      <c r="H29">
        <f>'MD White Anions'!AE29</f>
        <v>0.36063391005287698</v>
      </c>
      <c r="I29">
        <f>'MD White Anions'!AF29</f>
        <v>0.36002491567436357</v>
      </c>
      <c r="J29">
        <f t="shared" si="2"/>
        <v>9.417729525302093</v>
      </c>
      <c r="K29">
        <f t="shared" si="2"/>
        <v>8.4268699585911175</v>
      </c>
      <c r="L29">
        <f t="shared" si="2"/>
        <v>8.3684839244235807</v>
      </c>
      <c r="P29">
        <f>'MD White Si'!E29</f>
        <v>2.9284325559962614</v>
      </c>
      <c r="Q29">
        <f>'MD White Si'!G29</f>
        <v>10.54235720158654</v>
      </c>
      <c r="R29">
        <f>'MD White Si'!H29</f>
        <v>22.548409422261276</v>
      </c>
      <c r="S29">
        <f t="shared" si="0"/>
        <v>3.894084766203425</v>
      </c>
      <c r="T29">
        <f t="shared" si="1"/>
        <v>0.13265569489700968</v>
      </c>
      <c r="U29">
        <f t="shared" si="5"/>
        <v>0.25896538196833413</v>
      </c>
      <c r="Y29">
        <f t="shared" si="7"/>
        <v>11.866802322972944</v>
      </c>
    </row>
    <row r="30" spans="1:25" x14ac:dyDescent="0.2">
      <c r="A30" s="50">
        <f>'MD White cations'!C30</f>
        <v>1202.5833333333721</v>
      </c>
      <c r="B30">
        <f>'MD White cations'!BP30</f>
        <v>38.485869591744624</v>
      </c>
      <c r="C30">
        <f>'MD White cations'!BQ30</f>
        <v>138.54913053028065</v>
      </c>
      <c r="D30">
        <f>'MD White cations'!BR30</f>
        <v>6.0059125628744665</v>
      </c>
      <c r="E30">
        <f>'MD White cations'!BS30</f>
        <v>5.8719474065448187</v>
      </c>
      <c r="F30">
        <f>'MD White Anions'!AC30</f>
        <v>8.3439999999999994</v>
      </c>
      <c r="G30">
        <f>'MD White Anions'!AD30</f>
        <v>30.038400000000003</v>
      </c>
      <c r="H30">
        <f>'MD White Anions'!AE30</f>
        <v>1.3682582306704474</v>
      </c>
      <c r="I30">
        <f>'MD White Anions'!AF30</f>
        <v>1.3463812787653882</v>
      </c>
      <c r="J30">
        <f t="shared" si="2"/>
        <v>4.6124004783970065</v>
      </c>
      <c r="K30">
        <f t="shared" si="2"/>
        <v>4.3894583845708466</v>
      </c>
      <c r="L30">
        <f t="shared" si="2"/>
        <v>4.3612812352302672</v>
      </c>
      <c r="P30">
        <f>'MD White Si'!E30</f>
        <v>19.770753921848861</v>
      </c>
      <c r="Q30">
        <f>'MD White Si'!G30</f>
        <v>71.174714118655899</v>
      </c>
      <c r="R30">
        <f>'MD White Si'!H30</f>
        <v>152.23128601811484</v>
      </c>
      <c r="S30">
        <f t="shared" si="0"/>
        <v>1.3688851660848449</v>
      </c>
      <c r="T30">
        <f t="shared" si="1"/>
        <v>3.9101109265966869E-2</v>
      </c>
      <c r="U30">
        <f t="shared" si="5"/>
        <v>7.580420806880335E-2</v>
      </c>
      <c r="Y30">
        <f t="shared" si="7"/>
        <v>22.781853987158126</v>
      </c>
    </row>
    <row r="31" spans="1:25" x14ac:dyDescent="0.2">
      <c r="A31" s="50">
        <f>'MD White cations'!C31</f>
        <v>1208.5833333333721</v>
      </c>
      <c r="B31">
        <f>'MD White cations'!BP31</f>
        <v>74.746876576045466</v>
      </c>
      <c r="C31">
        <f>'MD White cations'!BQ31</f>
        <v>269.08875567376361</v>
      </c>
      <c r="D31">
        <f>'MD White cations'!BR31</f>
        <v>10.60958765729867</v>
      </c>
      <c r="E31">
        <f>'MD White cations'!BS31</f>
        <v>9.7115649909331054</v>
      </c>
      <c r="F31">
        <f>'MD White Anions'!AC31</f>
        <v>31.899000000000004</v>
      </c>
      <c r="G31">
        <f>'MD White Anions'!AD31</f>
        <v>114.83640000000001</v>
      </c>
      <c r="H31">
        <f>'MD White Anions'!AE31</f>
        <v>5.6982743198819144</v>
      </c>
      <c r="I31">
        <f>'MD White Anions'!AF31</f>
        <v>5.6625966184453116</v>
      </c>
      <c r="J31">
        <f t="shared" si="2"/>
        <v>2.343235730776684</v>
      </c>
      <c r="K31">
        <f t="shared" si="2"/>
        <v>1.8618948582872952</v>
      </c>
      <c r="L31">
        <f t="shared" si="2"/>
        <v>1.7150374016222003</v>
      </c>
      <c r="P31">
        <f>'MD White Si'!E31</f>
        <v>166.65240234820067</v>
      </c>
      <c r="Q31">
        <f>'MD White Si'!G31</f>
        <v>599.94864845352242</v>
      </c>
      <c r="R31">
        <f>'MD White Si'!H31</f>
        <v>1283.1938340721831</v>
      </c>
      <c r="S31">
        <f t="shared" si="0"/>
        <v>0.3764610861068684</v>
      </c>
      <c r="T31">
        <f t="shared" si="1"/>
        <v>8.2315560691379186E-3</v>
      </c>
      <c r="U31">
        <f t="shared" si="5"/>
        <v>1.5004128616202124E-2</v>
      </c>
      <c r="Y31">
        <f t="shared" si="7"/>
        <v>53.708725578622193</v>
      </c>
    </row>
    <row r="32" spans="1:25" x14ac:dyDescent="0.2">
      <c r="A32" s="50">
        <f>'MD White cations'!C32</f>
        <v>1214.5833333333721</v>
      </c>
      <c r="B32">
        <f>'MD White cations'!BP32</f>
        <v>73.552424500591059</v>
      </c>
      <c r="C32">
        <f>'MD White cations'!BQ32</f>
        <v>264.78872820212774</v>
      </c>
      <c r="D32">
        <f>'MD White cations'!BR32</f>
        <v>10.763413787137168</v>
      </c>
      <c r="E32">
        <f>'MD White cations'!BS32</f>
        <v>9.8507686157670538</v>
      </c>
      <c r="F32">
        <f>'MD White Anions'!AC32</f>
        <v>42.413499999999999</v>
      </c>
      <c r="G32">
        <f>'MD White Anions'!AD32</f>
        <v>152.68860000000001</v>
      </c>
      <c r="H32">
        <f>'MD White Anions'!AE32</f>
        <v>7.7967872082406702</v>
      </c>
      <c r="I32">
        <f>'MD White Anions'!AF32</f>
        <v>7.7738983887528494</v>
      </c>
      <c r="J32">
        <f t="shared" si="2"/>
        <v>1.7341748382140365</v>
      </c>
      <c r="K32">
        <f t="shared" si="2"/>
        <v>1.3804934647646887</v>
      </c>
      <c r="L32">
        <f t="shared" si="2"/>
        <v>1.2671594254459237</v>
      </c>
      <c r="P32">
        <f>'MD White Si'!E32</f>
        <v>205.07593139643214</v>
      </c>
      <c r="Q32">
        <f>'MD White Si'!G32</f>
        <v>738.27335302715574</v>
      </c>
      <c r="R32">
        <f>'MD White Si'!H32</f>
        <v>1579.0481683827522</v>
      </c>
      <c r="S32">
        <f t="shared" si="0"/>
        <v>0.29719420375076022</v>
      </c>
      <c r="T32">
        <f t="shared" si="1"/>
        <v>6.7829019774200442E-3</v>
      </c>
      <c r="U32">
        <f t="shared" si="5"/>
        <v>1.2355190695314527E-2</v>
      </c>
      <c r="Y32">
        <f t="shared" si="7"/>
        <v>72.437865554869134</v>
      </c>
    </row>
    <row r="33" spans="1:25" x14ac:dyDescent="0.2">
      <c r="A33" s="50">
        <f>'MD White cations'!C33</f>
        <v>1220.5833333333721</v>
      </c>
      <c r="B33">
        <f>'MD White cations'!BP33</f>
        <v>74.213301549197908</v>
      </c>
      <c r="C33">
        <f>'MD White cations'!BQ33</f>
        <v>267.16788557711237</v>
      </c>
      <c r="D33">
        <f>'MD White cations'!BR33</f>
        <v>11.003974218481266</v>
      </c>
      <c r="E33">
        <f>'MD White cations'!BS33</f>
        <v>10.120206280376177</v>
      </c>
      <c r="F33">
        <f>'MD White Anions'!AC33</f>
        <v>45.122000000000007</v>
      </c>
      <c r="G33">
        <f>'MD White Anions'!AD33</f>
        <v>162.43920000000003</v>
      </c>
      <c r="H33">
        <f>'MD White Anions'!AE33</f>
        <v>8.3336095944921968</v>
      </c>
      <c r="I33">
        <f>'MD White Anions'!AF33</f>
        <v>8.313025584498444</v>
      </c>
      <c r="J33">
        <f t="shared" si="2"/>
        <v>1.644725445441201</v>
      </c>
      <c r="K33">
        <f t="shared" si="2"/>
        <v>1.3204331320912792</v>
      </c>
      <c r="L33">
        <f t="shared" si="2"/>
        <v>1.2173914512241655</v>
      </c>
      <c r="P33">
        <f>'MD White Si'!E33</f>
        <v>215.35861940472435</v>
      </c>
      <c r="Q33">
        <f>'MD White Si'!G33</f>
        <v>775.29102985700763</v>
      </c>
      <c r="R33">
        <f>'MD White Si'!H33</f>
        <v>1658.2230357354581</v>
      </c>
      <c r="S33">
        <f t="shared" si="0"/>
        <v>0.28490911039292421</v>
      </c>
      <c r="T33">
        <f t="shared" si="1"/>
        <v>6.60282040176478E-3</v>
      </c>
      <c r="U33">
        <f t="shared" si="5"/>
        <v>1.208491721374238E-2</v>
      </c>
      <c r="Y33">
        <f t="shared" si="7"/>
        <v>75.732725550154683</v>
      </c>
    </row>
    <row r="34" spans="1:25" x14ac:dyDescent="0.2">
      <c r="A34" s="50">
        <f>'MD White cations'!C34</f>
        <v>1226.5833333333721</v>
      </c>
      <c r="B34">
        <f>'MD White cations'!BP34</f>
        <v>69.295580687360271</v>
      </c>
      <c r="C34">
        <f>'MD White cations'!BQ34</f>
        <v>249.46409047449689</v>
      </c>
      <c r="D34">
        <f>'MD White cations'!BR34</f>
        <v>10.348548662000354</v>
      </c>
      <c r="E34">
        <f>'MD White cations'!BS34</f>
        <v>9.5377182291697977</v>
      </c>
      <c r="F34">
        <f>'MD White Anions'!AC34</f>
        <v>42.883500000000005</v>
      </c>
      <c r="G34">
        <f>'MD White Anions'!AD34</f>
        <v>154.38060000000002</v>
      </c>
      <c r="H34">
        <f>'MD White Anions'!AE34</f>
        <v>7.9519913963964761</v>
      </c>
      <c r="I34">
        <f>'MD White Anions'!AF34</f>
        <v>7.9351363058280819</v>
      </c>
      <c r="J34">
        <f t="shared" si="2"/>
        <v>1.6159031022971595</v>
      </c>
      <c r="K34">
        <f t="shared" si="2"/>
        <v>1.3013782518288315</v>
      </c>
      <c r="L34">
        <f t="shared" si="2"/>
        <v>1.2019602262111964</v>
      </c>
      <c r="P34">
        <f>'MD White Si'!E34</f>
        <v>211.4708750993511</v>
      </c>
      <c r="Q34">
        <f>'MD White Si'!G34</f>
        <v>761.29515035766394</v>
      </c>
      <c r="R34">
        <f>'MD White Si'!H34</f>
        <v>1628.2880965998022</v>
      </c>
      <c r="S34">
        <f t="shared" si="0"/>
        <v>0.2724371486053398</v>
      </c>
      <c r="T34">
        <f t="shared" si="1"/>
        <v>6.3245905890703218E-3</v>
      </c>
      <c r="U34">
        <f t="shared" si="5"/>
        <v>1.1601945904692997E-2</v>
      </c>
      <c r="Y34">
        <f t="shared" si="7"/>
        <v>76.84160993121688</v>
      </c>
    </row>
    <row r="35" spans="1:25" x14ac:dyDescent="0.2">
      <c r="A35" s="50">
        <f>'MD White cations'!C35</f>
        <v>1250.5833333333721</v>
      </c>
      <c r="B35">
        <f>'MD White cations'!BP35</f>
        <v>65.910495457935554</v>
      </c>
      <c r="C35">
        <f>'MD White cations'!BQ35</f>
        <v>237.27778364856803</v>
      </c>
      <c r="D35">
        <f>'MD White cations'!BR35</f>
        <v>9.938433942368091</v>
      </c>
      <c r="E35">
        <f>'MD White cations'!BS35</f>
        <v>9.1560926701817333</v>
      </c>
      <c r="F35">
        <f>'MD White Anions'!AC35</f>
        <v>42.511500000000005</v>
      </c>
      <c r="G35">
        <f>'MD White Anions'!AD35</f>
        <v>153.04140000000004</v>
      </c>
      <c r="H35">
        <f>'MD White Anions'!AE35</f>
        <v>7.9114808992366248</v>
      </c>
      <c r="I35">
        <f>'MD White Anions'!AF35</f>
        <v>7.8973241222222592</v>
      </c>
      <c r="J35">
        <f t="shared" si="2"/>
        <v>1.5504156630073167</v>
      </c>
      <c r="K35">
        <f t="shared" si="2"/>
        <v>1.2562039988400966</v>
      </c>
      <c r="L35">
        <f t="shared" si="2"/>
        <v>1.1593917798583737</v>
      </c>
      <c r="P35">
        <f>'MD White Si'!E35</f>
        <v>218.00336551788206</v>
      </c>
      <c r="Q35">
        <f>'MD White Si'!G35</f>
        <v>784.81211586437541</v>
      </c>
      <c r="R35">
        <f>'MD White Si'!H35</f>
        <v>1678.5871100438474</v>
      </c>
      <c r="S35">
        <f t="shared" si="0"/>
        <v>0.25300090007113774</v>
      </c>
      <c r="T35">
        <f t="shared" si="1"/>
        <v>5.8929393690216802E-3</v>
      </c>
      <c r="U35">
        <f t="shared" si="5"/>
        <v>1.0807591176419952E-2</v>
      </c>
      <c r="Y35">
        <f t="shared" si="7"/>
        <v>79.604905009324924</v>
      </c>
    </row>
    <row r="36" spans="1:25" x14ac:dyDescent="0.2">
      <c r="A36" s="50">
        <f>'MD White cations'!C36</f>
        <v>1274.5833333333721</v>
      </c>
      <c r="B36">
        <f>'MD White cations'!BP36</f>
        <v>64.710050418929526</v>
      </c>
      <c r="C36">
        <f>'MD White cations'!BQ36</f>
        <v>232.9561815081463</v>
      </c>
      <c r="D36">
        <f>'MD White cations'!BR36</f>
        <v>9.7962916134501778</v>
      </c>
      <c r="E36">
        <f>'MD White cations'!BS36</f>
        <v>9.066216819556784</v>
      </c>
      <c r="F36">
        <f>'MD White Anions'!AC36</f>
        <v>39.493000000000002</v>
      </c>
      <c r="G36">
        <f>'MD White Anions'!AD36</f>
        <v>142.17480000000003</v>
      </c>
      <c r="H36">
        <f>'MD White Anions'!AE36</f>
        <v>7.3478150078289008</v>
      </c>
      <c r="I36">
        <f>'MD White Anions'!AF36</f>
        <v>7.3339955200087878</v>
      </c>
      <c r="J36">
        <f t="shared" si="2"/>
        <v>1.6385194950732918</v>
      </c>
      <c r="K36">
        <f t="shared" si="2"/>
        <v>1.3332251292408002</v>
      </c>
      <c r="L36">
        <f t="shared" si="2"/>
        <v>1.2361906678047603</v>
      </c>
      <c r="P36">
        <f>'MD White Si'!E36</f>
        <v>221.05729445653725</v>
      </c>
      <c r="Q36">
        <f>'MD White Si'!G36</f>
        <v>795.80626004353405</v>
      </c>
      <c r="R36">
        <f>'MD White Si'!H36</f>
        <v>1702.1018192743154</v>
      </c>
      <c r="S36">
        <f t="shared" si="0"/>
        <v>0.24835915289945643</v>
      </c>
      <c r="T36">
        <f t="shared" si="1"/>
        <v>5.7306699284907399E-3</v>
      </c>
      <c r="U36">
        <f t="shared" si="5"/>
        <v>1.0561948101704794E-2</v>
      </c>
      <c r="Y36">
        <f t="shared" si="7"/>
        <v>75.006086974181628</v>
      </c>
    </row>
    <row r="37" spans="1:25" x14ac:dyDescent="0.2">
      <c r="A37" s="50">
        <f>'MD White cations'!C37</f>
        <v>1298.5833333333721</v>
      </c>
      <c r="B37">
        <f>'MD White cations'!BP37</f>
        <v>63.756993623435001</v>
      </c>
      <c r="C37">
        <f>'MD White cations'!BQ37</f>
        <v>229.52517704436602</v>
      </c>
      <c r="D37">
        <f>'MD White cations'!BR37</f>
        <v>9.6588400738258589</v>
      </c>
      <c r="E37">
        <f>'MD White cations'!BS37</f>
        <v>8.9572085911998993</v>
      </c>
      <c r="F37">
        <f>'MD White Anions'!AC37</f>
        <v>37.610500000000009</v>
      </c>
      <c r="G37">
        <f>'MD White Anions'!AD37</f>
        <v>135.39779999999999</v>
      </c>
      <c r="H37">
        <f>'MD White Anions'!AE37</f>
        <v>6.9873614966116682</v>
      </c>
      <c r="I37">
        <f>'MD White Anions'!AF37</f>
        <v>6.9744695540757533</v>
      </c>
      <c r="J37">
        <f t="shared" si="2"/>
        <v>1.6951913328308588</v>
      </c>
      <c r="K37">
        <f t="shared" si="2"/>
        <v>1.3823300939145129</v>
      </c>
      <c r="L37">
        <f t="shared" si="2"/>
        <v>1.2842852810168868</v>
      </c>
      <c r="P37">
        <f>'MD White Si'!E37</f>
        <v>216.98699131133523</v>
      </c>
      <c r="Q37">
        <f>'MD White Si'!G37</f>
        <v>781.15316872080689</v>
      </c>
      <c r="R37">
        <f>'MD White Si'!H37</f>
        <v>1670.7612095673219</v>
      </c>
      <c r="S37">
        <f t="shared" si="0"/>
        <v>0.25042270956813784</v>
      </c>
      <c r="T37">
        <f t="shared" si="1"/>
        <v>5.7570247654574174E-3</v>
      </c>
      <c r="U37">
        <f t="shared" si="5"/>
        <v>1.0633530756898563E-2</v>
      </c>
      <c r="Y37">
        <f t="shared" si="7"/>
        <v>72.34162118023329</v>
      </c>
    </row>
    <row r="38" spans="1:25" x14ac:dyDescent="0.2">
      <c r="A38" s="50">
        <f>'MD White cations'!C38</f>
        <v>1322.5833333333721</v>
      </c>
      <c r="B38">
        <f>'MD White cations'!BP38</f>
        <v>63.565466171470042</v>
      </c>
      <c r="C38">
        <f>'MD White cations'!BQ38</f>
        <v>228.83567821729216</v>
      </c>
      <c r="D38">
        <f>'MD White cations'!BR38</f>
        <v>9.636342775016427</v>
      </c>
      <c r="E38">
        <f>'MD White cations'!BS38</f>
        <v>8.947318398748477</v>
      </c>
      <c r="F38">
        <f>'MD White Anions'!AC38</f>
        <v>37.214000000000006</v>
      </c>
      <c r="G38">
        <f>'MD White Anions'!AD38</f>
        <v>133.97040000000001</v>
      </c>
      <c r="H38">
        <f>'MD White Anions'!AE38</f>
        <v>6.9273922426630099</v>
      </c>
      <c r="I38">
        <f>'MD White Anions'!AF38</f>
        <v>6.9143316555299679</v>
      </c>
      <c r="J38">
        <f t="shared" si="2"/>
        <v>1.7081062549435706</v>
      </c>
      <c r="K38">
        <f t="shared" si="2"/>
        <v>1.3910491044046973</v>
      </c>
      <c r="L38">
        <f t="shared" si="2"/>
        <v>1.2940250546981731</v>
      </c>
      <c r="P38">
        <f>'MD White Si'!E38</f>
        <v>220.0555721215834</v>
      </c>
      <c r="Q38">
        <f>'MD White Si'!G38</f>
        <v>792.20005963770018</v>
      </c>
      <c r="R38">
        <f>'MD White Si'!H38</f>
        <v>1694.3887356010334</v>
      </c>
      <c r="S38">
        <f t="shared" si="0"/>
        <v>0.24707728025228554</v>
      </c>
      <c r="T38">
        <f t="shared" si="1"/>
        <v>5.664051858034075E-3</v>
      </c>
      <c r="U38">
        <f t="shared" si="5"/>
        <v>1.0475620262908837E-2</v>
      </c>
      <c r="Y38">
        <f t="shared" si="7"/>
        <v>71.888188334512634</v>
      </c>
    </row>
    <row r="39" spans="1:25" x14ac:dyDescent="0.2">
      <c r="A39" s="50">
        <f>'MD White cations'!C39</f>
        <v>1346.5833333333721</v>
      </c>
      <c r="B39">
        <f>'MD White cations'!BP39</f>
        <v>61.556834663426685</v>
      </c>
      <c r="C39">
        <f>'MD White cations'!BQ39</f>
        <v>221.6046047883361</v>
      </c>
      <c r="D39">
        <f>'MD White cations'!BR39</f>
        <v>9.3258090105981672</v>
      </c>
      <c r="E39">
        <f>'MD White cations'!BS39</f>
        <v>8.6603865940395401</v>
      </c>
      <c r="F39">
        <f>'MD White Anions'!AC39</f>
        <v>35.597000000000001</v>
      </c>
      <c r="G39">
        <f>'MD White Anions'!AD39</f>
        <v>128.14920000000001</v>
      </c>
      <c r="H39">
        <f>'MD White Anions'!AE39</f>
        <v>6.623965477861284</v>
      </c>
      <c r="I39">
        <f>'MD White Anions'!AF39</f>
        <v>6.6112890256439192</v>
      </c>
      <c r="J39">
        <f t="shared" si="2"/>
        <v>1.7292702942221729</v>
      </c>
      <c r="K39">
        <f t="shared" si="2"/>
        <v>1.4078891325395679</v>
      </c>
      <c r="L39">
        <f t="shared" si="2"/>
        <v>1.3099391904434317</v>
      </c>
      <c r="P39">
        <f>'MD White Si'!E39</f>
        <v>215.39021978830766</v>
      </c>
      <c r="Q39">
        <f>'MD White Si'!G39</f>
        <v>775.4047912379076</v>
      </c>
      <c r="R39">
        <f>'MD White Si'!H39</f>
        <v>1658.4663530642038</v>
      </c>
      <c r="S39">
        <f t="shared" si="0"/>
        <v>0.24525884112882762</v>
      </c>
      <c r="T39">
        <f t="shared" si="1"/>
        <v>5.6007826763197713E-3</v>
      </c>
      <c r="U39">
        <f t="shared" si="5"/>
        <v>1.0361241775119729E-2</v>
      </c>
      <c r="Y39">
        <f t="shared" si="7"/>
        <v>71.028320120362579</v>
      </c>
    </row>
    <row r="40" spans="1:25" x14ac:dyDescent="0.2">
      <c r="A40" s="50">
        <f>'MD White cations'!C40</f>
        <v>1370.5833333333721</v>
      </c>
      <c r="B40">
        <f>'MD White cations'!BP40</f>
        <v>61.018128743295591</v>
      </c>
      <c r="C40">
        <f>'MD White cations'!BQ40</f>
        <v>219.66526347586412</v>
      </c>
      <c r="D40">
        <f>'MD White cations'!BR40</f>
        <v>9.2468997142651546</v>
      </c>
      <c r="E40">
        <f>'MD White cations'!BS40</f>
        <v>8.5975005408231215</v>
      </c>
      <c r="F40">
        <f>'MD White Anions'!AC40</f>
        <v>34.245499999999993</v>
      </c>
      <c r="G40">
        <f>'MD White Anions'!AD40</f>
        <v>123.28379999999999</v>
      </c>
      <c r="H40">
        <f>'MD White Anions'!AE40</f>
        <v>6.3635500736199644</v>
      </c>
      <c r="I40">
        <f>'MD White Anions'!AF40</f>
        <v>6.3512577563182786</v>
      </c>
      <c r="J40">
        <f t="shared" si="2"/>
        <v>1.7817853073628827</v>
      </c>
      <c r="K40">
        <f t="shared" si="2"/>
        <v>1.4531039446987442</v>
      </c>
      <c r="L40">
        <f t="shared" si="2"/>
        <v>1.3536689693108839</v>
      </c>
      <c r="P40">
        <f>'MD White Si'!E40</f>
        <v>216.43196092364897</v>
      </c>
      <c r="Q40">
        <f>'MD White Si'!G40</f>
        <v>779.15505932513622</v>
      </c>
      <c r="R40">
        <f>'MD White Si'!H40</f>
        <v>1666.4875743771513</v>
      </c>
      <c r="S40">
        <f t="shared" si="0"/>
        <v>0.2434129040499593</v>
      </c>
      <c r="T40">
        <f t="shared" si="1"/>
        <v>5.5276285971359749E-3</v>
      </c>
      <c r="U40">
        <f t="shared" si="5"/>
        <v>1.0240056313561749E-2</v>
      </c>
      <c r="Y40">
        <f t="shared" si="7"/>
        <v>68.818201454082399</v>
      </c>
    </row>
    <row r="41" spans="1:25" x14ac:dyDescent="0.2">
      <c r="A41" s="50">
        <f>'MD White cations'!C41</f>
        <v>1394.5833333333721</v>
      </c>
      <c r="B41">
        <f>'MD White cations'!BP41</f>
        <v>60.593104330866616</v>
      </c>
      <c r="C41">
        <f>'MD White cations'!BQ41</f>
        <v>218.1351755911198</v>
      </c>
      <c r="D41">
        <f>'MD White cations'!BR41</f>
        <v>9.1802018185647576</v>
      </c>
      <c r="E41">
        <f>'MD White cations'!BS41</f>
        <v>8.5418142699440782</v>
      </c>
      <c r="F41">
        <f>'MD White Anions'!AC41</f>
        <v>33.633000000000003</v>
      </c>
      <c r="G41">
        <f>'MD White Anions'!AD41</f>
        <v>121.07880000000002</v>
      </c>
      <c r="H41">
        <f>'MD White Anions'!AE41</f>
        <v>6.2499828591950495</v>
      </c>
      <c r="I41">
        <f>'MD White Anions'!AF41</f>
        <v>6.2382152139733131</v>
      </c>
      <c r="J41">
        <f t="shared" si="2"/>
        <v>1.8015967749194721</v>
      </c>
      <c r="K41">
        <f t="shared" si="2"/>
        <v>1.4688363192962577</v>
      </c>
      <c r="L41">
        <f t="shared" si="2"/>
        <v>1.3692721358523845</v>
      </c>
      <c r="P41">
        <f>'MD White Si'!E41</f>
        <v>216.69968023947447</v>
      </c>
      <c r="Q41">
        <f>'MD White Si'!G41</f>
        <v>780.11884886210817</v>
      </c>
      <c r="R41">
        <f>'MD White Si'!H41</f>
        <v>1668.5489654551604</v>
      </c>
      <c r="S41">
        <f t="shared" si="0"/>
        <v>0.24205031589523884</v>
      </c>
      <c r="T41">
        <f t="shared" si="1"/>
        <v>5.4813754378126448E-3</v>
      </c>
      <c r="U41">
        <f t="shared" si="5"/>
        <v>1.0162623706772421E-2</v>
      </c>
      <c r="Y41">
        <f t="shared" si="7"/>
        <v>68.081105216619065</v>
      </c>
    </row>
    <row r="42" spans="1:25" x14ac:dyDescent="0.2">
      <c r="A42" s="50">
        <f>'MD White cations'!C42</f>
        <v>1466.5833333333721</v>
      </c>
      <c r="B42">
        <f>'MD White cations'!BP42</f>
        <v>58.984471445771995</v>
      </c>
      <c r="C42">
        <f>'MD White cations'!BQ42</f>
        <v>212.34409720477916</v>
      </c>
      <c r="D42">
        <f>'MD White cations'!BR42</f>
        <v>8.9434211406963673</v>
      </c>
      <c r="E42">
        <f>'MD White cations'!BS42</f>
        <v>8.3326367310359917</v>
      </c>
      <c r="F42">
        <f>'MD White Anions'!AC42</f>
        <v>30.671499999999998</v>
      </c>
      <c r="G42">
        <f>'MD White Anions'!AD42</f>
        <v>110.41739999999999</v>
      </c>
      <c r="H42">
        <f>'MD White Anions'!AE42</f>
        <v>5.7088584785773415</v>
      </c>
      <c r="I42">
        <f>'MD White Anions'!AF42</f>
        <v>5.6980839626497968</v>
      </c>
      <c r="J42">
        <f t="shared" si="2"/>
        <v>1.9231035797327158</v>
      </c>
      <c r="K42">
        <f t="shared" si="2"/>
        <v>1.5665865906917849</v>
      </c>
      <c r="L42">
        <f t="shared" si="2"/>
        <v>1.4623576601635475</v>
      </c>
      <c r="P42">
        <f>'MD White Si'!E42</f>
        <v>220.25832616783359</v>
      </c>
      <c r="Q42">
        <f>'MD White Si'!G42</f>
        <v>792.9299742042009</v>
      </c>
      <c r="R42">
        <f>'MD White Si'!H42</f>
        <v>1695.9499056670841</v>
      </c>
      <c r="S42">
        <f t="shared" si="0"/>
        <v>0.23506361259071859</v>
      </c>
      <c r="T42">
        <f t="shared" si="1"/>
        <v>5.2557077418436005E-3</v>
      </c>
      <c r="U42">
        <f t="shared" si="5"/>
        <v>9.7609229434118209E-3</v>
      </c>
      <c r="Y42">
        <f t="shared" si="7"/>
        <v>63.833049889595479</v>
      </c>
    </row>
    <row r="43" spans="1:25" x14ac:dyDescent="0.2">
      <c r="A43" s="50">
        <f>'MD White cations'!C43</f>
        <v>1538.5833333333721</v>
      </c>
      <c r="B43">
        <f>'MD White cations'!BP43</f>
        <v>56.803024102813716</v>
      </c>
      <c r="C43">
        <f>'MD White cations'!BQ43</f>
        <v>204.49088677012938</v>
      </c>
      <c r="D43">
        <f>'MD White cations'!BR43</f>
        <v>8.6089848065979346</v>
      </c>
      <c r="E43">
        <f>'MD White cations'!BS43</f>
        <v>8.0195834704068893</v>
      </c>
      <c r="F43">
        <f>'MD White Anions'!AC43</f>
        <v>28.836500000000001</v>
      </c>
      <c r="G43">
        <f>'MD White Anions'!AD43</f>
        <v>103.81140000000001</v>
      </c>
      <c r="H43">
        <f>'MD White Anions'!AE43</f>
        <v>5.3690180420388725</v>
      </c>
      <c r="I43">
        <f>'MD White Anions'!AF43</f>
        <v>5.3591335948183847</v>
      </c>
      <c r="J43">
        <f t="shared" si="2"/>
        <v>1.9698307389181666</v>
      </c>
      <c r="K43">
        <f t="shared" si="2"/>
        <v>1.6034561141703096</v>
      </c>
      <c r="L43">
        <f t="shared" si="2"/>
        <v>1.4964328335014505</v>
      </c>
      <c r="P43">
        <f>'MD White Si'!E43</f>
        <v>221.9577250124193</v>
      </c>
      <c r="Q43">
        <f>'MD White Si'!G43</f>
        <v>799.04781004470942</v>
      </c>
      <c r="R43">
        <f>'MD White Si'!H43</f>
        <v>1709.0349742786095</v>
      </c>
      <c r="S43">
        <f t="shared" si="0"/>
        <v>0.2264925522108846</v>
      </c>
      <c r="T43">
        <f t="shared" si="1"/>
        <v>5.0215613386111269E-3</v>
      </c>
      <c r="U43">
        <f t="shared" si="5"/>
        <v>9.326435068742929E-3</v>
      </c>
      <c r="Y43">
        <f t="shared" si="7"/>
        <v>62.365286530928145</v>
      </c>
    </row>
    <row r="44" spans="1:25" x14ac:dyDescent="0.2">
      <c r="A44" s="50">
        <f>'MD White cations'!C44</f>
        <v>1610.5833333333721</v>
      </c>
      <c r="B44">
        <f>'MD White cations'!BP44</f>
        <v>58.253483851042695</v>
      </c>
      <c r="C44">
        <f>'MD White cations'!BQ44</f>
        <v>209.71254186375367</v>
      </c>
      <c r="D44">
        <f>'MD White cations'!BR44</f>
        <v>8.8121915016530394</v>
      </c>
      <c r="E44">
        <f>'MD White cations'!BS44</f>
        <v>8.2054007681470935</v>
      </c>
      <c r="F44">
        <f>'MD White Anions'!AC44</f>
        <v>28.581</v>
      </c>
      <c r="G44">
        <f>'MD White Anions'!AD44</f>
        <v>102.8916</v>
      </c>
      <c r="H44">
        <f>'MD White Anions'!AE44</f>
        <v>5.3076290221105733</v>
      </c>
      <c r="I44">
        <f>'MD White Anions'!AF44</f>
        <v>5.2974353931286871</v>
      </c>
      <c r="J44">
        <f t="shared" ref="J44:J47" si="8">C44/G44</f>
        <v>2.0381891414241169</v>
      </c>
      <c r="K44">
        <f t="shared" ref="K44:K47" si="9">D44/H44</f>
        <v>1.6602877603056139</v>
      </c>
      <c r="L44">
        <f t="shared" ref="L44:L47" si="10">E44/I44</f>
        <v>1.548938336990449</v>
      </c>
      <c r="P44">
        <f>'MD White Si'!E44</f>
        <v>233.20267378003632</v>
      </c>
      <c r="Q44">
        <f>'MD White Si'!G44</f>
        <v>839.5296256081308</v>
      </c>
      <c r="R44">
        <f>'MD White Si'!H44</f>
        <v>1795.6190781963867</v>
      </c>
      <c r="S44">
        <f t="shared" ref="S44:S47" si="11">C44/(G44+Q44)</f>
        <v>0.22252527443705356</v>
      </c>
      <c r="T44">
        <f t="shared" ref="T44:T47" si="12">D44/(H44+R44)</f>
        <v>4.8931427727357821E-3</v>
      </c>
      <c r="U44">
        <f t="shared" si="5"/>
        <v>9.0857462071631239E-3</v>
      </c>
      <c r="Y44">
        <f t="shared" si="7"/>
        <v>60.230522919468314</v>
      </c>
    </row>
    <row r="45" spans="1:25" x14ac:dyDescent="0.2">
      <c r="A45" s="50">
        <f>'MD White cations'!C45</f>
        <v>1802.5833333333721</v>
      </c>
      <c r="B45">
        <f>'MD White cations'!BP45</f>
        <v>50.370752214747711</v>
      </c>
      <c r="C45">
        <f>'MD White cations'!BQ45</f>
        <v>181.33470797309175</v>
      </c>
      <c r="D45">
        <f>'MD White cations'!BR45</f>
        <v>7.6216003944988309</v>
      </c>
      <c r="E45">
        <f>'MD White cations'!BS45</f>
        <v>7.0912469454796021</v>
      </c>
      <c r="F45">
        <f>'MD White Anions'!AC45</f>
        <v>21.657499999999999</v>
      </c>
      <c r="G45">
        <f>'MD White Anions'!AD45</f>
        <v>77.966999999999999</v>
      </c>
      <c r="H45">
        <f>'MD White Anions'!AE45</f>
        <v>4.0289638863458146</v>
      </c>
      <c r="I45">
        <f>'MD White Anions'!AF45</f>
        <v>4.0213186646094004</v>
      </c>
      <c r="J45">
        <f t="shared" si="8"/>
        <v>2.3257879355764843</v>
      </c>
      <c r="K45">
        <f t="shared" si="9"/>
        <v>1.8917023357614311</v>
      </c>
      <c r="L45">
        <f t="shared" si="10"/>
        <v>1.7634133320216221</v>
      </c>
      <c r="P45">
        <f>'MD White Si'!E45</f>
        <v>218.04601201959304</v>
      </c>
      <c r="Q45">
        <f>'MD White Si'!G45</f>
        <v>784.96564327053488</v>
      </c>
      <c r="R45">
        <f>'MD White Si'!H45</f>
        <v>1678.9154805159749</v>
      </c>
      <c r="S45">
        <f t="shared" si="11"/>
        <v>0.21013773135969105</v>
      </c>
      <c r="T45">
        <f t="shared" si="12"/>
        <v>4.5287296439577712E-3</v>
      </c>
      <c r="U45">
        <f t="shared" si="5"/>
        <v>8.4071404861402032E-3</v>
      </c>
      <c r="Y45">
        <f t="shared" si="7"/>
        <v>52.862439353995349</v>
      </c>
    </row>
    <row r="46" spans="1:25" x14ac:dyDescent="0.2">
      <c r="A46" s="50">
        <f>'MD White cations'!C46</f>
        <v>1934.5833333333721</v>
      </c>
      <c r="B46">
        <f>'MD White cations'!BP46</f>
        <v>48.397103058380374</v>
      </c>
      <c r="C46">
        <f>'MD White cations'!BQ46</f>
        <v>174.22957101016934</v>
      </c>
      <c r="D46">
        <f>'MD White cations'!BR46</f>
        <v>7.3157128021768889</v>
      </c>
      <c r="E46">
        <f>'MD White cations'!BS46</f>
        <v>6.8045800067592737</v>
      </c>
      <c r="F46">
        <f>'MD White Anions'!AC46</f>
        <v>19.204500000000003</v>
      </c>
      <c r="G46">
        <f>'MD White Anions'!AD46</f>
        <v>69.136200000000002</v>
      </c>
      <c r="H46">
        <f>'MD White Anions'!AE46</f>
        <v>3.5717934104849367</v>
      </c>
      <c r="I46">
        <f>'MD White Anions'!AF46</f>
        <v>3.5651787946198521</v>
      </c>
      <c r="J46">
        <f t="shared" si="8"/>
        <v>2.5200918044406451</v>
      </c>
      <c r="K46">
        <f t="shared" si="9"/>
        <v>2.048190351855665</v>
      </c>
      <c r="L46">
        <f t="shared" si="10"/>
        <v>1.9086223717665842</v>
      </c>
      <c r="P46">
        <f>'MD White Si'!E46</f>
        <v>217.98294901303674</v>
      </c>
      <c r="Q46">
        <f>'MD White Si'!G46</f>
        <v>784.73861644693227</v>
      </c>
      <c r="R46">
        <f>'MD White Si'!H46</f>
        <v>1678.4299065906619</v>
      </c>
      <c r="S46">
        <f t="shared" si="11"/>
        <v>0.20404580115754892</v>
      </c>
      <c r="T46">
        <f t="shared" si="12"/>
        <v>4.3494086850042425E-3</v>
      </c>
      <c r="U46">
        <f t="shared" si="5"/>
        <v>8.0739682245297793E-3</v>
      </c>
      <c r="Y46">
        <f t="shared" si="7"/>
        <v>48.82358707988238</v>
      </c>
    </row>
    <row r="47" spans="1:25" x14ac:dyDescent="0.2">
      <c r="A47" s="50">
        <f>'MD White cations'!C47</f>
        <v>2126.5833333333721</v>
      </c>
      <c r="B47">
        <f>'MD White cations'!BP47</f>
        <v>46.922049400527172</v>
      </c>
      <c r="C47">
        <f>'MD White cations'!BQ47</f>
        <v>168.91937784189784</v>
      </c>
      <c r="D47">
        <f>'MD White cations'!BR47</f>
        <v>7.0862761682126383</v>
      </c>
      <c r="E47">
        <f>'MD White cations'!BS47</f>
        <v>6.5914799403941053</v>
      </c>
      <c r="F47">
        <f>'MD White Anions'!AC47</f>
        <v>17.440999999999999</v>
      </c>
      <c r="G47">
        <f>'MD White Anions'!AD47</f>
        <v>62.787600000000005</v>
      </c>
      <c r="H47">
        <f>'MD White Anions'!AE47</f>
        <v>3.2409915649204533</v>
      </c>
      <c r="I47">
        <f>'MD White Anions'!AF47</f>
        <v>3.2350796348767306</v>
      </c>
      <c r="J47">
        <f t="shared" si="8"/>
        <v>2.6903302219211729</v>
      </c>
      <c r="K47">
        <f t="shared" si="9"/>
        <v>2.1864531351801171</v>
      </c>
      <c r="L47">
        <f t="shared" si="10"/>
        <v>2.0375016025363677</v>
      </c>
      <c r="P47">
        <f>'MD White Si'!E47</f>
        <v>216.35791850269322</v>
      </c>
      <c r="Q47">
        <f>'MD White Si'!G47</f>
        <v>778.88850660969558</v>
      </c>
      <c r="R47">
        <f>'MD White Si'!H47</f>
        <v>1665.9174609152903</v>
      </c>
      <c r="S47">
        <f t="shared" si="11"/>
        <v>0.20069403956625517</v>
      </c>
      <c r="T47">
        <f t="shared" si="12"/>
        <v>4.2454184967778853E-3</v>
      </c>
      <c r="U47">
        <f t="shared" si="5"/>
        <v>7.8827179307447651E-3</v>
      </c>
      <c r="Y47">
        <f t="shared" si="7"/>
        <v>45.736173527342558</v>
      </c>
    </row>
    <row r="48" spans="1:25" x14ac:dyDescent="0.2">
      <c r="A48" s="50"/>
    </row>
    <row r="49" spans="1:1" x14ac:dyDescent="0.2">
      <c r="A49" s="50"/>
    </row>
    <row r="50" spans="1:1" x14ac:dyDescent="0.2">
      <c r="A50" s="50"/>
    </row>
    <row r="51" spans="1:1" x14ac:dyDescent="0.2">
      <c r="A51" s="50"/>
    </row>
    <row r="52" spans="1:1" x14ac:dyDescent="0.2">
      <c r="A52" s="50"/>
    </row>
    <row r="53" spans="1:1" x14ac:dyDescent="0.2">
      <c r="A53" s="50"/>
    </row>
    <row r="54" spans="1:1" x14ac:dyDescent="0.2">
      <c r="A54" s="50"/>
    </row>
    <row r="55" spans="1:1" x14ac:dyDescent="0.2">
      <c r="A55" s="50"/>
    </row>
    <row r="56" spans="1:1" x14ac:dyDescent="0.2">
      <c r="A56" s="50"/>
    </row>
    <row r="57" spans="1:1" x14ac:dyDescent="0.2">
      <c r="A57" s="50"/>
    </row>
    <row r="58" spans="1:1" x14ac:dyDescent="0.2">
      <c r="A58" s="50"/>
    </row>
    <row r="59" spans="1:1" x14ac:dyDescent="0.2">
      <c r="A59" s="50"/>
    </row>
    <row r="60" spans="1:1" x14ac:dyDescent="0.2">
      <c r="A60" s="50"/>
    </row>
    <row r="61" spans="1:1" x14ac:dyDescent="0.2">
      <c r="A61" s="50"/>
    </row>
    <row r="62" spans="1:1" x14ac:dyDescent="0.2">
      <c r="A62" s="50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P455"/>
  <sheetViews>
    <sheetView workbookViewId="0">
      <pane ySplit="17020" topLeftCell="A79"/>
      <selection pane="bottomLeft" activeCell="A79" sqref="A79"/>
    </sheetView>
  </sheetViews>
  <sheetFormatPr baseColWidth="10" defaultColWidth="9.1640625" defaultRowHeight="15" x14ac:dyDescent="0.2"/>
  <cols>
    <col min="1" max="1" width="21.5" style="5" customWidth="1"/>
    <col min="2" max="3" width="9.1640625" style="5"/>
    <col min="4" max="4" width="12" style="5" customWidth="1"/>
    <col min="5" max="5" width="10.83203125" style="5" customWidth="1"/>
    <col min="6" max="6" width="12.5" style="5" bestFit="1" customWidth="1"/>
    <col min="7" max="7" width="11.6640625" style="5" customWidth="1"/>
    <col min="8" max="8" width="12" style="5" customWidth="1"/>
    <col min="9" max="9" width="11.5" style="5" bestFit="1" customWidth="1"/>
    <col min="10" max="10" width="11.6640625" style="5" customWidth="1"/>
    <col min="11" max="11" width="11.83203125" style="5" customWidth="1"/>
    <col min="12" max="12" width="11.5" style="5" bestFit="1" customWidth="1"/>
    <col min="13" max="13" width="11.5" style="5" customWidth="1"/>
    <col min="14" max="14" width="12" style="5" customWidth="1"/>
    <col min="15" max="15" width="11.6640625" style="5" customWidth="1"/>
    <col min="16" max="27" width="9.1640625" customWidth="1"/>
    <col min="28" max="39" width="9.1640625" style="45" customWidth="1"/>
    <col min="40" max="51" width="9.1640625" customWidth="1"/>
    <col min="52" max="55" width="8.83203125" customWidth="1"/>
    <col min="56" max="16384" width="9.1640625" style="5"/>
  </cols>
  <sheetData>
    <row r="1" spans="1:68" x14ac:dyDescent="0.2">
      <c r="A1" t="s">
        <v>561</v>
      </c>
    </row>
    <row r="2" spans="1:68" x14ac:dyDescent="0.2">
      <c r="D2" s="5" t="s">
        <v>465</v>
      </c>
      <c r="P2" s="36" t="s">
        <v>466</v>
      </c>
      <c r="AB2" s="45" t="s">
        <v>467</v>
      </c>
      <c r="AN2" s="45" t="s">
        <v>519</v>
      </c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t="s">
        <v>468</v>
      </c>
      <c r="BD2"/>
      <c r="BE2"/>
      <c r="BF2"/>
      <c r="BG2"/>
      <c r="BH2"/>
      <c r="BI2"/>
      <c r="BJ2"/>
      <c r="BK2"/>
      <c r="BL2"/>
      <c r="BM2"/>
      <c r="BN2"/>
      <c r="BO2"/>
    </row>
    <row r="3" spans="1:68" s="19" customFormat="1" ht="64" x14ac:dyDescent="0.2">
      <c r="A3" s="15" t="s">
        <v>118</v>
      </c>
      <c r="B3" s="19" t="s">
        <v>433</v>
      </c>
      <c r="C3" s="15" t="s">
        <v>143</v>
      </c>
      <c r="D3" s="20" t="s">
        <v>105</v>
      </c>
      <c r="E3" s="20" t="s">
        <v>106</v>
      </c>
      <c r="F3" s="20" t="s">
        <v>107</v>
      </c>
      <c r="G3" s="20" t="s">
        <v>108</v>
      </c>
      <c r="H3" s="20" t="s">
        <v>109</v>
      </c>
      <c r="I3" s="20" t="s">
        <v>111</v>
      </c>
      <c r="J3" s="20" t="s">
        <v>112</v>
      </c>
      <c r="K3" s="20" t="s">
        <v>114</v>
      </c>
      <c r="L3" s="20" t="s">
        <v>113</v>
      </c>
      <c r="M3" s="20" t="s">
        <v>115</v>
      </c>
      <c r="N3" s="20" t="s">
        <v>116</v>
      </c>
      <c r="O3" s="20" t="s">
        <v>117</v>
      </c>
      <c r="P3" s="42" t="s">
        <v>105</v>
      </c>
      <c r="Q3" s="42" t="s">
        <v>106</v>
      </c>
      <c r="R3" s="42" t="s">
        <v>107</v>
      </c>
      <c r="S3" s="42" t="s">
        <v>108</v>
      </c>
      <c r="T3" s="42" t="s">
        <v>109</v>
      </c>
      <c r="U3" s="42" t="s">
        <v>111</v>
      </c>
      <c r="V3" s="42" t="s">
        <v>112</v>
      </c>
      <c r="W3" s="42" t="s">
        <v>113</v>
      </c>
      <c r="X3" s="42" t="s">
        <v>114</v>
      </c>
      <c r="Y3" s="42" t="s">
        <v>115</v>
      </c>
      <c r="Z3" s="42" t="s">
        <v>116</v>
      </c>
      <c r="AA3" s="44" t="s">
        <v>117</v>
      </c>
      <c r="AB3" s="41" t="s">
        <v>105</v>
      </c>
      <c r="AC3" s="41" t="s">
        <v>106</v>
      </c>
      <c r="AD3" s="41" t="s">
        <v>107</v>
      </c>
      <c r="AE3" s="41" t="s">
        <v>108</v>
      </c>
      <c r="AF3" s="41" t="s">
        <v>109</v>
      </c>
      <c r="AG3" s="41" t="s">
        <v>111</v>
      </c>
      <c r="AH3" s="41" t="s">
        <v>112</v>
      </c>
      <c r="AI3" s="41" t="s">
        <v>113</v>
      </c>
      <c r="AJ3" s="41" t="s">
        <v>114</v>
      </c>
      <c r="AK3" s="41" t="s">
        <v>115</v>
      </c>
      <c r="AL3" s="41" t="s">
        <v>116</v>
      </c>
      <c r="AM3" s="41" t="s">
        <v>117</v>
      </c>
      <c r="AN3" s="41" t="s">
        <v>105</v>
      </c>
      <c r="AO3" s="41" t="s">
        <v>106</v>
      </c>
      <c r="AP3" s="41" t="s">
        <v>107</v>
      </c>
      <c r="AQ3" s="41" t="s">
        <v>108</v>
      </c>
      <c r="AR3" s="41" t="s">
        <v>109</v>
      </c>
      <c r="AS3" s="41" t="s">
        <v>111</v>
      </c>
      <c r="AT3" s="41" t="s">
        <v>112</v>
      </c>
      <c r="AU3" s="41" t="s">
        <v>113</v>
      </c>
      <c r="AV3" s="41" t="s">
        <v>114</v>
      </c>
      <c r="AW3" s="41" t="s">
        <v>115</v>
      </c>
      <c r="AX3" s="41" t="s">
        <v>116</v>
      </c>
      <c r="AY3" s="41" t="s">
        <v>117</v>
      </c>
      <c r="AZ3" s="42" t="s">
        <v>105</v>
      </c>
      <c r="BA3" s="42" t="s">
        <v>106</v>
      </c>
      <c r="BB3" s="42" t="s">
        <v>107</v>
      </c>
      <c r="BC3" s="42" t="s">
        <v>108</v>
      </c>
      <c r="BD3" s="42" t="s">
        <v>109</v>
      </c>
      <c r="BE3" s="42" t="s">
        <v>111</v>
      </c>
      <c r="BF3" s="42" t="s">
        <v>112</v>
      </c>
      <c r="BG3" s="42" t="s">
        <v>113</v>
      </c>
      <c r="BH3" s="42" t="s">
        <v>114</v>
      </c>
      <c r="BI3" s="42" t="s">
        <v>115</v>
      </c>
      <c r="BJ3" s="42" t="s">
        <v>116</v>
      </c>
      <c r="BK3" s="42" t="s">
        <v>117</v>
      </c>
      <c r="BL3" s="47" t="s">
        <v>483</v>
      </c>
      <c r="BM3" s="47" t="s">
        <v>469</v>
      </c>
      <c r="BN3" s="47" t="s">
        <v>470</v>
      </c>
      <c r="BO3" s="47" t="s">
        <v>471</v>
      </c>
      <c r="BP3" s="19" t="s">
        <v>517</v>
      </c>
    </row>
    <row r="4" spans="1:68" x14ac:dyDescent="0.2">
      <c r="A4" s="5" t="s">
        <v>144</v>
      </c>
      <c r="B4" s="5">
        <v>3.0990000000000002</v>
      </c>
      <c r="C4" s="5">
        <v>0</v>
      </c>
      <c r="D4" s="17">
        <v>4.1276263441000003</v>
      </c>
      <c r="E4" s="17">
        <v>0</v>
      </c>
      <c r="F4" s="17">
        <v>9087.3192738264988</v>
      </c>
      <c r="G4" s="17">
        <v>103.143478207</v>
      </c>
      <c r="H4" s="17">
        <v>135.868725076</v>
      </c>
      <c r="I4" s="17">
        <v>436.83993385899998</v>
      </c>
      <c r="J4" s="17">
        <v>4.1820388190000006</v>
      </c>
      <c r="K4" s="17">
        <v>46.532702951000005</v>
      </c>
      <c r="L4" s="17">
        <v>2362.8787495040001</v>
      </c>
      <c r="M4" s="17">
        <v>2.0606095440000001</v>
      </c>
      <c r="N4" s="17">
        <v>13.307602525000002</v>
      </c>
      <c r="O4" s="17">
        <v>0.62079192699999997</v>
      </c>
      <c r="P4" s="8">
        <f>($B4/1000)*D4</f>
        <v>1.2791514040365902E-2</v>
      </c>
      <c r="Q4" s="8">
        <f t="shared" ref="Q4:AA19" si="0">($B4/1000)*E4</f>
        <v>0</v>
      </c>
      <c r="R4" s="8">
        <f t="shared" si="0"/>
        <v>28.161602429588321</v>
      </c>
      <c r="S4" s="8">
        <f t="shared" si="0"/>
        <v>0.31964163896349301</v>
      </c>
      <c r="T4" s="8">
        <f t="shared" si="0"/>
        <v>0.42105717901052403</v>
      </c>
      <c r="U4" s="8">
        <f t="shared" si="0"/>
        <v>1.353766955029041</v>
      </c>
      <c r="V4" s="8">
        <f t="shared" si="0"/>
        <v>1.2960138300081003E-2</v>
      </c>
      <c r="W4" s="8">
        <f t="shared" si="0"/>
        <v>0.14420484644514903</v>
      </c>
      <c r="X4" s="8">
        <f t="shared" si="0"/>
        <v>7.3225612447128965</v>
      </c>
      <c r="Y4" s="8">
        <f t="shared" si="0"/>
        <v>6.3858289768560002E-3</v>
      </c>
      <c r="Z4" s="8">
        <f t="shared" si="0"/>
        <v>4.1240260224975012E-2</v>
      </c>
      <c r="AA4" s="8">
        <f t="shared" si="0"/>
        <v>1.923834181773E-3</v>
      </c>
      <c r="AB4" s="45">
        <f>P4/6.94</f>
        <v>1.8431576427040204E-3</v>
      </c>
      <c r="AC4" s="45">
        <f>Q4/10.81</f>
        <v>0</v>
      </c>
      <c r="AD4" s="45">
        <f>R4/22.99</f>
        <v>1.2249500839316365</v>
      </c>
      <c r="AE4" s="45">
        <f>S4/24.31</f>
        <v>1.314856597957602E-2</v>
      </c>
      <c r="AF4" s="45">
        <f>T4/26.98</f>
        <v>1.5606270534118755E-2</v>
      </c>
      <c r="AG4" s="45">
        <f>U4/39.1</f>
        <v>3.4623195780793883E-2</v>
      </c>
      <c r="AH4" s="45">
        <f>V4/54.94</f>
        <v>2.3589621951366951E-4</v>
      </c>
      <c r="AI4" s="45">
        <f>W4/40.08</f>
        <v>3.5979253105077103E-3</v>
      </c>
      <c r="AJ4" s="45">
        <f>X4/55.85</f>
        <v>0.13111121297605902</v>
      </c>
      <c r="AK4" s="45">
        <f>Y4/85.47</f>
        <v>7.4714273743488953E-5</v>
      </c>
      <c r="AL4" s="45">
        <f>Z4/87.62</f>
        <v>4.7067176700496473E-4</v>
      </c>
      <c r="AM4" s="45">
        <f>AA4/137.33</f>
        <v>1.4008841344010776E-5</v>
      </c>
      <c r="AN4" s="45">
        <f>AB4/$B4</f>
        <v>5.947588392074928E-4</v>
      </c>
      <c r="AO4" s="45">
        <f t="shared" ref="AO4:AO67" si="1">AC4/$B4</f>
        <v>0</v>
      </c>
      <c r="AP4" s="45">
        <f t="shared" ref="AP4:AP67" si="2">AD4/$B4</f>
        <v>0.39527269568623313</v>
      </c>
      <c r="AQ4" s="45">
        <f t="shared" ref="AQ4:AQ67" si="3">AE4/$B4</f>
        <v>4.2428415552036207E-3</v>
      </c>
      <c r="AR4" s="45">
        <f t="shared" ref="AR4:AR67" si="4">AF4/$B4</f>
        <v>5.0359053030392883E-3</v>
      </c>
      <c r="AS4" s="45">
        <f t="shared" ref="AS4:AS67" si="5">AG4/$B4</f>
        <v>1.1172376825038362E-2</v>
      </c>
      <c r="AT4" s="45">
        <f t="shared" ref="AT4:AT67" si="6">AH4/$B4</f>
        <v>7.6120109555879149E-5</v>
      </c>
      <c r="AU4" s="45">
        <f t="shared" ref="AU4:AU67" si="7">AI4/$B4</f>
        <v>1.1609955826097807E-3</v>
      </c>
      <c r="AV4" s="45">
        <f t="shared" ref="AV4:AV67" si="8">AJ4/$B4</f>
        <v>4.230758727849597E-2</v>
      </c>
      <c r="AW4" s="45">
        <f t="shared" ref="AW4:AW67" si="9">AK4/$B4</f>
        <v>2.4109155773955776E-5</v>
      </c>
      <c r="AX4" s="45">
        <f t="shared" ref="AX4:AX67" si="10">AL4/$B4</f>
        <v>1.5187859535494182E-4</v>
      </c>
      <c r="AY4" s="45">
        <f t="shared" ref="AY4:AY67" si="11">AM4/$B4</f>
        <v>4.5204392849340992E-6</v>
      </c>
      <c r="AZ4">
        <f>AB4*1</f>
        <v>1.8431576427040204E-3</v>
      </c>
      <c r="BA4">
        <f>AC4*3</f>
        <v>0</v>
      </c>
      <c r="BB4">
        <f>AD4*1</f>
        <v>1.2249500839316365</v>
      </c>
      <c r="BC4">
        <f>AE4*2</f>
        <v>2.629713195915204E-2</v>
      </c>
      <c r="BD4">
        <f>AF4*3</f>
        <v>4.6818811602356264E-2</v>
      </c>
      <c r="BE4">
        <f>AG4*1</f>
        <v>3.4623195780793883E-2</v>
      </c>
      <c r="BF4">
        <f>AH4*4</f>
        <v>9.4358487805467804E-4</v>
      </c>
      <c r="BG4">
        <f>AI4*2</f>
        <v>7.1958506210154207E-3</v>
      </c>
      <c r="BH4">
        <f>AJ4*3</f>
        <v>0.39333363892817708</v>
      </c>
      <c r="BI4">
        <f>AK4*1</f>
        <v>7.4714273743488953E-5</v>
      </c>
      <c r="BJ4">
        <f>AL4*2</f>
        <v>9.4134353400992946E-4</v>
      </c>
      <c r="BK4">
        <f>AM4*2</f>
        <v>2.8017682688021551E-5</v>
      </c>
      <c r="BL4" s="46">
        <f t="shared" ref="BL4:BL35" si="12">SUM(D4:O4)/1000</f>
        <v>12.196881532582598</v>
      </c>
      <c r="BM4">
        <f t="shared" ref="BM4:BM35" si="13">SUM(P4:AA4)</f>
        <v>37.798135869473469</v>
      </c>
      <c r="BN4">
        <f t="shared" ref="BN4:BN35" si="14">SUM(AB4:AM4)</f>
        <v>1.4256757032570018</v>
      </c>
      <c r="BO4">
        <f>SUM(AZ4:BK4)</f>
        <v>1.7370495308343312</v>
      </c>
      <c r="BP4" s="5">
        <f t="shared" ref="BP4:BP35" si="15">BN4/B4</f>
        <v>0.46004378936979723</v>
      </c>
    </row>
    <row r="5" spans="1:68" x14ac:dyDescent="0.2">
      <c r="A5" s="5" t="s">
        <v>145</v>
      </c>
      <c r="B5" s="5">
        <v>3.3199999999999994</v>
      </c>
      <c r="C5" s="5">
        <f>C4+6</f>
        <v>6</v>
      </c>
      <c r="D5" s="17">
        <v>16.487481898799999</v>
      </c>
      <c r="E5" s="17">
        <v>31.274536743999999</v>
      </c>
      <c r="F5" s="17">
        <v>23448.405882237599</v>
      </c>
      <c r="G5" s="17">
        <v>114.93725900850001</v>
      </c>
      <c r="H5" s="17">
        <v>186.42827775149999</v>
      </c>
      <c r="I5" s="17">
        <v>766.16234983800007</v>
      </c>
      <c r="J5" s="17">
        <v>5.2412247269999996</v>
      </c>
      <c r="K5" s="17">
        <v>11.6768298195</v>
      </c>
      <c r="L5" s="17">
        <v>5635.1101128390001</v>
      </c>
      <c r="M5" s="17">
        <v>3.7764134189999998</v>
      </c>
      <c r="N5" s="17">
        <v>33.082985848500002</v>
      </c>
      <c r="O5" s="17">
        <v>0.57748717800000005</v>
      </c>
      <c r="P5" s="8">
        <f t="shared" ref="P5:AA39" si="16">($B5/1000)*D5</f>
        <v>5.4738439904015987E-2</v>
      </c>
      <c r="Q5" s="8">
        <f t="shared" si="0"/>
        <v>0.10383146199007999</v>
      </c>
      <c r="R5" s="8">
        <f t="shared" si="0"/>
        <v>77.848707529028815</v>
      </c>
      <c r="S5" s="8">
        <f t="shared" si="0"/>
        <v>0.38159169990821995</v>
      </c>
      <c r="T5" s="8">
        <f t="shared" si="0"/>
        <v>0.61894188213497991</v>
      </c>
      <c r="U5" s="8">
        <f t="shared" si="0"/>
        <v>2.5436590014621601</v>
      </c>
      <c r="V5" s="8">
        <f t="shared" si="0"/>
        <v>1.7400866093639996E-2</v>
      </c>
      <c r="W5" s="8">
        <f t="shared" si="0"/>
        <v>3.8767075000739996E-2</v>
      </c>
      <c r="X5" s="8">
        <f t="shared" si="0"/>
        <v>18.708565574625478</v>
      </c>
      <c r="Y5" s="8">
        <f t="shared" si="0"/>
        <v>1.2537692551079997E-2</v>
      </c>
      <c r="Z5" s="8">
        <f t="shared" si="0"/>
        <v>0.10983551301701999</v>
      </c>
      <c r="AA5" s="8">
        <f t="shared" si="0"/>
        <v>1.91725743096E-3</v>
      </c>
      <c r="AB5" s="45">
        <f t="shared" ref="AB5:AB68" si="17">P5/6.94</f>
        <v>7.887383271472044E-3</v>
      </c>
      <c r="AC5" s="45">
        <f t="shared" ref="AC5:AC68" si="18">Q5/10.81</f>
        <v>9.6051306188788144E-3</v>
      </c>
      <c r="AD5" s="45">
        <f t="shared" ref="AD5:AD68" si="19">R5/22.99</f>
        <v>3.3861986745989046</v>
      </c>
      <c r="AE5" s="45">
        <f t="shared" ref="AE5:AE68" si="20">S5/24.31</f>
        <v>1.5696902505480049E-2</v>
      </c>
      <c r="AF5" s="45">
        <f t="shared" ref="AF5:AF68" si="21">T5/26.98</f>
        <v>2.2940766572830982E-2</v>
      </c>
      <c r="AG5" s="45">
        <f t="shared" ref="AG5:AG68" si="22">U5/39.1</f>
        <v>6.5055217428699741E-2</v>
      </c>
      <c r="AH5" s="45">
        <f t="shared" ref="AH5:AH68" si="23">V5/54.94</f>
        <v>3.1672490159519471E-4</v>
      </c>
      <c r="AI5" s="45">
        <f t="shared" ref="AI5:AI68" si="24">W5/40.08</f>
        <v>9.6724239023802385E-4</v>
      </c>
      <c r="AJ5" s="45">
        <f t="shared" ref="AJ5:AJ68" si="25">X5/55.85</f>
        <v>0.33497879274172743</v>
      </c>
      <c r="AK5" s="45">
        <f t="shared" ref="AK5:AK68" si="26">Y5/85.47</f>
        <v>1.466911495387855E-4</v>
      </c>
      <c r="AL5" s="45">
        <f t="shared" ref="AL5:AL68" si="27">Z5/87.62</f>
        <v>1.2535438600435973E-3</v>
      </c>
      <c r="AM5" s="45">
        <f t="shared" ref="AM5:AM68" si="28">AA5/137.33</f>
        <v>1.3960951219398528E-5</v>
      </c>
      <c r="AN5" s="45">
        <f t="shared" ref="AN5:AN68" si="29">AB5/$B5</f>
        <v>2.3757178528530259E-3</v>
      </c>
      <c r="AO5" s="45">
        <f t="shared" si="1"/>
        <v>2.8931116321924146E-3</v>
      </c>
      <c r="AP5" s="45">
        <f t="shared" si="2"/>
        <v>1.0199393598189472</v>
      </c>
      <c r="AQ5" s="45">
        <f t="shared" si="3"/>
        <v>4.7279826823735096E-3</v>
      </c>
      <c r="AR5" s="45">
        <f t="shared" si="4"/>
        <v>6.9098694496478874E-3</v>
      </c>
      <c r="AS5" s="45">
        <f t="shared" si="5"/>
        <v>1.9594945008644504E-2</v>
      </c>
      <c r="AT5" s="45">
        <f t="shared" si="6"/>
        <v>9.5399066745540599E-5</v>
      </c>
      <c r="AU5" s="45">
        <f t="shared" si="7"/>
        <v>2.913380693488024E-4</v>
      </c>
      <c r="AV5" s="45">
        <f t="shared" si="8"/>
        <v>0.10089722672943599</v>
      </c>
      <c r="AW5" s="45">
        <f t="shared" si="9"/>
        <v>4.4184081186381181E-5</v>
      </c>
      <c r="AX5" s="45">
        <f t="shared" si="10"/>
        <v>3.7757345182036072E-4</v>
      </c>
      <c r="AY5" s="45">
        <f t="shared" si="11"/>
        <v>4.2051057889754609E-6</v>
      </c>
      <c r="AZ5">
        <f t="shared" ref="AZ5:AZ68" si="30">AB5*1</f>
        <v>7.887383271472044E-3</v>
      </c>
      <c r="BA5">
        <f t="shared" ref="BA5:BA68" si="31">AC5*3</f>
        <v>2.8815391856636445E-2</v>
      </c>
      <c r="BB5">
        <f t="shared" ref="BB5:BB68" si="32">AD5*1</f>
        <v>3.3861986745989046</v>
      </c>
      <c r="BC5">
        <f t="shared" ref="BC5:BC68" si="33">AE5*2</f>
        <v>3.1393805010960098E-2</v>
      </c>
      <c r="BD5">
        <f t="shared" ref="BD5:BD68" si="34">AF5*3</f>
        <v>6.8822299718492949E-2</v>
      </c>
      <c r="BE5">
        <f t="shared" ref="BE5:BE68" si="35">AG5*1</f>
        <v>6.5055217428699741E-2</v>
      </c>
      <c r="BF5">
        <f t="shared" ref="BF5:BF68" si="36">AH5*4</f>
        <v>1.2668996063807789E-3</v>
      </c>
      <c r="BG5">
        <f t="shared" ref="BG5:BG68" si="37">AI5*2</f>
        <v>1.9344847804760477E-3</v>
      </c>
      <c r="BH5">
        <f t="shared" ref="BH5:BH68" si="38">AJ5*3</f>
        <v>1.0049363782251823</v>
      </c>
      <c r="BI5">
        <f t="shared" ref="BI5:BI68" si="39">AK5*1</f>
        <v>1.466911495387855E-4</v>
      </c>
      <c r="BJ5">
        <f t="shared" ref="BJ5:BJ68" si="40">AL5*2</f>
        <v>2.5070877200871946E-3</v>
      </c>
      <c r="BK5">
        <f t="shared" ref="BK5:BK68" si="41">AM5*2</f>
        <v>2.7921902438797056E-5</v>
      </c>
      <c r="BL5" s="46">
        <f t="shared" si="12"/>
        <v>30.253160841309398</v>
      </c>
      <c r="BM5">
        <f t="shared" si="13"/>
        <v>100.44049399314717</v>
      </c>
      <c r="BN5">
        <f t="shared" si="14"/>
        <v>3.8450610309906286</v>
      </c>
      <c r="BO5">
        <f t="shared" ref="BO5:BO68" si="42">SUM(AZ5:BK5)</f>
        <v>4.5989922352692689</v>
      </c>
      <c r="BP5" s="5">
        <f t="shared" si="15"/>
        <v>1.1581509129489846</v>
      </c>
    </row>
    <row r="6" spans="1:68" x14ac:dyDescent="0.2">
      <c r="A6" s="5" t="s">
        <v>146</v>
      </c>
      <c r="B6" s="5">
        <v>3.3739999999999997</v>
      </c>
      <c r="C6" s="5">
        <f t="shared" ref="C6:C69" si="43">C5+6</f>
        <v>12</v>
      </c>
      <c r="D6" s="17">
        <v>16.097627732799999</v>
      </c>
      <c r="E6" s="17">
        <v>29.384010961599998</v>
      </c>
      <c r="F6" s="17">
        <v>26260.0535697536</v>
      </c>
      <c r="G6" s="17">
        <v>110.74561605099998</v>
      </c>
      <c r="H6" s="17">
        <v>284.19197451299999</v>
      </c>
      <c r="I6" s="17">
        <v>755.42460218199994</v>
      </c>
      <c r="J6" s="17">
        <v>3.1582191675</v>
      </c>
      <c r="K6" s="17">
        <v>38.152148454999995</v>
      </c>
      <c r="L6" s="17">
        <v>4218.1152427014995</v>
      </c>
      <c r="M6" s="17">
        <v>3.4202966754999999</v>
      </c>
      <c r="N6" s="17">
        <v>26.120358262</v>
      </c>
      <c r="O6" s="17">
        <v>0.49537454099999995</v>
      </c>
      <c r="P6" s="8">
        <f t="shared" si="16"/>
        <v>5.4313395970467193E-2</v>
      </c>
      <c r="Q6" s="8">
        <f t="shared" si="0"/>
        <v>9.9141652984438389E-2</v>
      </c>
      <c r="R6" s="8">
        <f t="shared" si="0"/>
        <v>88.601420744348644</v>
      </c>
      <c r="S6" s="8">
        <f t="shared" si="0"/>
        <v>0.37365570855607394</v>
      </c>
      <c r="T6" s="8">
        <f t="shared" si="0"/>
        <v>0.95886372200686187</v>
      </c>
      <c r="U6" s="8">
        <f t="shared" si="0"/>
        <v>2.5488026077620676</v>
      </c>
      <c r="V6" s="8">
        <f t="shared" si="0"/>
        <v>1.0655831471144999E-2</v>
      </c>
      <c r="W6" s="8">
        <f t="shared" si="0"/>
        <v>0.12872534888716997</v>
      </c>
      <c r="X6" s="8">
        <f t="shared" si="0"/>
        <v>14.231920828874859</v>
      </c>
      <c r="Y6" s="8">
        <f t="shared" si="0"/>
        <v>1.1540080983137E-2</v>
      </c>
      <c r="Z6" s="8">
        <f t="shared" si="0"/>
        <v>8.8130088775987991E-2</v>
      </c>
      <c r="AA6" s="8">
        <f t="shared" si="0"/>
        <v>1.6713937013339997E-3</v>
      </c>
      <c r="AB6" s="45">
        <f t="shared" si="17"/>
        <v>7.8261377479059355E-3</v>
      </c>
      <c r="AC6" s="45">
        <f t="shared" si="18"/>
        <v>9.1712907478666405E-3</v>
      </c>
      <c r="AD6" s="45">
        <f t="shared" si="19"/>
        <v>3.8539112981447867</v>
      </c>
      <c r="AE6" s="45">
        <f t="shared" si="20"/>
        <v>1.5370452840644753E-2</v>
      </c>
      <c r="AF6" s="45">
        <f t="shared" si="21"/>
        <v>3.5539796960965972E-2</v>
      </c>
      <c r="AG6" s="45">
        <f t="shared" si="22"/>
        <v>6.5186767461945461E-2</v>
      </c>
      <c r="AH6" s="45">
        <f t="shared" si="23"/>
        <v>1.9395397654068072E-4</v>
      </c>
      <c r="AI6" s="45">
        <f t="shared" si="24"/>
        <v>3.211710301576097E-3</v>
      </c>
      <c r="AJ6" s="45">
        <f t="shared" si="25"/>
        <v>0.2548240076790485</v>
      </c>
      <c r="AK6" s="45">
        <f t="shared" si="26"/>
        <v>1.3501908252178541E-4</v>
      </c>
      <c r="AL6" s="45">
        <f t="shared" si="27"/>
        <v>1.0058216020998401E-3</v>
      </c>
      <c r="AM6" s="45">
        <f t="shared" si="28"/>
        <v>1.2170637889274009E-5</v>
      </c>
      <c r="AN6" s="45">
        <f t="shared" si="29"/>
        <v>2.3195429009798272E-3</v>
      </c>
      <c r="AO6" s="45">
        <f t="shared" si="1"/>
        <v>2.718224880814061E-3</v>
      </c>
      <c r="AP6" s="45">
        <f t="shared" si="2"/>
        <v>1.1422380848087692</v>
      </c>
      <c r="AQ6" s="45">
        <f t="shared" si="3"/>
        <v>4.5555580440559441E-3</v>
      </c>
      <c r="AR6" s="45">
        <f t="shared" si="4"/>
        <v>1.0533431227316531E-2</v>
      </c>
      <c r="AS6" s="45">
        <f t="shared" si="5"/>
        <v>1.9320322306445013E-2</v>
      </c>
      <c r="AT6" s="45">
        <f t="shared" si="6"/>
        <v>5.7484877457226067E-5</v>
      </c>
      <c r="AU6" s="45">
        <f t="shared" si="7"/>
        <v>9.5189991155189611E-4</v>
      </c>
      <c r="AV6" s="45">
        <f t="shared" si="8"/>
        <v>7.55257876938496E-2</v>
      </c>
      <c r="AW6" s="45">
        <f t="shared" si="9"/>
        <v>4.0017511120861123E-5</v>
      </c>
      <c r="AX6" s="45">
        <f t="shared" si="10"/>
        <v>2.9810954419082398E-4</v>
      </c>
      <c r="AY6" s="45">
        <f t="shared" si="11"/>
        <v>3.6071837253331386E-6</v>
      </c>
      <c r="AZ6">
        <f t="shared" si="30"/>
        <v>7.8261377479059355E-3</v>
      </c>
      <c r="BA6">
        <f t="shared" si="31"/>
        <v>2.751387224359992E-2</v>
      </c>
      <c r="BB6">
        <f t="shared" si="32"/>
        <v>3.8539112981447867</v>
      </c>
      <c r="BC6">
        <f t="shared" si="33"/>
        <v>3.0740905681289506E-2</v>
      </c>
      <c r="BD6">
        <f t="shared" si="34"/>
        <v>0.10661939088289792</v>
      </c>
      <c r="BE6">
        <f t="shared" si="35"/>
        <v>6.5186767461945461E-2</v>
      </c>
      <c r="BF6">
        <f t="shared" si="36"/>
        <v>7.7581590616272289E-4</v>
      </c>
      <c r="BG6">
        <f t="shared" si="37"/>
        <v>6.423420603152194E-3</v>
      </c>
      <c r="BH6">
        <f t="shared" si="38"/>
        <v>0.76447202303714556</v>
      </c>
      <c r="BI6">
        <f t="shared" si="39"/>
        <v>1.3501908252178541E-4</v>
      </c>
      <c r="BJ6">
        <f t="shared" si="40"/>
        <v>2.0116432041996802E-3</v>
      </c>
      <c r="BK6">
        <f t="shared" si="41"/>
        <v>2.4341275778548018E-5</v>
      </c>
      <c r="BL6" s="46">
        <f t="shared" si="12"/>
        <v>31.745359040996501</v>
      </c>
      <c r="BM6">
        <f t="shared" si="13"/>
        <v>107.10884140432219</v>
      </c>
      <c r="BN6">
        <f t="shared" si="14"/>
        <v>4.2463884271837919</v>
      </c>
      <c r="BO6">
        <f t="shared" si="42"/>
        <v>4.8656406352713857</v>
      </c>
      <c r="BP6" s="5">
        <f t="shared" si="15"/>
        <v>1.2585620708902763</v>
      </c>
    </row>
    <row r="7" spans="1:68" x14ac:dyDescent="0.2">
      <c r="A7" s="5" t="s">
        <v>147</v>
      </c>
      <c r="B7" s="5">
        <v>8.4600000000000009</v>
      </c>
      <c r="C7" s="5">
        <f t="shared" si="43"/>
        <v>18</v>
      </c>
      <c r="D7" s="17">
        <v>492.431159772</v>
      </c>
      <c r="E7" s="17">
        <v>1964.8198897679999</v>
      </c>
      <c r="F7" s="17">
        <v>99523.097652283992</v>
      </c>
      <c r="G7" s="17">
        <v>282.56074652300003</v>
      </c>
      <c r="H7" s="17">
        <v>585.16090625080005</v>
      </c>
      <c r="I7" s="17">
        <v>6541.452310688599</v>
      </c>
      <c r="J7" s="17">
        <v>25.158776018199998</v>
      </c>
      <c r="K7" s="17">
        <v>17.066833040799999</v>
      </c>
      <c r="L7" s="17">
        <v>19254.791768319199</v>
      </c>
      <c r="M7" s="17">
        <v>23.456250414399999</v>
      </c>
      <c r="N7" s="17">
        <v>161.57184391120001</v>
      </c>
      <c r="O7" s="17">
        <v>9.7835853367999999</v>
      </c>
      <c r="P7" s="8">
        <f t="shared" si="16"/>
        <v>4.1659676116711202</v>
      </c>
      <c r="Q7" s="8">
        <f t="shared" si="0"/>
        <v>16.622376267437282</v>
      </c>
      <c r="R7" s="8">
        <f t="shared" si="0"/>
        <v>841.96540613832258</v>
      </c>
      <c r="S7" s="8">
        <f t="shared" si="0"/>
        <v>2.3904639155845806</v>
      </c>
      <c r="T7" s="8">
        <f t="shared" si="0"/>
        <v>4.9504612668817689</v>
      </c>
      <c r="U7" s="8">
        <f t="shared" si="0"/>
        <v>55.340686548425552</v>
      </c>
      <c r="V7" s="8">
        <f t="shared" si="0"/>
        <v>0.21284324511397198</v>
      </c>
      <c r="W7" s="8">
        <f t="shared" si="0"/>
        <v>0.14438540752516799</v>
      </c>
      <c r="X7" s="8">
        <f t="shared" si="0"/>
        <v>162.89553835998043</v>
      </c>
      <c r="Y7" s="8">
        <f t="shared" si="0"/>
        <v>0.19843987850582401</v>
      </c>
      <c r="Z7" s="8">
        <f t="shared" si="0"/>
        <v>1.3668977994887521</v>
      </c>
      <c r="AA7" s="8">
        <f t="shared" si="0"/>
        <v>8.2769131949328001E-2</v>
      </c>
      <c r="AB7" s="45">
        <f t="shared" si="17"/>
        <v>0.60028351753186171</v>
      </c>
      <c r="AC7" s="45">
        <f t="shared" si="18"/>
        <v>1.5376851311227828</v>
      </c>
      <c r="AD7" s="45">
        <f t="shared" si="19"/>
        <v>36.623114664563836</v>
      </c>
      <c r="AE7" s="45">
        <f t="shared" si="20"/>
        <v>9.8332534577728531E-2</v>
      </c>
      <c r="AF7" s="45">
        <f t="shared" si="21"/>
        <v>0.18348633309420936</v>
      </c>
      <c r="AG7" s="45">
        <f t="shared" si="22"/>
        <v>1.4153628273254617</v>
      </c>
      <c r="AH7" s="45">
        <f t="shared" si="23"/>
        <v>3.8741034785943211E-3</v>
      </c>
      <c r="AI7" s="45">
        <f t="shared" si="24"/>
        <v>3.6024303274742515E-3</v>
      </c>
      <c r="AJ7" s="45">
        <f t="shared" si="25"/>
        <v>2.916661385138414</v>
      </c>
      <c r="AK7" s="45">
        <f t="shared" si="26"/>
        <v>2.3217489002670413E-3</v>
      </c>
      <c r="AL7" s="45">
        <f t="shared" si="27"/>
        <v>1.5600294447486328E-2</v>
      </c>
      <c r="AM7" s="45">
        <f t="shared" si="28"/>
        <v>6.0270248270099754E-4</v>
      </c>
      <c r="AN7" s="45">
        <f t="shared" si="29"/>
        <v>7.0955498526224778E-2</v>
      </c>
      <c r="AO7" s="45">
        <f t="shared" si="1"/>
        <v>0.18175947176392229</v>
      </c>
      <c r="AP7" s="45">
        <f t="shared" si="2"/>
        <v>4.3289733646056536</v>
      </c>
      <c r="AQ7" s="45">
        <f t="shared" si="3"/>
        <v>1.1623231037556563E-2</v>
      </c>
      <c r="AR7" s="45">
        <f t="shared" si="4"/>
        <v>2.1688691855107488E-2</v>
      </c>
      <c r="AS7" s="45">
        <f t="shared" si="5"/>
        <v>0.16730057060584652</v>
      </c>
      <c r="AT7" s="45">
        <f t="shared" si="6"/>
        <v>4.5793185326174004E-4</v>
      </c>
      <c r="AU7" s="45">
        <f t="shared" si="7"/>
        <v>4.2581918764471056E-4</v>
      </c>
      <c r="AV7" s="45">
        <f t="shared" si="8"/>
        <v>0.34475902897617183</v>
      </c>
      <c r="AW7" s="45">
        <f t="shared" si="9"/>
        <v>2.744384042868843E-4</v>
      </c>
      <c r="AX7" s="45">
        <f t="shared" si="10"/>
        <v>1.8440064358730883E-3</v>
      </c>
      <c r="AY7" s="45">
        <f t="shared" si="11"/>
        <v>7.1241428215247933E-5</v>
      </c>
      <c r="AZ7">
        <f t="shared" si="30"/>
        <v>0.60028351753186171</v>
      </c>
      <c r="BA7">
        <f t="shared" si="31"/>
        <v>4.6130553933683487</v>
      </c>
      <c r="BB7">
        <f t="shared" si="32"/>
        <v>36.623114664563836</v>
      </c>
      <c r="BC7">
        <f t="shared" si="33"/>
        <v>0.19666506915545706</v>
      </c>
      <c r="BD7">
        <f t="shared" si="34"/>
        <v>0.55045899928262809</v>
      </c>
      <c r="BE7">
        <f t="shared" si="35"/>
        <v>1.4153628273254617</v>
      </c>
      <c r="BF7">
        <f t="shared" si="36"/>
        <v>1.5496413914377285E-2</v>
      </c>
      <c r="BG7">
        <f t="shared" si="37"/>
        <v>7.204860654948503E-3</v>
      </c>
      <c r="BH7">
        <f t="shared" si="38"/>
        <v>8.7499841554152411</v>
      </c>
      <c r="BI7">
        <f t="shared" si="39"/>
        <v>2.3217489002670413E-3</v>
      </c>
      <c r="BJ7">
        <f t="shared" si="40"/>
        <v>3.1200588894972656E-2</v>
      </c>
      <c r="BK7">
        <f t="shared" si="41"/>
        <v>1.2054049654019951E-3</v>
      </c>
      <c r="BL7" s="46">
        <f t="shared" si="12"/>
        <v>128.881351722327</v>
      </c>
      <c r="BM7">
        <f t="shared" si="13"/>
        <v>1090.3362355708864</v>
      </c>
      <c r="BN7">
        <f t="shared" si="14"/>
        <v>43.400927672990811</v>
      </c>
      <c r="BO7">
        <f t="shared" si="42"/>
        <v>52.806353643972805</v>
      </c>
      <c r="BP7" s="5">
        <f t="shared" si="15"/>
        <v>5.130133294679764</v>
      </c>
    </row>
    <row r="8" spans="1:68" x14ac:dyDescent="0.2">
      <c r="A8" s="5" t="s">
        <v>148</v>
      </c>
      <c r="B8" s="5">
        <v>3.3959999999999999</v>
      </c>
      <c r="C8" s="5">
        <f t="shared" si="43"/>
        <v>24</v>
      </c>
      <c r="D8" s="17">
        <v>867.53737374190007</v>
      </c>
      <c r="E8" s="17">
        <v>4494.8220282702996</v>
      </c>
      <c r="F8" s="17">
        <v>150162.54110037931</v>
      </c>
      <c r="G8" s="17">
        <v>128.89884923440002</v>
      </c>
      <c r="H8" s="17">
        <v>1555.7402088396</v>
      </c>
      <c r="I8" s="17">
        <v>26793.3786763272</v>
      </c>
      <c r="J8" s="17">
        <v>25.5684646112</v>
      </c>
      <c r="K8" s="17">
        <v>53.986598825599998</v>
      </c>
      <c r="L8" s="17">
        <v>19841.181096548</v>
      </c>
      <c r="M8" s="17">
        <v>113.63656276</v>
      </c>
      <c r="N8" s="17">
        <v>193.0801716284</v>
      </c>
      <c r="O8" s="17">
        <v>18.720158822400002</v>
      </c>
      <c r="P8" s="8">
        <f t="shared" si="16"/>
        <v>2.9461569212274923</v>
      </c>
      <c r="Q8" s="8">
        <f t="shared" si="0"/>
        <v>15.264415608005937</v>
      </c>
      <c r="R8" s="8">
        <f t="shared" si="0"/>
        <v>509.95198957688808</v>
      </c>
      <c r="S8" s="8">
        <f t="shared" si="0"/>
        <v>0.43774049200002241</v>
      </c>
      <c r="T8" s="8">
        <f t="shared" si="0"/>
        <v>5.2832937492192809</v>
      </c>
      <c r="U8" s="8">
        <f t="shared" si="0"/>
        <v>90.990313984807159</v>
      </c>
      <c r="V8" s="8">
        <f t="shared" si="0"/>
        <v>8.6830505819635195E-2</v>
      </c>
      <c r="W8" s="8">
        <f t="shared" si="0"/>
        <v>0.18333848961173757</v>
      </c>
      <c r="X8" s="8">
        <f t="shared" si="0"/>
        <v>67.380651003877006</v>
      </c>
      <c r="Y8" s="8">
        <f t="shared" si="0"/>
        <v>0.38590976713295999</v>
      </c>
      <c r="Z8" s="8">
        <f t="shared" si="0"/>
        <v>0.65570026285004634</v>
      </c>
      <c r="AA8" s="8">
        <f t="shared" si="0"/>
        <v>6.3573659360870408E-2</v>
      </c>
      <c r="AB8" s="45">
        <f t="shared" si="17"/>
        <v>0.42451828836131011</v>
      </c>
      <c r="AC8" s="45">
        <f t="shared" si="18"/>
        <v>1.4120643485666915</v>
      </c>
      <c r="AD8" s="45">
        <f t="shared" si="19"/>
        <v>22.181469751060813</v>
      </c>
      <c r="AE8" s="45">
        <f t="shared" si="20"/>
        <v>1.8006601892226345E-2</v>
      </c>
      <c r="AF8" s="45">
        <f t="shared" si="21"/>
        <v>0.19582260004519203</v>
      </c>
      <c r="AG8" s="45">
        <f t="shared" si="22"/>
        <v>2.3271180047265259</v>
      </c>
      <c r="AH8" s="45">
        <f t="shared" si="23"/>
        <v>1.5804606082933236E-3</v>
      </c>
      <c r="AI8" s="45">
        <f t="shared" si="24"/>
        <v>4.5743136130673052E-3</v>
      </c>
      <c r="AJ8" s="45">
        <f t="shared" si="25"/>
        <v>1.2064574933550045</v>
      </c>
      <c r="AK8" s="45">
        <f t="shared" si="26"/>
        <v>4.5151487906044223E-3</v>
      </c>
      <c r="AL8" s="45">
        <f t="shared" si="27"/>
        <v>7.4834542667204552E-3</v>
      </c>
      <c r="AM8" s="45">
        <f t="shared" si="28"/>
        <v>4.6292623141972182E-4</v>
      </c>
      <c r="AN8" s="45">
        <f t="shared" si="29"/>
        <v>0.12500538526540345</v>
      </c>
      <c r="AO8" s="45">
        <f t="shared" si="1"/>
        <v>0.41580222278171131</v>
      </c>
      <c r="AP8" s="45">
        <f t="shared" si="2"/>
        <v>6.5316459808777427</v>
      </c>
      <c r="AQ8" s="45">
        <f t="shared" si="3"/>
        <v>5.3022973769806673E-3</v>
      </c>
      <c r="AR8" s="45">
        <f t="shared" si="4"/>
        <v>5.7662720861363967E-2</v>
      </c>
      <c r="AS8" s="45">
        <f t="shared" si="5"/>
        <v>0.68525265156847048</v>
      </c>
      <c r="AT8" s="45">
        <f t="shared" si="6"/>
        <v>4.6538887170003638E-4</v>
      </c>
      <c r="AU8" s="45">
        <f t="shared" si="7"/>
        <v>1.3469710285828344E-3</v>
      </c>
      <c r="AV8" s="45">
        <f t="shared" si="8"/>
        <v>0.35525839026943595</v>
      </c>
      <c r="AW8" s="45">
        <f t="shared" si="9"/>
        <v>1.3295491138411138E-3</v>
      </c>
      <c r="AX8" s="45">
        <f t="shared" si="10"/>
        <v>2.2036084413193332E-3</v>
      </c>
      <c r="AY8" s="45">
        <f t="shared" si="11"/>
        <v>1.3631514470545403E-4</v>
      </c>
      <c r="AZ8">
        <f t="shared" si="30"/>
        <v>0.42451828836131011</v>
      </c>
      <c r="BA8">
        <f t="shared" si="31"/>
        <v>4.2361930457000749</v>
      </c>
      <c r="BB8">
        <f t="shared" si="32"/>
        <v>22.181469751060813</v>
      </c>
      <c r="BC8">
        <f t="shared" si="33"/>
        <v>3.6013203784452691E-2</v>
      </c>
      <c r="BD8">
        <f t="shared" si="34"/>
        <v>0.58746780013557609</v>
      </c>
      <c r="BE8">
        <f t="shared" si="35"/>
        <v>2.3271180047265259</v>
      </c>
      <c r="BF8">
        <f t="shared" si="36"/>
        <v>6.3218424331732944E-3</v>
      </c>
      <c r="BG8">
        <f t="shared" si="37"/>
        <v>9.1486272261346105E-3</v>
      </c>
      <c r="BH8">
        <f t="shared" si="38"/>
        <v>3.6193724800650138</v>
      </c>
      <c r="BI8">
        <f t="shared" si="39"/>
        <v>4.5151487906044223E-3</v>
      </c>
      <c r="BJ8">
        <f t="shared" si="40"/>
        <v>1.496690853344091E-2</v>
      </c>
      <c r="BK8">
        <f t="shared" si="41"/>
        <v>9.2585246283944365E-4</v>
      </c>
      <c r="BL8" s="46">
        <f t="shared" si="12"/>
        <v>204.24909128998829</v>
      </c>
      <c r="BM8">
        <f t="shared" si="13"/>
        <v>693.62991402080013</v>
      </c>
      <c r="BN8">
        <f t="shared" si="14"/>
        <v>27.784073391517865</v>
      </c>
      <c r="BO8">
        <f t="shared" si="42"/>
        <v>33.448030953279961</v>
      </c>
      <c r="BP8" s="5">
        <f t="shared" si="15"/>
        <v>8.1814114816012555</v>
      </c>
    </row>
    <row r="9" spans="1:68" x14ac:dyDescent="0.2">
      <c r="A9" s="5" t="s">
        <v>149</v>
      </c>
      <c r="B9" s="5">
        <v>3.4160000000000004</v>
      </c>
      <c r="C9" s="5">
        <f t="shared" si="43"/>
        <v>30</v>
      </c>
      <c r="D9" s="17">
        <v>746.65175905320007</v>
      </c>
      <c r="E9" s="17">
        <v>3751.9811426096999</v>
      </c>
      <c r="F9" s="17">
        <v>138452.40035087999</v>
      </c>
      <c r="G9" s="17">
        <v>48.986825549200006</v>
      </c>
      <c r="H9" s="17">
        <v>1660.843545298</v>
      </c>
      <c r="I9" s="17">
        <v>22454.221402866398</v>
      </c>
      <c r="J9" s="17">
        <v>8.2653244911999995</v>
      </c>
      <c r="K9" s="17">
        <v>36.790854914800001</v>
      </c>
      <c r="L9" s="17">
        <v>8462.4335863983997</v>
      </c>
      <c r="M9" s="17">
        <v>61.170120074000003</v>
      </c>
      <c r="N9" s="17">
        <v>94.059263443600003</v>
      </c>
      <c r="O9" s="17">
        <v>11.6108654648</v>
      </c>
      <c r="P9" s="8">
        <f t="shared" si="16"/>
        <v>2.5505624089257317</v>
      </c>
      <c r="Q9" s="8">
        <f t="shared" si="0"/>
        <v>12.816767583154736</v>
      </c>
      <c r="R9" s="8">
        <f t="shared" si="0"/>
        <v>472.9533995986061</v>
      </c>
      <c r="S9" s="8">
        <f t="shared" si="0"/>
        <v>0.16733899607606723</v>
      </c>
      <c r="T9" s="8">
        <f t="shared" si="0"/>
        <v>5.6734415507379685</v>
      </c>
      <c r="U9" s="8">
        <f t="shared" si="0"/>
        <v>76.703620312191617</v>
      </c>
      <c r="V9" s="8">
        <f t="shared" si="0"/>
        <v>2.8234348461939198E-2</v>
      </c>
      <c r="W9" s="8">
        <f t="shared" si="0"/>
        <v>0.1256775603889568</v>
      </c>
      <c r="X9" s="8">
        <f t="shared" si="0"/>
        <v>28.907673131136935</v>
      </c>
      <c r="Y9" s="8">
        <f t="shared" si="0"/>
        <v>0.20895713017278403</v>
      </c>
      <c r="Z9" s="8">
        <f t="shared" si="0"/>
        <v>0.32130644392333763</v>
      </c>
      <c r="AA9" s="8">
        <f t="shared" si="0"/>
        <v>3.9662716427756803E-2</v>
      </c>
      <c r="AB9" s="45">
        <f t="shared" si="17"/>
        <v>0.36751619725154633</v>
      </c>
      <c r="AC9" s="45">
        <f t="shared" si="18"/>
        <v>1.1856399244361457</v>
      </c>
      <c r="AD9" s="45">
        <f t="shared" si="19"/>
        <v>20.572135693719275</v>
      </c>
      <c r="AE9" s="45">
        <f t="shared" si="20"/>
        <v>6.8835457044865173E-3</v>
      </c>
      <c r="AF9" s="45">
        <f t="shared" si="21"/>
        <v>0.21028323019784909</v>
      </c>
      <c r="AG9" s="45">
        <f t="shared" si="22"/>
        <v>1.9617294197491462</v>
      </c>
      <c r="AH9" s="45">
        <f t="shared" si="23"/>
        <v>5.1391242195011281E-4</v>
      </c>
      <c r="AI9" s="45">
        <f t="shared" si="24"/>
        <v>3.1356676743751698E-3</v>
      </c>
      <c r="AJ9" s="45">
        <f t="shared" si="25"/>
        <v>0.5175948635834724</v>
      </c>
      <c r="AK9" s="45">
        <f t="shared" si="26"/>
        <v>2.4448008678224411E-3</v>
      </c>
      <c r="AL9" s="45">
        <f t="shared" si="27"/>
        <v>3.6670445551624927E-3</v>
      </c>
      <c r="AM9" s="45">
        <f t="shared" si="28"/>
        <v>2.8881319760982159E-4</v>
      </c>
      <c r="AN9" s="45">
        <f t="shared" si="29"/>
        <v>0.10758670879729107</v>
      </c>
      <c r="AO9" s="45">
        <f t="shared" si="1"/>
        <v>0.34708428701292321</v>
      </c>
      <c r="AP9" s="45">
        <f t="shared" si="2"/>
        <v>6.0222879665454547</v>
      </c>
      <c r="AQ9" s="45">
        <f t="shared" si="3"/>
        <v>2.0150894919457015E-3</v>
      </c>
      <c r="AR9" s="45">
        <f t="shared" si="4"/>
        <v>6.1558322657449961E-2</v>
      </c>
      <c r="AS9" s="45">
        <f t="shared" si="5"/>
        <v>0.57427676222164692</v>
      </c>
      <c r="AT9" s="45">
        <f t="shared" si="6"/>
        <v>1.5044274647251545E-4</v>
      </c>
      <c r="AU9" s="45">
        <f t="shared" si="7"/>
        <v>9.1793550186626744E-4</v>
      </c>
      <c r="AV9" s="45">
        <f t="shared" si="8"/>
        <v>0.15152074460874482</v>
      </c>
      <c r="AW9" s="45">
        <f t="shared" si="9"/>
        <v>7.1569112055692064E-4</v>
      </c>
      <c r="AX9" s="45">
        <f t="shared" si="10"/>
        <v>1.0734907948367952E-3</v>
      </c>
      <c r="AY9" s="45">
        <f t="shared" si="11"/>
        <v>8.4547188995849395E-5</v>
      </c>
      <c r="AZ9">
        <f t="shared" si="30"/>
        <v>0.36751619725154633</v>
      </c>
      <c r="BA9">
        <f t="shared" si="31"/>
        <v>3.5569197733084374</v>
      </c>
      <c r="BB9">
        <f t="shared" si="32"/>
        <v>20.572135693719275</v>
      </c>
      <c r="BC9">
        <f t="shared" si="33"/>
        <v>1.3767091408973035E-2</v>
      </c>
      <c r="BD9">
        <f t="shared" si="34"/>
        <v>0.63084969059354723</v>
      </c>
      <c r="BE9">
        <f t="shared" si="35"/>
        <v>1.9617294197491462</v>
      </c>
      <c r="BF9">
        <f t="shared" si="36"/>
        <v>2.0556496878004512E-3</v>
      </c>
      <c r="BG9">
        <f t="shared" si="37"/>
        <v>6.2713353487503396E-3</v>
      </c>
      <c r="BH9">
        <f t="shared" si="38"/>
        <v>1.5527845907504172</v>
      </c>
      <c r="BI9">
        <f t="shared" si="39"/>
        <v>2.4448008678224411E-3</v>
      </c>
      <c r="BJ9">
        <f t="shared" si="40"/>
        <v>7.3340891103249855E-3</v>
      </c>
      <c r="BK9">
        <f t="shared" si="41"/>
        <v>5.7762639521964317E-4</v>
      </c>
      <c r="BL9" s="46">
        <f t="shared" si="12"/>
        <v>175.7894150410433</v>
      </c>
      <c r="BM9">
        <f t="shared" si="13"/>
        <v>600.49664178020384</v>
      </c>
      <c r="BN9">
        <f t="shared" si="14"/>
        <v>24.831833113358844</v>
      </c>
      <c r="BO9">
        <f t="shared" si="42"/>
        <v>28.674385958191262</v>
      </c>
      <c r="BP9" s="5">
        <f t="shared" si="15"/>
        <v>7.2692719886881854</v>
      </c>
    </row>
    <row r="10" spans="1:68" x14ac:dyDescent="0.2">
      <c r="A10" s="5" t="s">
        <v>150</v>
      </c>
      <c r="B10" s="5">
        <v>3.5270000000000001</v>
      </c>
      <c r="C10" s="5">
        <f t="shared" si="43"/>
        <v>36</v>
      </c>
      <c r="D10" s="17">
        <v>697.2873802698</v>
      </c>
      <c r="E10" s="17">
        <v>3453.2120102849999</v>
      </c>
      <c r="F10" s="17">
        <v>134404.28099007119</v>
      </c>
      <c r="G10" s="17">
        <v>36.487181346</v>
      </c>
      <c r="H10" s="17">
        <v>1825.6301220570001</v>
      </c>
      <c r="I10" s="17">
        <v>21297.215307704002</v>
      </c>
      <c r="J10" s="17">
        <v>4.9338097550000004</v>
      </c>
      <c r="K10" s="17">
        <v>27.742961610000002</v>
      </c>
      <c r="L10" s="17">
        <v>6156.9125985290002</v>
      </c>
      <c r="M10" s="17">
        <v>52.586331903000001</v>
      </c>
      <c r="N10" s="17">
        <v>64.498761348000002</v>
      </c>
      <c r="O10" s="17">
        <v>7.1396705380000007</v>
      </c>
      <c r="P10" s="8">
        <f t="shared" si="16"/>
        <v>2.4593325902115848</v>
      </c>
      <c r="Q10" s="8">
        <f t="shared" si="0"/>
        <v>12.179478760275195</v>
      </c>
      <c r="R10" s="8">
        <f t="shared" si="0"/>
        <v>474.0438990519811</v>
      </c>
      <c r="S10" s="8">
        <f t="shared" si="0"/>
        <v>0.128690288607342</v>
      </c>
      <c r="T10" s="8">
        <f t="shared" si="0"/>
        <v>6.4389974404950401</v>
      </c>
      <c r="U10" s="8">
        <f t="shared" si="0"/>
        <v>75.115278390272024</v>
      </c>
      <c r="V10" s="8">
        <f t="shared" si="0"/>
        <v>1.7401547005885001E-2</v>
      </c>
      <c r="W10" s="8">
        <f t="shared" si="0"/>
        <v>9.7849425598470013E-2</v>
      </c>
      <c r="X10" s="8">
        <f t="shared" si="0"/>
        <v>21.715430735011786</v>
      </c>
      <c r="Y10" s="8">
        <f t="shared" si="0"/>
        <v>0.18547199262188102</v>
      </c>
      <c r="Z10" s="8">
        <f t="shared" si="0"/>
        <v>0.22748713127439602</v>
      </c>
      <c r="AA10" s="8">
        <f t="shared" si="0"/>
        <v>2.5181617987526005E-2</v>
      </c>
      <c r="AB10" s="45">
        <f t="shared" si="17"/>
        <v>0.35437069023221679</v>
      </c>
      <c r="AC10" s="45">
        <f t="shared" si="18"/>
        <v>1.1266862867969654</v>
      </c>
      <c r="AD10" s="45">
        <f t="shared" si="19"/>
        <v>20.619569336754289</v>
      </c>
      <c r="AE10" s="45">
        <f t="shared" si="20"/>
        <v>5.2937181656660635E-3</v>
      </c>
      <c r="AF10" s="45">
        <f t="shared" si="21"/>
        <v>0.23865817051501259</v>
      </c>
      <c r="AG10" s="45">
        <f t="shared" si="22"/>
        <v>1.9211068642013305</v>
      </c>
      <c r="AH10" s="45">
        <f t="shared" si="23"/>
        <v>3.1673729533827813E-4</v>
      </c>
      <c r="AI10" s="45">
        <f t="shared" si="24"/>
        <v>2.4413529340935633E-3</v>
      </c>
      <c r="AJ10" s="45">
        <f t="shared" si="25"/>
        <v>0.38881702300826831</v>
      </c>
      <c r="AK10" s="45">
        <f t="shared" si="26"/>
        <v>2.1700244837004916E-3</v>
      </c>
      <c r="AL10" s="45">
        <f t="shared" si="27"/>
        <v>2.5962922994110476E-3</v>
      </c>
      <c r="AM10" s="45">
        <f t="shared" si="28"/>
        <v>1.8336574665059349E-4</v>
      </c>
      <c r="AN10" s="45">
        <f t="shared" si="29"/>
        <v>0.1004736859178386</v>
      </c>
      <c r="AO10" s="45">
        <f t="shared" si="1"/>
        <v>0.319446069406568</v>
      </c>
      <c r="AP10" s="45">
        <f t="shared" si="2"/>
        <v>5.8462062196638183</v>
      </c>
      <c r="AQ10" s="45">
        <f t="shared" si="3"/>
        <v>1.5009124371040724E-3</v>
      </c>
      <c r="AR10" s="45">
        <f t="shared" si="4"/>
        <v>6.7666053449110461E-2</v>
      </c>
      <c r="AS10" s="45">
        <f t="shared" si="5"/>
        <v>0.5446858134962661</v>
      </c>
      <c r="AT10" s="45">
        <f t="shared" si="6"/>
        <v>8.9803599472151438E-5</v>
      </c>
      <c r="AU10" s="45">
        <f t="shared" si="7"/>
        <v>6.9218966092814377E-4</v>
      </c>
      <c r="AV10" s="45">
        <f t="shared" si="8"/>
        <v>0.11024015395754701</v>
      </c>
      <c r="AW10" s="45">
        <f t="shared" si="9"/>
        <v>6.1526069852579858E-4</v>
      </c>
      <c r="AX10" s="45">
        <f t="shared" si="10"/>
        <v>7.3611916626341019E-4</v>
      </c>
      <c r="AY10" s="45">
        <f t="shared" si="11"/>
        <v>5.1989154139663591E-5</v>
      </c>
      <c r="AZ10">
        <f t="shared" si="30"/>
        <v>0.35437069023221679</v>
      </c>
      <c r="BA10">
        <f t="shared" si="31"/>
        <v>3.3800588603908963</v>
      </c>
      <c r="BB10">
        <f t="shared" si="32"/>
        <v>20.619569336754289</v>
      </c>
      <c r="BC10">
        <f t="shared" si="33"/>
        <v>1.0587436331332127E-2</v>
      </c>
      <c r="BD10">
        <f t="shared" si="34"/>
        <v>0.71597451154503777</v>
      </c>
      <c r="BE10">
        <f t="shared" si="35"/>
        <v>1.9211068642013305</v>
      </c>
      <c r="BF10">
        <f t="shared" si="36"/>
        <v>1.2669491813531125E-3</v>
      </c>
      <c r="BG10">
        <f t="shared" si="37"/>
        <v>4.8827058681871266E-3</v>
      </c>
      <c r="BH10">
        <f t="shared" si="38"/>
        <v>1.1664510690248049</v>
      </c>
      <c r="BI10">
        <f t="shared" si="39"/>
        <v>2.1700244837004916E-3</v>
      </c>
      <c r="BJ10">
        <f t="shared" si="40"/>
        <v>5.1925845988220953E-3</v>
      </c>
      <c r="BK10">
        <f t="shared" si="41"/>
        <v>3.6673149330118698E-4</v>
      </c>
      <c r="BL10" s="46">
        <f t="shared" si="12"/>
        <v>168.02792712541591</v>
      </c>
      <c r="BM10">
        <f t="shared" si="13"/>
        <v>592.63449897134217</v>
      </c>
      <c r="BN10">
        <f t="shared" si="14"/>
        <v>24.662209862432945</v>
      </c>
      <c r="BO10">
        <f t="shared" si="42"/>
        <v>28.181997764105272</v>
      </c>
      <c r="BP10" s="5">
        <f t="shared" si="15"/>
        <v>6.9924042706075831</v>
      </c>
    </row>
    <row r="11" spans="1:68" x14ac:dyDescent="0.2">
      <c r="A11" s="5" t="s">
        <v>151</v>
      </c>
      <c r="B11" s="5">
        <v>3.3900000000000006</v>
      </c>
      <c r="C11" s="5">
        <f t="shared" si="43"/>
        <v>42</v>
      </c>
      <c r="D11" s="17">
        <v>665.10934915120004</v>
      </c>
      <c r="E11" s="17">
        <v>3231.7123945819999</v>
      </c>
      <c r="F11" s="17">
        <v>134688.18600520838</v>
      </c>
      <c r="G11" s="17">
        <v>29.0117949395</v>
      </c>
      <c r="H11" s="17">
        <v>1895.9113630544998</v>
      </c>
      <c r="I11" s="17">
        <v>20395.810816998997</v>
      </c>
      <c r="J11" s="17">
        <v>3.4458987849999998</v>
      </c>
      <c r="K11" s="17">
        <v>20.648714460999997</v>
      </c>
      <c r="L11" s="17">
        <v>4496.0249650784999</v>
      </c>
      <c r="M11" s="17">
        <v>49.2838605755</v>
      </c>
      <c r="N11" s="17">
        <v>46.8384712075</v>
      </c>
      <c r="O11" s="17">
        <v>4.1614314465</v>
      </c>
      <c r="P11" s="8">
        <f t="shared" si="16"/>
        <v>2.2547206936225686</v>
      </c>
      <c r="Q11" s="8">
        <f t="shared" si="0"/>
        <v>10.955505017632982</v>
      </c>
      <c r="R11" s="8">
        <f t="shared" si="0"/>
        <v>456.59295055765648</v>
      </c>
      <c r="S11" s="8">
        <f t="shared" si="0"/>
        <v>9.8349984844905022E-2</v>
      </c>
      <c r="T11" s="8">
        <f t="shared" si="0"/>
        <v>6.4271395207547553</v>
      </c>
      <c r="U11" s="8">
        <f t="shared" si="0"/>
        <v>69.14179866962661</v>
      </c>
      <c r="V11" s="8">
        <f t="shared" si="0"/>
        <v>1.1681596881150001E-2</v>
      </c>
      <c r="W11" s="8">
        <f t="shared" si="0"/>
        <v>6.9999142022790006E-2</v>
      </c>
      <c r="X11" s="8">
        <f t="shared" si="0"/>
        <v>15.241524631616118</v>
      </c>
      <c r="Y11" s="8">
        <f t="shared" si="0"/>
        <v>0.16707228735094504</v>
      </c>
      <c r="Z11" s="8">
        <f t="shared" si="0"/>
        <v>0.15878241739342502</v>
      </c>
      <c r="AA11" s="8">
        <f t="shared" si="0"/>
        <v>1.4107252603635002E-2</v>
      </c>
      <c r="AB11" s="45">
        <f t="shared" si="17"/>
        <v>0.32488770801477929</v>
      </c>
      <c r="AC11" s="45">
        <f t="shared" si="18"/>
        <v>1.0134602236478243</v>
      </c>
      <c r="AD11" s="45">
        <f t="shared" si="19"/>
        <v>19.86050241660098</v>
      </c>
      <c r="AE11" s="45">
        <f t="shared" si="20"/>
        <v>4.0456595987208976E-3</v>
      </c>
      <c r="AF11" s="45">
        <f t="shared" si="21"/>
        <v>0.23821866274109546</v>
      </c>
      <c r="AG11" s="45">
        <f t="shared" si="22"/>
        <v>1.7683324467935193</v>
      </c>
      <c r="AH11" s="45">
        <f t="shared" si="23"/>
        <v>2.1262462470240264E-4</v>
      </c>
      <c r="AI11" s="45">
        <f t="shared" si="24"/>
        <v>1.7464855794109284E-3</v>
      </c>
      <c r="AJ11" s="45">
        <f t="shared" si="25"/>
        <v>0.27290106771022593</v>
      </c>
      <c r="AK11" s="45">
        <f t="shared" si="26"/>
        <v>1.9547477167537737E-3</v>
      </c>
      <c r="AL11" s="45">
        <f t="shared" si="27"/>
        <v>1.8121709357843531E-3</v>
      </c>
      <c r="AM11" s="45">
        <f t="shared" si="28"/>
        <v>1.0272520646351854E-4</v>
      </c>
      <c r="AN11" s="45">
        <f t="shared" si="29"/>
        <v>9.5837082010259367E-2</v>
      </c>
      <c r="AO11" s="45">
        <f t="shared" si="1"/>
        <v>0.29895581818519884</v>
      </c>
      <c r="AP11" s="45">
        <f t="shared" si="2"/>
        <v>5.8585552851330318</v>
      </c>
      <c r="AQ11" s="45">
        <f t="shared" si="3"/>
        <v>1.1934099111271083E-3</v>
      </c>
      <c r="AR11" s="45">
        <f t="shared" si="4"/>
        <v>7.0270991959025197E-2</v>
      </c>
      <c r="AS11" s="45">
        <f t="shared" si="5"/>
        <v>0.52163199020457784</v>
      </c>
      <c r="AT11" s="45">
        <f t="shared" si="6"/>
        <v>6.2721128230797235E-5</v>
      </c>
      <c r="AU11" s="45">
        <f t="shared" si="7"/>
        <v>5.1518748655189617E-4</v>
      </c>
      <c r="AV11" s="45">
        <f t="shared" si="8"/>
        <v>8.0501789885022379E-2</v>
      </c>
      <c r="AW11" s="45">
        <f t="shared" si="9"/>
        <v>5.7662174535509539E-4</v>
      </c>
      <c r="AX11" s="45">
        <f t="shared" si="10"/>
        <v>5.3456369787149047E-4</v>
      </c>
      <c r="AY11" s="45">
        <f t="shared" si="11"/>
        <v>3.0302420785698679E-5</v>
      </c>
      <c r="AZ11">
        <f t="shared" si="30"/>
        <v>0.32488770801477929</v>
      </c>
      <c r="BA11">
        <f t="shared" si="31"/>
        <v>3.0403806709434731</v>
      </c>
      <c r="BB11">
        <f t="shared" si="32"/>
        <v>19.86050241660098</v>
      </c>
      <c r="BC11">
        <f t="shared" si="33"/>
        <v>8.0913191974417951E-3</v>
      </c>
      <c r="BD11">
        <f t="shared" si="34"/>
        <v>0.71465598822328635</v>
      </c>
      <c r="BE11">
        <f t="shared" si="35"/>
        <v>1.7683324467935193</v>
      </c>
      <c r="BF11">
        <f t="shared" si="36"/>
        <v>8.5049849880961057E-4</v>
      </c>
      <c r="BG11">
        <f t="shared" si="37"/>
        <v>3.4929711588218568E-3</v>
      </c>
      <c r="BH11">
        <f t="shared" si="38"/>
        <v>0.81870320313067779</v>
      </c>
      <c r="BI11">
        <f t="shared" si="39"/>
        <v>1.9547477167537737E-3</v>
      </c>
      <c r="BJ11">
        <f t="shared" si="40"/>
        <v>3.6243418715687062E-3</v>
      </c>
      <c r="BK11">
        <f t="shared" si="41"/>
        <v>2.0545041292703708E-4</v>
      </c>
      <c r="BL11" s="46">
        <f t="shared" si="12"/>
        <v>165.52614506548855</v>
      </c>
      <c r="BM11">
        <f t="shared" si="13"/>
        <v>561.13363177200642</v>
      </c>
      <c r="BN11">
        <f t="shared" si="14"/>
        <v>23.488176939170256</v>
      </c>
      <c r="BO11">
        <f t="shared" si="42"/>
        <v>26.545681762563031</v>
      </c>
      <c r="BP11" s="5">
        <f t="shared" si="15"/>
        <v>6.9286657637670359</v>
      </c>
    </row>
    <row r="12" spans="1:68" x14ac:dyDescent="0.2">
      <c r="A12" s="5" t="s">
        <v>152</v>
      </c>
      <c r="B12" s="5">
        <v>3.3500000000000005</v>
      </c>
      <c r="C12" s="5">
        <f t="shared" si="43"/>
        <v>48</v>
      </c>
      <c r="D12" s="17">
        <v>640.82022750559997</v>
      </c>
      <c r="E12" s="17">
        <v>3107.3669480927997</v>
      </c>
      <c r="F12" s="17">
        <v>132476.6196462528</v>
      </c>
      <c r="G12" s="17">
        <v>19.951651356499998</v>
      </c>
      <c r="H12" s="17">
        <v>1983.8294325280001</v>
      </c>
      <c r="I12" s="17">
        <v>20561.956519960499</v>
      </c>
      <c r="J12" s="17">
        <v>2.9606099234999999</v>
      </c>
      <c r="K12" s="17">
        <v>21.864752096</v>
      </c>
      <c r="L12" s="17">
        <v>4147.8239878670001</v>
      </c>
      <c r="M12" s="17">
        <v>50.158987227499999</v>
      </c>
      <c r="N12" s="17">
        <v>38.236237494999997</v>
      </c>
      <c r="O12" s="17">
        <v>3.5202274899999999</v>
      </c>
      <c r="P12" s="8">
        <f t="shared" si="16"/>
        <v>2.1467477621437601</v>
      </c>
      <c r="Q12" s="8">
        <f t="shared" si="0"/>
        <v>10.409679276110881</v>
      </c>
      <c r="R12" s="8">
        <f t="shared" si="0"/>
        <v>443.79667581494698</v>
      </c>
      <c r="S12" s="8">
        <f t="shared" si="0"/>
        <v>6.6838032044275006E-2</v>
      </c>
      <c r="T12" s="8">
        <f t="shared" si="0"/>
        <v>6.6458285989688015</v>
      </c>
      <c r="U12" s="8">
        <f t="shared" si="0"/>
        <v>68.882554341867674</v>
      </c>
      <c r="V12" s="8">
        <f t="shared" si="0"/>
        <v>9.9180432437250016E-3</v>
      </c>
      <c r="W12" s="8">
        <f t="shared" si="0"/>
        <v>7.3246919521600007E-2</v>
      </c>
      <c r="X12" s="8">
        <f t="shared" si="0"/>
        <v>13.895210359354452</v>
      </c>
      <c r="Y12" s="8">
        <f t="shared" si="0"/>
        <v>0.16803260721212501</v>
      </c>
      <c r="Z12" s="8">
        <f t="shared" si="0"/>
        <v>0.12809139560825</v>
      </c>
      <c r="AA12" s="8">
        <f t="shared" si="0"/>
        <v>1.1792762091500002E-2</v>
      </c>
      <c r="AB12" s="45">
        <f t="shared" si="17"/>
        <v>0.30932964872388474</v>
      </c>
      <c r="AC12" s="45">
        <f t="shared" si="18"/>
        <v>0.96296755560692693</v>
      </c>
      <c r="AD12" s="45">
        <f t="shared" si="19"/>
        <v>19.303900644408309</v>
      </c>
      <c r="AE12" s="45">
        <f t="shared" si="20"/>
        <v>2.7494048557908271E-3</v>
      </c>
      <c r="AF12" s="45">
        <f t="shared" si="21"/>
        <v>0.24632426237838403</v>
      </c>
      <c r="AG12" s="45">
        <f t="shared" si="22"/>
        <v>1.7617021570810145</v>
      </c>
      <c r="AH12" s="45">
        <f t="shared" si="23"/>
        <v>1.8052499533536588E-4</v>
      </c>
      <c r="AI12" s="45">
        <f t="shared" si="24"/>
        <v>1.8275179521357288E-3</v>
      </c>
      <c r="AJ12" s="45">
        <f t="shared" si="25"/>
        <v>0.2487951720564808</v>
      </c>
      <c r="AK12" s="45">
        <f t="shared" si="26"/>
        <v>1.9659834703653332E-3</v>
      </c>
      <c r="AL12" s="45">
        <f t="shared" si="27"/>
        <v>1.461896777085711E-3</v>
      </c>
      <c r="AM12" s="45">
        <f t="shared" si="28"/>
        <v>8.5871711144687983E-5</v>
      </c>
      <c r="AN12" s="45">
        <f t="shared" si="29"/>
        <v>9.2337208574293936E-2</v>
      </c>
      <c r="AO12" s="45">
        <f t="shared" si="1"/>
        <v>0.28745300167370946</v>
      </c>
      <c r="AP12" s="45">
        <f t="shared" si="2"/>
        <v>5.7623584013159119</v>
      </c>
      <c r="AQ12" s="45">
        <f t="shared" si="3"/>
        <v>8.2071786740024679E-4</v>
      </c>
      <c r="AR12" s="45">
        <f t="shared" si="4"/>
        <v>7.3529630560711642E-2</v>
      </c>
      <c r="AS12" s="45">
        <f t="shared" si="5"/>
        <v>0.52588124091970578</v>
      </c>
      <c r="AT12" s="45">
        <f t="shared" si="6"/>
        <v>5.3888058309064435E-5</v>
      </c>
      <c r="AU12" s="45">
        <f t="shared" si="7"/>
        <v>5.4552774690618758E-4</v>
      </c>
      <c r="AV12" s="45">
        <f t="shared" si="8"/>
        <v>7.4267215539247991E-2</v>
      </c>
      <c r="AW12" s="45">
        <f t="shared" si="9"/>
        <v>5.8686073742248747E-4</v>
      </c>
      <c r="AX12" s="45">
        <f t="shared" si="10"/>
        <v>4.3638709763752561E-4</v>
      </c>
      <c r="AY12" s="45">
        <f t="shared" si="11"/>
        <v>2.5633346610354618E-5</v>
      </c>
      <c r="AZ12">
        <f t="shared" si="30"/>
        <v>0.30932964872388474</v>
      </c>
      <c r="BA12">
        <f t="shared" si="31"/>
        <v>2.8889026668207807</v>
      </c>
      <c r="BB12">
        <f t="shared" si="32"/>
        <v>19.303900644408309</v>
      </c>
      <c r="BC12">
        <f t="shared" si="33"/>
        <v>5.4988097115816542E-3</v>
      </c>
      <c r="BD12">
        <f t="shared" si="34"/>
        <v>0.73897278713515213</v>
      </c>
      <c r="BE12">
        <f t="shared" si="35"/>
        <v>1.7617021570810145</v>
      </c>
      <c r="BF12">
        <f t="shared" si="36"/>
        <v>7.2209998134146352E-4</v>
      </c>
      <c r="BG12">
        <f t="shared" si="37"/>
        <v>3.6550359042714577E-3</v>
      </c>
      <c r="BH12">
        <f t="shared" si="38"/>
        <v>0.74638551616944238</v>
      </c>
      <c r="BI12">
        <f t="shared" si="39"/>
        <v>1.9659834703653332E-3</v>
      </c>
      <c r="BJ12">
        <f t="shared" si="40"/>
        <v>2.9237935541714219E-3</v>
      </c>
      <c r="BK12">
        <f t="shared" si="41"/>
        <v>1.7174342228937597E-4</v>
      </c>
      <c r="BL12" s="46">
        <f t="shared" si="12"/>
        <v>163.05510922779521</v>
      </c>
      <c r="BM12">
        <f t="shared" si="13"/>
        <v>546.23461591311411</v>
      </c>
      <c r="BN12">
        <f t="shared" si="14"/>
        <v>22.841290640016865</v>
      </c>
      <c r="BO12">
        <f t="shared" si="42"/>
        <v>25.764130886382606</v>
      </c>
      <c r="BP12" s="5">
        <f t="shared" si="15"/>
        <v>6.8182957134378688</v>
      </c>
    </row>
    <row r="13" spans="1:68" x14ac:dyDescent="0.2">
      <c r="A13" s="5" t="s">
        <v>153</v>
      </c>
      <c r="B13" s="5">
        <v>3.471000000000001</v>
      </c>
      <c r="C13" s="5">
        <f t="shared" si="43"/>
        <v>54</v>
      </c>
      <c r="D13" s="17">
        <v>592.74829236000005</v>
      </c>
      <c r="E13" s="17">
        <v>2828.02565469</v>
      </c>
      <c r="F13" s="17">
        <v>125941.93379523601</v>
      </c>
      <c r="G13" s="17">
        <v>16.364431806999999</v>
      </c>
      <c r="H13" s="17">
        <v>1935.3205622670002</v>
      </c>
      <c r="I13" s="17">
        <v>18435.0176596975</v>
      </c>
      <c r="J13" s="17">
        <v>2.4100195924999999</v>
      </c>
      <c r="K13" s="17">
        <v>19.9148198175</v>
      </c>
      <c r="L13" s="17">
        <v>3676.0100973729996</v>
      </c>
      <c r="M13" s="17">
        <v>45.812898609000001</v>
      </c>
      <c r="N13" s="17">
        <v>32.027646543499998</v>
      </c>
      <c r="O13" s="17">
        <v>2.6608846434999998</v>
      </c>
      <c r="P13" s="8">
        <f t="shared" si="16"/>
        <v>2.0574293227815605</v>
      </c>
      <c r="Q13" s="8">
        <f t="shared" si="0"/>
        <v>9.8160770474289922</v>
      </c>
      <c r="R13" s="8">
        <f t="shared" si="0"/>
        <v>437.14445220326428</v>
      </c>
      <c r="S13" s="8">
        <f t="shared" si="0"/>
        <v>5.6800942802097014E-2</v>
      </c>
      <c r="T13" s="8">
        <f t="shared" si="0"/>
        <v>6.7174976716287595</v>
      </c>
      <c r="U13" s="8">
        <f t="shared" si="0"/>
        <v>63.987946296810037</v>
      </c>
      <c r="V13" s="8">
        <f t="shared" si="0"/>
        <v>8.3651780055675022E-3</v>
      </c>
      <c r="W13" s="8">
        <f t="shared" si="0"/>
        <v>6.9124339586542516E-2</v>
      </c>
      <c r="X13" s="8">
        <f t="shared" si="0"/>
        <v>12.759431047981685</v>
      </c>
      <c r="Y13" s="8">
        <f t="shared" si="0"/>
        <v>0.15901657107183906</v>
      </c>
      <c r="Z13" s="8">
        <f t="shared" si="0"/>
        <v>0.11116796115248852</v>
      </c>
      <c r="AA13" s="8">
        <f t="shared" si="0"/>
        <v>9.2359305975885011E-3</v>
      </c>
      <c r="AB13" s="45">
        <f t="shared" si="17"/>
        <v>0.29645955659676665</v>
      </c>
      <c r="AC13" s="45">
        <f t="shared" si="18"/>
        <v>0.90805523102950891</v>
      </c>
      <c r="AD13" s="45">
        <f t="shared" si="19"/>
        <v>19.014547725239858</v>
      </c>
      <c r="AE13" s="45">
        <f t="shared" si="20"/>
        <v>2.3365258248497331E-3</v>
      </c>
      <c r="AF13" s="45">
        <f t="shared" si="21"/>
        <v>0.24898064016414972</v>
      </c>
      <c r="AG13" s="45">
        <f t="shared" si="22"/>
        <v>1.6365203656473155</v>
      </c>
      <c r="AH13" s="45">
        <f t="shared" si="23"/>
        <v>1.522602476441118E-4</v>
      </c>
      <c r="AI13" s="45">
        <f t="shared" si="24"/>
        <v>1.7246591713209211E-3</v>
      </c>
      <c r="AJ13" s="45">
        <f t="shared" si="25"/>
        <v>0.22845892655293976</v>
      </c>
      <c r="AK13" s="45">
        <f t="shared" si="26"/>
        <v>1.860495742036259E-3</v>
      </c>
      <c r="AL13" s="45">
        <f t="shared" si="27"/>
        <v>1.2687509832514097E-3</v>
      </c>
      <c r="AM13" s="45">
        <f t="shared" si="28"/>
        <v>6.7253554194920994E-5</v>
      </c>
      <c r="AN13" s="45">
        <f t="shared" si="29"/>
        <v>8.5410416766570602E-2</v>
      </c>
      <c r="AO13" s="45">
        <f t="shared" si="1"/>
        <v>0.26161199395837181</v>
      </c>
      <c r="AP13" s="45">
        <f t="shared" si="2"/>
        <v>5.4781180424200091</v>
      </c>
      <c r="AQ13" s="45">
        <f t="shared" si="3"/>
        <v>6.7315638860551209E-4</v>
      </c>
      <c r="AR13" s="45">
        <f t="shared" si="4"/>
        <v>7.173167391649371E-2</v>
      </c>
      <c r="AS13" s="45">
        <f t="shared" si="5"/>
        <v>0.4714838276137468</v>
      </c>
      <c r="AT13" s="45">
        <f t="shared" si="6"/>
        <v>4.3866392291590823E-5</v>
      </c>
      <c r="AU13" s="45">
        <f t="shared" si="7"/>
        <v>4.9687674195359279E-4</v>
      </c>
      <c r="AV13" s="45">
        <f t="shared" si="8"/>
        <v>6.5819339254664266E-2</v>
      </c>
      <c r="AW13" s="45">
        <f t="shared" si="9"/>
        <v>5.3601144973674977E-4</v>
      </c>
      <c r="AX13" s="45">
        <f t="shared" si="10"/>
        <v>3.6552894936658291E-4</v>
      </c>
      <c r="AY13" s="45">
        <f t="shared" si="11"/>
        <v>1.9375843905191869E-5</v>
      </c>
      <c r="AZ13">
        <f t="shared" si="30"/>
        <v>0.29645955659676665</v>
      </c>
      <c r="BA13">
        <f t="shared" si="31"/>
        <v>2.7241656930885267</v>
      </c>
      <c r="BB13">
        <f t="shared" si="32"/>
        <v>19.014547725239858</v>
      </c>
      <c r="BC13">
        <f t="shared" si="33"/>
        <v>4.6730516496994662E-3</v>
      </c>
      <c r="BD13">
        <f t="shared" si="34"/>
        <v>0.74694192049244923</v>
      </c>
      <c r="BE13">
        <f t="shared" si="35"/>
        <v>1.6365203656473155</v>
      </c>
      <c r="BF13">
        <f t="shared" si="36"/>
        <v>6.0904099057644719E-4</v>
      </c>
      <c r="BG13">
        <f t="shared" si="37"/>
        <v>3.4493183426418422E-3</v>
      </c>
      <c r="BH13">
        <f t="shared" si="38"/>
        <v>0.68537677965881927</v>
      </c>
      <c r="BI13">
        <f t="shared" si="39"/>
        <v>1.860495742036259E-3</v>
      </c>
      <c r="BJ13">
        <f t="shared" si="40"/>
        <v>2.5375019665028193E-3</v>
      </c>
      <c r="BK13">
        <f t="shared" si="41"/>
        <v>1.3450710838984199E-4</v>
      </c>
      <c r="BL13" s="46">
        <f t="shared" si="12"/>
        <v>153.52824676263646</v>
      </c>
      <c r="BM13">
        <f t="shared" si="13"/>
        <v>532.89654451311128</v>
      </c>
      <c r="BN13">
        <f t="shared" si="14"/>
        <v>22.340432390753833</v>
      </c>
      <c r="BO13">
        <f t="shared" si="42"/>
        <v>25.117275956523581</v>
      </c>
      <c r="BP13" s="5">
        <f t="shared" si="15"/>
        <v>6.4363101096957145</v>
      </c>
    </row>
    <row r="14" spans="1:68" x14ac:dyDescent="0.2">
      <c r="A14" s="5" t="s">
        <v>154</v>
      </c>
      <c r="B14" s="5">
        <v>3.4740000000000002</v>
      </c>
      <c r="C14" s="5">
        <f t="shared" si="43"/>
        <v>60</v>
      </c>
      <c r="D14" s="17">
        <v>549.81732140600002</v>
      </c>
      <c r="E14" s="17">
        <v>2592.2323763159998</v>
      </c>
      <c r="F14" s="17">
        <v>118051.1391005108</v>
      </c>
      <c r="G14" s="17">
        <v>13.9153045513</v>
      </c>
      <c r="H14" s="17">
        <v>2008.3047087295001</v>
      </c>
      <c r="I14" s="17">
        <v>17406.262358426902</v>
      </c>
      <c r="J14" s="17">
        <v>2.0307962055000002</v>
      </c>
      <c r="K14" s="17">
        <v>18.230893592699999</v>
      </c>
      <c r="L14" s="17">
        <v>3428.4101102878003</v>
      </c>
      <c r="M14" s="17">
        <v>43.939338813900001</v>
      </c>
      <c r="N14" s="17">
        <v>27.960536992500003</v>
      </c>
      <c r="O14" s="17">
        <v>2.4528051969000004</v>
      </c>
      <c r="P14" s="8">
        <f t="shared" si="16"/>
        <v>1.910065374564444</v>
      </c>
      <c r="Q14" s="8">
        <f t="shared" si="0"/>
        <v>9.0054152753217842</v>
      </c>
      <c r="R14" s="8">
        <f t="shared" si="0"/>
        <v>410.10965723517455</v>
      </c>
      <c r="S14" s="8">
        <f t="shared" si="0"/>
        <v>4.8341768011216202E-2</v>
      </c>
      <c r="T14" s="8">
        <f t="shared" si="0"/>
        <v>6.9768505581262836</v>
      </c>
      <c r="U14" s="8">
        <f t="shared" si="0"/>
        <v>60.46935543317506</v>
      </c>
      <c r="V14" s="8">
        <f t="shared" si="0"/>
        <v>7.0549860179070006E-3</v>
      </c>
      <c r="W14" s="8">
        <f t="shared" si="0"/>
        <v>6.3334124341039799E-2</v>
      </c>
      <c r="X14" s="8">
        <f t="shared" si="0"/>
        <v>11.910296723139819</v>
      </c>
      <c r="Y14" s="8">
        <f t="shared" si="0"/>
        <v>0.15264526303948861</v>
      </c>
      <c r="Z14" s="8">
        <f t="shared" si="0"/>
        <v>9.7134905511945008E-2</v>
      </c>
      <c r="AA14" s="8">
        <f t="shared" si="0"/>
        <v>8.5210452540306018E-3</v>
      </c>
      <c r="AB14" s="45">
        <f t="shared" si="17"/>
        <v>0.27522555829458845</v>
      </c>
      <c r="AC14" s="45">
        <f t="shared" si="18"/>
        <v>0.83306339272171914</v>
      </c>
      <c r="AD14" s="45">
        <f t="shared" si="19"/>
        <v>17.838610580042392</v>
      </c>
      <c r="AE14" s="45">
        <f t="shared" si="20"/>
        <v>1.9885548338632745E-3</v>
      </c>
      <c r="AF14" s="45">
        <f t="shared" si="21"/>
        <v>0.25859342320705275</v>
      </c>
      <c r="AG14" s="45">
        <f t="shared" si="22"/>
        <v>1.5465308294929683</v>
      </c>
      <c r="AH14" s="45">
        <f t="shared" si="23"/>
        <v>1.2841255948137971E-4</v>
      </c>
      <c r="AI14" s="45">
        <f t="shared" si="24"/>
        <v>1.5801927230798354E-3</v>
      </c>
      <c r="AJ14" s="45">
        <f t="shared" si="25"/>
        <v>0.21325508904458046</v>
      </c>
      <c r="AK14" s="45">
        <f t="shared" si="26"/>
        <v>1.7859513635133802E-3</v>
      </c>
      <c r="AL14" s="45">
        <f t="shared" si="27"/>
        <v>1.1085928499423078E-3</v>
      </c>
      <c r="AM14" s="45">
        <f t="shared" si="28"/>
        <v>6.2047952042748128E-5</v>
      </c>
      <c r="AN14" s="45">
        <f t="shared" si="29"/>
        <v>7.9224397897118146E-2</v>
      </c>
      <c r="AO14" s="45">
        <f t="shared" si="1"/>
        <v>0.23979947977021274</v>
      </c>
      <c r="AP14" s="45">
        <f t="shared" si="2"/>
        <v>5.1348907829713273</v>
      </c>
      <c r="AQ14" s="45">
        <f t="shared" si="3"/>
        <v>5.7241071786507606E-4</v>
      </c>
      <c r="AR14" s="45">
        <f t="shared" si="4"/>
        <v>7.4436794244977761E-2</v>
      </c>
      <c r="AS14" s="45">
        <f t="shared" si="5"/>
        <v>0.44517295034339904</v>
      </c>
      <c r="AT14" s="45">
        <f t="shared" si="6"/>
        <v>3.6963891618128875E-5</v>
      </c>
      <c r="AU14" s="45">
        <f t="shared" si="7"/>
        <v>4.5486261458832332E-4</v>
      </c>
      <c r="AV14" s="45">
        <f t="shared" si="8"/>
        <v>6.1386035994410032E-2</v>
      </c>
      <c r="AW14" s="45">
        <f t="shared" si="9"/>
        <v>5.1409077821340824E-4</v>
      </c>
      <c r="AX14" s="45">
        <f t="shared" si="10"/>
        <v>3.1911135576923077E-4</v>
      </c>
      <c r="AY14" s="45">
        <f t="shared" si="11"/>
        <v>1.786066552756135E-5</v>
      </c>
      <c r="AZ14">
        <f t="shared" si="30"/>
        <v>0.27522555829458845</v>
      </c>
      <c r="BA14">
        <f t="shared" si="31"/>
        <v>2.4991901781651573</v>
      </c>
      <c r="BB14">
        <f t="shared" si="32"/>
        <v>17.838610580042392</v>
      </c>
      <c r="BC14">
        <f t="shared" si="33"/>
        <v>3.9771096677265489E-3</v>
      </c>
      <c r="BD14">
        <f t="shared" si="34"/>
        <v>0.7757802696211582</v>
      </c>
      <c r="BE14">
        <f t="shared" si="35"/>
        <v>1.5465308294929683</v>
      </c>
      <c r="BF14">
        <f t="shared" si="36"/>
        <v>5.1365023792551885E-4</v>
      </c>
      <c r="BG14">
        <f t="shared" si="37"/>
        <v>3.1603854461596708E-3</v>
      </c>
      <c r="BH14">
        <f t="shared" si="38"/>
        <v>0.63976526713374138</v>
      </c>
      <c r="BI14">
        <f t="shared" si="39"/>
        <v>1.7859513635133802E-3</v>
      </c>
      <c r="BJ14">
        <f t="shared" si="40"/>
        <v>2.2171856998846155E-3</v>
      </c>
      <c r="BK14">
        <f t="shared" si="41"/>
        <v>1.2409590408549626E-4</v>
      </c>
      <c r="BL14" s="46">
        <f t="shared" si="12"/>
        <v>144.14469565102982</v>
      </c>
      <c r="BM14">
        <f t="shared" si="13"/>
        <v>500.75867269167759</v>
      </c>
      <c r="BN14">
        <f t="shared" si="14"/>
        <v>20.971932625085223</v>
      </c>
      <c r="BO14">
        <f t="shared" si="42"/>
        <v>23.586881061069295</v>
      </c>
      <c r="BP14" s="5">
        <f t="shared" si="15"/>
        <v>6.0368257412450266</v>
      </c>
    </row>
    <row r="15" spans="1:68" x14ac:dyDescent="0.2">
      <c r="A15" s="5" t="s">
        <v>155</v>
      </c>
      <c r="B15" s="5">
        <v>3.4319999999999995</v>
      </c>
      <c r="C15" s="5">
        <f t="shared" si="43"/>
        <v>66</v>
      </c>
      <c r="D15" s="17">
        <v>523.12352262499996</v>
      </c>
      <c r="E15" s="17">
        <v>2431.4512210625003</v>
      </c>
      <c r="F15" s="17">
        <v>115790.17229593749</v>
      </c>
      <c r="G15" s="17">
        <v>13.577619486899998</v>
      </c>
      <c r="H15" s="17">
        <v>2049.6540061809001</v>
      </c>
      <c r="I15" s="17">
        <v>16613.8919624958</v>
      </c>
      <c r="J15" s="17">
        <v>1.8333487494</v>
      </c>
      <c r="K15" s="17">
        <v>17.638809016499998</v>
      </c>
      <c r="L15" s="17">
        <v>3284.1494697816001</v>
      </c>
      <c r="M15" s="17">
        <v>42.052433801699998</v>
      </c>
      <c r="N15" s="17">
        <v>25.880494554599998</v>
      </c>
      <c r="O15" s="17">
        <v>2.3124823638000001</v>
      </c>
      <c r="P15" s="8">
        <f t="shared" si="16"/>
        <v>1.7953599296489995</v>
      </c>
      <c r="Q15" s="8">
        <f t="shared" si="0"/>
        <v>8.3447405906864986</v>
      </c>
      <c r="R15" s="8">
        <f t="shared" si="0"/>
        <v>397.39187131965735</v>
      </c>
      <c r="S15" s="8">
        <f t="shared" si="0"/>
        <v>4.6598390079040784E-2</v>
      </c>
      <c r="T15" s="8">
        <f t="shared" si="0"/>
        <v>7.0344125492128473</v>
      </c>
      <c r="U15" s="8">
        <f t="shared" si="0"/>
        <v>57.018877215285571</v>
      </c>
      <c r="V15" s="8">
        <f t="shared" si="0"/>
        <v>6.2920529079407992E-3</v>
      </c>
      <c r="W15" s="8">
        <f t="shared" si="0"/>
        <v>6.0536392544627983E-2</v>
      </c>
      <c r="X15" s="8">
        <f t="shared" si="0"/>
        <v>11.27120098029045</v>
      </c>
      <c r="Y15" s="8">
        <f t="shared" si="0"/>
        <v>0.14432395280743437</v>
      </c>
      <c r="Z15" s="8">
        <f t="shared" si="0"/>
        <v>8.882185731138717E-2</v>
      </c>
      <c r="AA15" s="8">
        <f t="shared" si="0"/>
        <v>7.9364394725615992E-3</v>
      </c>
      <c r="AB15" s="45">
        <f t="shared" si="17"/>
        <v>0.25869739620302584</v>
      </c>
      <c r="AC15" s="45">
        <f t="shared" si="18"/>
        <v>0.77194640061854747</v>
      </c>
      <c r="AD15" s="45">
        <f t="shared" si="19"/>
        <v>17.285422849919851</v>
      </c>
      <c r="AE15" s="45">
        <f t="shared" si="20"/>
        <v>1.9168403981505878E-3</v>
      </c>
      <c r="AF15" s="45">
        <f t="shared" si="21"/>
        <v>0.26072692917764445</v>
      </c>
      <c r="AG15" s="45">
        <f t="shared" si="22"/>
        <v>1.4582833047387613</v>
      </c>
      <c r="AH15" s="45">
        <f t="shared" si="23"/>
        <v>1.1452589930725882E-4</v>
      </c>
      <c r="AI15" s="45">
        <f t="shared" si="24"/>
        <v>1.5103890355446104E-3</v>
      </c>
      <c r="AJ15" s="45">
        <f t="shared" si="25"/>
        <v>0.20181201397118084</v>
      </c>
      <c r="AK15" s="45">
        <f t="shared" si="26"/>
        <v>1.6885919364389187E-3</v>
      </c>
      <c r="AL15" s="45">
        <f t="shared" si="27"/>
        <v>1.0137167006549551E-3</v>
      </c>
      <c r="AM15" s="45">
        <f t="shared" si="28"/>
        <v>5.7791010504344271E-5</v>
      </c>
      <c r="AN15" s="45">
        <f t="shared" si="29"/>
        <v>7.5378029196685861E-2</v>
      </c>
      <c r="AO15" s="45">
        <f t="shared" si="1"/>
        <v>0.2249261074063367</v>
      </c>
      <c r="AP15" s="45">
        <f t="shared" si="2"/>
        <v>5.0365451194405164</v>
      </c>
      <c r="AQ15" s="45">
        <f t="shared" si="3"/>
        <v>5.585199295310571E-4</v>
      </c>
      <c r="AR15" s="45">
        <f t="shared" si="4"/>
        <v>7.5969384958521124E-2</v>
      </c>
      <c r="AS15" s="45">
        <f t="shared" si="5"/>
        <v>0.42490772282597949</v>
      </c>
      <c r="AT15" s="45">
        <f t="shared" si="6"/>
        <v>3.3370017280669822E-5</v>
      </c>
      <c r="AU15" s="45">
        <f t="shared" si="7"/>
        <v>4.4009004532185626E-4</v>
      </c>
      <c r="AV15" s="45">
        <f t="shared" si="8"/>
        <v>5.8803034373887203E-2</v>
      </c>
      <c r="AW15" s="45">
        <f t="shared" si="9"/>
        <v>4.9201396749385751E-4</v>
      </c>
      <c r="AX15" s="45">
        <f t="shared" si="10"/>
        <v>2.9537199902533658E-4</v>
      </c>
      <c r="AY15" s="45">
        <f t="shared" si="11"/>
        <v>1.6838872524575838E-5</v>
      </c>
      <c r="AZ15">
        <f t="shared" si="30"/>
        <v>0.25869739620302584</v>
      </c>
      <c r="BA15">
        <f t="shared" si="31"/>
        <v>2.3158392018556424</v>
      </c>
      <c r="BB15">
        <f t="shared" si="32"/>
        <v>17.285422849919851</v>
      </c>
      <c r="BC15">
        <f t="shared" si="33"/>
        <v>3.8336807963011755E-3</v>
      </c>
      <c r="BD15">
        <f t="shared" si="34"/>
        <v>0.78218078753293341</v>
      </c>
      <c r="BE15">
        <f t="shared" si="35"/>
        <v>1.4582833047387613</v>
      </c>
      <c r="BF15">
        <f t="shared" si="36"/>
        <v>4.5810359722903528E-4</v>
      </c>
      <c r="BG15">
        <f t="shared" si="37"/>
        <v>3.0207780710892209E-3</v>
      </c>
      <c r="BH15">
        <f t="shared" si="38"/>
        <v>0.6054360419135425</v>
      </c>
      <c r="BI15">
        <f t="shared" si="39"/>
        <v>1.6885919364389187E-3</v>
      </c>
      <c r="BJ15">
        <f t="shared" si="40"/>
        <v>2.0274334013099101E-3</v>
      </c>
      <c r="BK15">
        <f t="shared" si="41"/>
        <v>1.1558202100868854E-4</v>
      </c>
      <c r="BL15" s="46">
        <f t="shared" si="12"/>
        <v>140.79573766605623</v>
      </c>
      <c r="BM15">
        <f t="shared" si="13"/>
        <v>483.21097166990478</v>
      </c>
      <c r="BN15">
        <f t="shared" si="14"/>
        <v>20.243190749609607</v>
      </c>
      <c r="BO15">
        <f t="shared" si="42"/>
        <v>22.717003751987132</v>
      </c>
      <c r="BP15" s="5">
        <f t="shared" si="15"/>
        <v>5.8983656030331026</v>
      </c>
    </row>
    <row r="16" spans="1:68" x14ac:dyDescent="0.2">
      <c r="A16" s="5" t="s">
        <v>156</v>
      </c>
      <c r="B16" s="5">
        <v>3.4810000000000008</v>
      </c>
      <c r="C16" s="5">
        <f t="shared" si="43"/>
        <v>72</v>
      </c>
      <c r="D16" s="17">
        <v>496.22053944050003</v>
      </c>
      <c r="E16" s="17">
        <v>2256.4948246035001</v>
      </c>
      <c r="F16" s="17">
        <v>110854.33080027001</v>
      </c>
      <c r="G16" s="17">
        <v>19.774692590099999</v>
      </c>
      <c r="H16" s="17">
        <v>2097.0897446603999</v>
      </c>
      <c r="I16" s="17">
        <v>15491.890206410098</v>
      </c>
      <c r="J16" s="17">
        <v>1.6701161084999998</v>
      </c>
      <c r="K16" s="17">
        <v>15.150606536099998</v>
      </c>
      <c r="L16" s="17">
        <v>3149.2170644360999</v>
      </c>
      <c r="M16" s="17">
        <v>39.888964142999995</v>
      </c>
      <c r="N16" s="17">
        <v>24.211492349099998</v>
      </c>
      <c r="O16" s="17">
        <v>2.0919502065</v>
      </c>
      <c r="P16" s="8">
        <f t="shared" si="16"/>
        <v>1.7273436977923808</v>
      </c>
      <c r="Q16" s="8">
        <f t="shared" si="0"/>
        <v>7.8548584844447848</v>
      </c>
      <c r="R16" s="8">
        <f t="shared" si="0"/>
        <v>385.88392551573997</v>
      </c>
      <c r="S16" s="8">
        <f t="shared" si="0"/>
        <v>6.8835704906138107E-2</v>
      </c>
      <c r="T16" s="8">
        <f t="shared" si="0"/>
        <v>7.2999694011628531</v>
      </c>
      <c r="U16" s="8">
        <f t="shared" si="0"/>
        <v>53.927269808513564</v>
      </c>
      <c r="V16" s="8">
        <f t="shared" si="0"/>
        <v>5.8136741736885007E-3</v>
      </c>
      <c r="W16" s="8">
        <f t="shared" si="0"/>
        <v>5.2739261352164099E-2</v>
      </c>
      <c r="X16" s="8">
        <f t="shared" si="0"/>
        <v>10.962424601302066</v>
      </c>
      <c r="Y16" s="8">
        <f t="shared" si="0"/>
        <v>0.138853484181783</v>
      </c>
      <c r="Z16" s="8">
        <f t="shared" si="0"/>
        <v>8.4280204867217115E-2</v>
      </c>
      <c r="AA16" s="8">
        <f t="shared" si="0"/>
        <v>7.2820786688265011E-3</v>
      </c>
      <c r="AB16" s="45">
        <f t="shared" si="17"/>
        <v>0.2488967864254151</v>
      </c>
      <c r="AC16" s="45">
        <f t="shared" si="18"/>
        <v>0.72662890697916604</v>
      </c>
      <c r="AD16" s="45">
        <f t="shared" si="19"/>
        <v>16.784859744051328</v>
      </c>
      <c r="AE16" s="45">
        <f t="shared" si="20"/>
        <v>2.8315797986893506E-3</v>
      </c>
      <c r="AF16" s="45">
        <f t="shared" si="21"/>
        <v>0.27056965904977215</v>
      </c>
      <c r="AG16" s="45">
        <f t="shared" si="22"/>
        <v>1.3792140615988124</v>
      </c>
      <c r="AH16" s="45">
        <f t="shared" si="23"/>
        <v>1.0581860527281582E-4</v>
      </c>
      <c r="AI16" s="45">
        <f t="shared" si="24"/>
        <v>1.3158498341358309E-3</v>
      </c>
      <c r="AJ16" s="45">
        <f t="shared" si="25"/>
        <v>0.1962833411155249</v>
      </c>
      <c r="AK16" s="45">
        <f t="shared" si="26"/>
        <v>1.6245873895142508E-3</v>
      </c>
      <c r="AL16" s="45">
        <f t="shared" si="27"/>
        <v>9.618831872542469E-4</v>
      </c>
      <c r="AM16" s="45">
        <f t="shared" si="28"/>
        <v>5.302613171795311E-5</v>
      </c>
      <c r="AN16" s="45">
        <f t="shared" si="29"/>
        <v>7.1501518651368876E-2</v>
      </c>
      <c r="AO16" s="45">
        <f t="shared" si="1"/>
        <v>0.20874142688283995</v>
      </c>
      <c r="AP16" s="45">
        <f t="shared" si="2"/>
        <v>4.8218499695637247</v>
      </c>
      <c r="AQ16" s="45">
        <f t="shared" si="3"/>
        <v>8.1343860921842862E-4</v>
      </c>
      <c r="AR16" s="45">
        <f t="shared" si="4"/>
        <v>7.7727566518176416E-2</v>
      </c>
      <c r="AS16" s="45">
        <f t="shared" si="5"/>
        <v>0.39621202573938874</v>
      </c>
      <c r="AT16" s="45">
        <f t="shared" si="6"/>
        <v>3.0398909874408445E-5</v>
      </c>
      <c r="AU16" s="45">
        <f t="shared" si="7"/>
        <v>3.7800914511227539E-4</v>
      </c>
      <c r="AV16" s="45">
        <f t="shared" si="8"/>
        <v>5.6387055764299011E-2</v>
      </c>
      <c r="AW16" s="45">
        <f t="shared" si="9"/>
        <v>4.667013471744471E-4</v>
      </c>
      <c r="AX16" s="45">
        <f t="shared" si="10"/>
        <v>2.7632381133417029E-4</v>
      </c>
      <c r="AY16" s="45">
        <f t="shared" si="11"/>
        <v>1.5233016868127866E-5</v>
      </c>
      <c r="AZ16">
        <f t="shared" si="30"/>
        <v>0.2488967864254151</v>
      </c>
      <c r="BA16">
        <f t="shared" si="31"/>
        <v>2.1798867209374979</v>
      </c>
      <c r="BB16">
        <f t="shared" si="32"/>
        <v>16.784859744051328</v>
      </c>
      <c r="BC16">
        <f t="shared" si="33"/>
        <v>5.6631595973787013E-3</v>
      </c>
      <c r="BD16">
        <f t="shared" si="34"/>
        <v>0.81170897714931645</v>
      </c>
      <c r="BE16">
        <f t="shared" si="35"/>
        <v>1.3792140615988124</v>
      </c>
      <c r="BF16">
        <f t="shared" si="36"/>
        <v>4.2327442109126327E-4</v>
      </c>
      <c r="BG16">
        <f t="shared" si="37"/>
        <v>2.6316996682716619E-3</v>
      </c>
      <c r="BH16">
        <f t="shared" si="38"/>
        <v>0.58885002334657466</v>
      </c>
      <c r="BI16">
        <f t="shared" si="39"/>
        <v>1.6245873895142508E-3</v>
      </c>
      <c r="BJ16">
        <f t="shared" si="40"/>
        <v>1.9237663745084938E-3</v>
      </c>
      <c r="BK16">
        <f t="shared" si="41"/>
        <v>1.0605226343590622E-4</v>
      </c>
      <c r="BL16" s="46">
        <f t="shared" si="12"/>
        <v>134.44803100175386</v>
      </c>
      <c r="BM16">
        <f t="shared" si="13"/>
        <v>468.01359591710542</v>
      </c>
      <c r="BN16">
        <f t="shared" si="14"/>
        <v>19.613345244166602</v>
      </c>
      <c r="BO16">
        <f t="shared" si="42"/>
        <v>22.005788853223144</v>
      </c>
      <c r="BP16" s="5">
        <f t="shared" si="15"/>
        <v>5.6343996679593786</v>
      </c>
    </row>
    <row r="17" spans="1:68" x14ac:dyDescent="0.2">
      <c r="A17" s="5" t="s">
        <v>157</v>
      </c>
      <c r="B17" s="5">
        <v>3.4740000000000002</v>
      </c>
      <c r="C17" s="5">
        <f t="shared" si="43"/>
        <v>78</v>
      </c>
      <c r="D17" s="17">
        <v>467.81080438399999</v>
      </c>
      <c r="E17" s="17">
        <v>2094.249696672</v>
      </c>
      <c r="F17" s="17">
        <v>106952.436129728</v>
      </c>
      <c r="G17" s="17">
        <v>14.1436013425</v>
      </c>
      <c r="H17" s="17">
        <v>2181.3103406360001</v>
      </c>
      <c r="I17" s="17">
        <v>14534.373096953499</v>
      </c>
      <c r="J17" s="17">
        <v>1.4324417805</v>
      </c>
      <c r="K17" s="17">
        <v>13.394883542000001</v>
      </c>
      <c r="L17" s="17">
        <v>2951.774217569</v>
      </c>
      <c r="M17" s="17">
        <v>38.015203446999998</v>
      </c>
      <c r="N17" s="17">
        <v>22.382475301499998</v>
      </c>
      <c r="O17" s="17">
        <v>1.7838388669999998</v>
      </c>
      <c r="P17" s="8">
        <f t="shared" si="16"/>
        <v>1.625174734430016</v>
      </c>
      <c r="Q17" s="8">
        <f t="shared" si="0"/>
        <v>7.2754234462385279</v>
      </c>
      <c r="R17" s="8">
        <f t="shared" si="0"/>
        <v>371.55276311467509</v>
      </c>
      <c r="S17" s="8">
        <f t="shared" si="0"/>
        <v>4.9134871063845002E-2</v>
      </c>
      <c r="T17" s="8">
        <f t="shared" si="0"/>
        <v>7.5778721233694641</v>
      </c>
      <c r="U17" s="8">
        <f t="shared" si="0"/>
        <v>50.492412138816455</v>
      </c>
      <c r="V17" s="8">
        <f t="shared" si="0"/>
        <v>4.9763027454570001E-3</v>
      </c>
      <c r="W17" s="8">
        <f t="shared" si="0"/>
        <v>4.6533825424908005E-2</v>
      </c>
      <c r="X17" s="8">
        <f t="shared" si="0"/>
        <v>10.254463631834707</v>
      </c>
      <c r="Y17" s="8">
        <f t="shared" si="0"/>
        <v>0.132064816774878</v>
      </c>
      <c r="Z17" s="8">
        <f t="shared" si="0"/>
        <v>7.7756719197410992E-2</v>
      </c>
      <c r="AA17" s="8">
        <f t="shared" si="0"/>
        <v>6.197056223958E-3</v>
      </c>
      <c r="AB17" s="45">
        <f t="shared" si="17"/>
        <v>0.23417503377954121</v>
      </c>
      <c r="AC17" s="45">
        <f t="shared" si="18"/>
        <v>0.67302714581299983</v>
      </c>
      <c r="AD17" s="45">
        <f t="shared" si="19"/>
        <v>16.161494698332977</v>
      </c>
      <c r="AE17" s="45">
        <f t="shared" si="20"/>
        <v>2.0211793938233239E-3</v>
      </c>
      <c r="AF17" s="45">
        <f t="shared" si="21"/>
        <v>0.28086998233393123</v>
      </c>
      <c r="AG17" s="45">
        <f t="shared" si="22"/>
        <v>1.2913660393559194</v>
      </c>
      <c r="AH17" s="45">
        <f t="shared" si="23"/>
        <v>9.0577043055278496E-5</v>
      </c>
      <c r="AI17" s="45">
        <f t="shared" si="24"/>
        <v>1.1610235884458085E-3</v>
      </c>
      <c r="AJ17" s="45">
        <f t="shared" si="25"/>
        <v>0.18360722706955607</v>
      </c>
      <c r="AK17" s="45">
        <f t="shared" si="26"/>
        <v>1.545159901425974E-3</v>
      </c>
      <c r="AL17" s="45">
        <f t="shared" si="27"/>
        <v>8.8743117093598482E-4</v>
      </c>
      <c r="AM17" s="45">
        <f t="shared" si="28"/>
        <v>4.5125291079574742E-5</v>
      </c>
      <c r="AN17" s="45">
        <f t="shared" si="29"/>
        <v>6.740789688530259E-2</v>
      </c>
      <c r="AO17" s="45">
        <f t="shared" si="1"/>
        <v>0.19373262688917667</v>
      </c>
      <c r="AP17" s="45">
        <f t="shared" si="2"/>
        <v>4.652128583285255</v>
      </c>
      <c r="AQ17" s="45">
        <f t="shared" si="3"/>
        <v>5.8180178290826823E-4</v>
      </c>
      <c r="AR17" s="45">
        <f t="shared" si="4"/>
        <v>8.0849160142179397E-2</v>
      </c>
      <c r="AS17" s="45">
        <f t="shared" si="5"/>
        <v>0.37172309710878509</v>
      </c>
      <c r="AT17" s="45">
        <f t="shared" si="6"/>
        <v>2.6072839106297782E-5</v>
      </c>
      <c r="AU17" s="45">
        <f t="shared" si="7"/>
        <v>3.3420368118762479E-4</v>
      </c>
      <c r="AV17" s="45">
        <f t="shared" si="8"/>
        <v>5.2851821263545207E-2</v>
      </c>
      <c r="AW17" s="45">
        <f t="shared" si="9"/>
        <v>4.4477832510822507E-4</v>
      </c>
      <c r="AX17" s="45">
        <f t="shared" si="10"/>
        <v>2.5544938714334623E-4</v>
      </c>
      <c r="AY17" s="45">
        <f t="shared" si="11"/>
        <v>1.2989433241098082E-5</v>
      </c>
      <c r="AZ17">
        <f t="shared" si="30"/>
        <v>0.23417503377954121</v>
      </c>
      <c r="BA17">
        <f t="shared" si="31"/>
        <v>2.0190814374389996</v>
      </c>
      <c r="BB17">
        <f t="shared" si="32"/>
        <v>16.161494698332977</v>
      </c>
      <c r="BC17">
        <f t="shared" si="33"/>
        <v>4.0423587876466478E-3</v>
      </c>
      <c r="BD17">
        <f t="shared" si="34"/>
        <v>0.8426099470017937</v>
      </c>
      <c r="BE17">
        <f t="shared" si="35"/>
        <v>1.2913660393559194</v>
      </c>
      <c r="BF17">
        <f t="shared" si="36"/>
        <v>3.6230817222111399E-4</v>
      </c>
      <c r="BG17">
        <f t="shared" si="37"/>
        <v>2.3220471768916171E-3</v>
      </c>
      <c r="BH17">
        <f t="shared" si="38"/>
        <v>0.55082168120866815</v>
      </c>
      <c r="BI17">
        <f t="shared" si="39"/>
        <v>1.545159901425974E-3</v>
      </c>
      <c r="BJ17">
        <f t="shared" si="40"/>
        <v>1.7748623418719696E-3</v>
      </c>
      <c r="BK17">
        <f t="shared" si="41"/>
        <v>9.0250582159149485E-5</v>
      </c>
      <c r="BL17" s="46">
        <f t="shared" si="12"/>
        <v>129.27310673022299</v>
      </c>
      <c r="BM17">
        <f t="shared" si="13"/>
        <v>449.0947727807947</v>
      </c>
      <c r="BN17">
        <f t="shared" si="14"/>
        <v>18.830290623073694</v>
      </c>
      <c r="BO17">
        <f t="shared" si="42"/>
        <v>21.109685824080113</v>
      </c>
      <c r="BP17" s="5">
        <f t="shared" si="15"/>
        <v>5.4203484810229394</v>
      </c>
    </row>
    <row r="18" spans="1:68" x14ac:dyDescent="0.2">
      <c r="A18" s="5" t="s">
        <v>158</v>
      </c>
      <c r="B18" s="5">
        <v>3.4949999999999992</v>
      </c>
      <c r="C18" s="5">
        <f t="shared" si="43"/>
        <v>84</v>
      </c>
      <c r="D18" s="17">
        <v>443.23268035199993</v>
      </c>
      <c r="E18" s="17">
        <v>1959.6472319886002</v>
      </c>
      <c r="F18" s="17">
        <v>102086.52433053689</v>
      </c>
      <c r="G18" s="17">
        <v>16.074468271200001</v>
      </c>
      <c r="H18" s="17">
        <v>2256.3268633428002</v>
      </c>
      <c r="I18" s="17">
        <v>14059.724433558</v>
      </c>
      <c r="J18" s="17">
        <v>1.3469221140000001</v>
      </c>
      <c r="K18" s="17">
        <v>12.182125936799999</v>
      </c>
      <c r="L18" s="17">
        <v>2872.9483347947998</v>
      </c>
      <c r="M18" s="17">
        <v>36.617134879200002</v>
      </c>
      <c r="N18" s="17">
        <v>21.3262207392</v>
      </c>
      <c r="O18" s="17">
        <v>1.5874860972</v>
      </c>
      <c r="P18" s="8">
        <f t="shared" si="16"/>
        <v>1.5490982178302395</v>
      </c>
      <c r="Q18" s="8">
        <f t="shared" si="0"/>
        <v>6.8489670758001564</v>
      </c>
      <c r="R18" s="8">
        <f t="shared" si="0"/>
        <v>356.79240253522636</v>
      </c>
      <c r="S18" s="8">
        <f t="shared" si="0"/>
        <v>5.618026660784399E-2</v>
      </c>
      <c r="T18" s="8">
        <f t="shared" si="0"/>
        <v>7.8858623873830851</v>
      </c>
      <c r="U18" s="8">
        <f t="shared" si="0"/>
        <v>49.138736895285199</v>
      </c>
      <c r="V18" s="8">
        <f t="shared" si="0"/>
        <v>4.707492788429999E-3</v>
      </c>
      <c r="W18" s="8">
        <f t="shared" si="0"/>
        <v>4.2576530149115985E-2</v>
      </c>
      <c r="X18" s="8">
        <f t="shared" si="0"/>
        <v>10.040954430107824</v>
      </c>
      <c r="Y18" s="8">
        <f t="shared" si="0"/>
        <v>0.127976886402804</v>
      </c>
      <c r="Z18" s="8">
        <f t="shared" si="0"/>
        <v>7.4535141483503986E-2</v>
      </c>
      <c r="AA18" s="8">
        <f t="shared" si="0"/>
        <v>5.5482639097139989E-3</v>
      </c>
      <c r="AB18" s="45">
        <f t="shared" si="17"/>
        <v>0.22321299968735439</v>
      </c>
      <c r="AC18" s="45">
        <f t="shared" si="18"/>
        <v>0.63357697278447322</v>
      </c>
      <c r="AD18" s="45">
        <f t="shared" si="19"/>
        <v>15.519460745333902</v>
      </c>
      <c r="AE18" s="45">
        <f t="shared" si="20"/>
        <v>2.31099410151559E-3</v>
      </c>
      <c r="AF18" s="45">
        <f t="shared" si="21"/>
        <v>0.29228548507720847</v>
      </c>
      <c r="AG18" s="45">
        <f t="shared" si="22"/>
        <v>1.2567451891377288</v>
      </c>
      <c r="AH18" s="45">
        <f t="shared" si="23"/>
        <v>8.5684251700582443E-5</v>
      </c>
      <c r="AI18" s="45">
        <f t="shared" si="24"/>
        <v>1.0622886763751495E-3</v>
      </c>
      <c r="AJ18" s="45">
        <f t="shared" si="25"/>
        <v>0.17978432283093687</v>
      </c>
      <c r="AK18" s="45">
        <f t="shared" si="26"/>
        <v>1.4973310682438749E-3</v>
      </c>
      <c r="AL18" s="45">
        <f t="shared" si="27"/>
        <v>8.5066356406646865E-4</v>
      </c>
      <c r="AM18" s="45">
        <f t="shared" si="28"/>
        <v>4.0400960530940057E-5</v>
      </c>
      <c r="AN18" s="45">
        <f t="shared" si="29"/>
        <v>6.3866380454178667E-2</v>
      </c>
      <c r="AO18" s="45">
        <f t="shared" si="1"/>
        <v>0.18128096503132285</v>
      </c>
      <c r="AP18" s="45">
        <f t="shared" si="2"/>
        <v>4.4404751774918187</v>
      </c>
      <c r="AQ18" s="45">
        <f t="shared" si="3"/>
        <v>6.6122864134923905E-4</v>
      </c>
      <c r="AR18" s="45">
        <f t="shared" si="4"/>
        <v>8.3629609464151225E-2</v>
      </c>
      <c r="AS18" s="45">
        <f t="shared" si="5"/>
        <v>0.35958374510378516</v>
      </c>
      <c r="AT18" s="45">
        <f t="shared" si="6"/>
        <v>2.4516237968693122E-5</v>
      </c>
      <c r="AU18" s="45">
        <f t="shared" si="7"/>
        <v>3.0394525790419162E-4</v>
      </c>
      <c r="AV18" s="45">
        <f t="shared" si="8"/>
        <v>5.1440435717006266E-2</v>
      </c>
      <c r="AW18" s="45">
        <f t="shared" si="9"/>
        <v>4.2842090650754659E-4</v>
      </c>
      <c r="AX18" s="45">
        <f t="shared" si="10"/>
        <v>2.4339443893175075E-4</v>
      </c>
      <c r="AY18" s="45">
        <f t="shared" si="11"/>
        <v>1.1559645359353381E-5</v>
      </c>
      <c r="AZ18">
        <f t="shared" si="30"/>
        <v>0.22321299968735439</v>
      </c>
      <c r="BA18">
        <f t="shared" si="31"/>
        <v>1.9007309183534198</v>
      </c>
      <c r="BB18">
        <f t="shared" si="32"/>
        <v>15.519460745333902</v>
      </c>
      <c r="BC18">
        <f t="shared" si="33"/>
        <v>4.62198820303118E-3</v>
      </c>
      <c r="BD18">
        <f t="shared" si="34"/>
        <v>0.87685645523162536</v>
      </c>
      <c r="BE18">
        <f t="shared" si="35"/>
        <v>1.2567451891377288</v>
      </c>
      <c r="BF18">
        <f t="shared" si="36"/>
        <v>3.4273700680232977E-4</v>
      </c>
      <c r="BG18">
        <f t="shared" si="37"/>
        <v>2.1245773527502989E-3</v>
      </c>
      <c r="BH18">
        <f t="shared" si="38"/>
        <v>0.53935296849281067</v>
      </c>
      <c r="BI18">
        <f t="shared" si="39"/>
        <v>1.4973310682438749E-3</v>
      </c>
      <c r="BJ18">
        <f t="shared" si="40"/>
        <v>1.7013271281329373E-3</v>
      </c>
      <c r="BK18">
        <f t="shared" si="41"/>
        <v>8.0801921061880114E-5</v>
      </c>
      <c r="BL18" s="46">
        <f t="shared" si="12"/>
        <v>123.76753823261068</v>
      </c>
      <c r="BM18">
        <f t="shared" si="13"/>
        <v>432.56754612297431</v>
      </c>
      <c r="BN18">
        <f t="shared" si="14"/>
        <v>18.110913077474038</v>
      </c>
      <c r="BO18">
        <f t="shared" si="42"/>
        <v>20.326728038916858</v>
      </c>
      <c r="BP18" s="5">
        <f t="shared" si="15"/>
        <v>5.1819493783902839</v>
      </c>
    </row>
    <row r="19" spans="1:68" x14ac:dyDescent="0.2">
      <c r="A19" s="5" t="s">
        <v>159</v>
      </c>
      <c r="B19" s="5">
        <v>3.4700000000000006</v>
      </c>
      <c r="C19" s="5">
        <f t="shared" si="43"/>
        <v>90</v>
      </c>
      <c r="D19" s="17">
        <v>422.43868407509996</v>
      </c>
      <c r="E19" s="17">
        <v>1847.8775193863</v>
      </c>
      <c r="F19" s="17">
        <v>98500.504060662191</v>
      </c>
      <c r="G19" s="17">
        <v>15.046536036000001</v>
      </c>
      <c r="H19" s="17">
        <v>2405.6543004270002</v>
      </c>
      <c r="I19" s="17">
        <v>13570.226555361001</v>
      </c>
      <c r="J19" s="17">
        <v>1.3102908700000002</v>
      </c>
      <c r="K19" s="17">
        <v>7.9160297719999999</v>
      </c>
      <c r="L19" s="17">
        <v>2557.9899739310003</v>
      </c>
      <c r="M19" s="17">
        <v>36.394737358</v>
      </c>
      <c r="N19" s="17">
        <v>20.942544482999999</v>
      </c>
      <c r="O19" s="17">
        <v>1.6525990390000003</v>
      </c>
      <c r="P19" s="8">
        <f t="shared" si="16"/>
        <v>1.4658622337405971</v>
      </c>
      <c r="Q19" s="8">
        <f t="shared" si="0"/>
        <v>6.4121349922704622</v>
      </c>
      <c r="R19" s="8">
        <f t="shared" si="0"/>
        <v>341.79674909049783</v>
      </c>
      <c r="S19" s="8">
        <f t="shared" si="0"/>
        <v>5.221148004492001E-2</v>
      </c>
      <c r="T19" s="8">
        <f t="shared" si="0"/>
        <v>8.3476204224816914</v>
      </c>
      <c r="U19" s="8">
        <f t="shared" si="0"/>
        <v>47.088686147102678</v>
      </c>
      <c r="V19" s="8">
        <f t="shared" si="0"/>
        <v>4.5467093189000014E-3</v>
      </c>
      <c r="W19" s="8">
        <f t="shared" si="0"/>
        <v>2.7468623308840003E-2</v>
      </c>
      <c r="X19" s="8">
        <f t="shared" si="0"/>
        <v>8.8762252095405731</v>
      </c>
      <c r="Y19" s="8">
        <f t="shared" si="0"/>
        <v>0.12628973863226001</v>
      </c>
      <c r="Z19" s="8">
        <f t="shared" si="0"/>
        <v>7.267062935601E-2</v>
      </c>
      <c r="AA19" s="8">
        <f t="shared" si="0"/>
        <v>5.7345186653300012E-3</v>
      </c>
      <c r="AB19" s="45">
        <f t="shared" si="17"/>
        <v>0.21121934203755</v>
      </c>
      <c r="AC19" s="45">
        <f t="shared" si="18"/>
        <v>0.59316697430809084</v>
      </c>
      <c r="AD19" s="45">
        <f t="shared" si="19"/>
        <v>14.86719221794249</v>
      </c>
      <c r="AE19" s="45">
        <f t="shared" si="20"/>
        <v>2.1477367357021805E-3</v>
      </c>
      <c r="AF19" s="45">
        <f t="shared" si="21"/>
        <v>0.30940031217500708</v>
      </c>
      <c r="AG19" s="45">
        <f t="shared" si="22"/>
        <v>1.2043142237110658</v>
      </c>
      <c r="AH19" s="45">
        <f t="shared" si="23"/>
        <v>8.2757723314524968E-5</v>
      </c>
      <c r="AI19" s="45">
        <f t="shared" si="24"/>
        <v>6.8534489293512987E-4</v>
      </c>
      <c r="AJ19" s="45">
        <f t="shared" si="25"/>
        <v>0.15892972622274973</v>
      </c>
      <c r="AK19" s="45">
        <f t="shared" si="26"/>
        <v>1.4775914195888616E-3</v>
      </c>
      <c r="AL19" s="45">
        <f t="shared" si="27"/>
        <v>8.2938403738883808E-4</v>
      </c>
      <c r="AM19" s="45">
        <f t="shared" si="28"/>
        <v>4.1757217398456279E-5</v>
      </c>
      <c r="AN19" s="45">
        <f t="shared" si="29"/>
        <v>6.087012738834293E-2</v>
      </c>
      <c r="AO19" s="45">
        <f t="shared" si="1"/>
        <v>0.17094149115506937</v>
      </c>
      <c r="AP19" s="45">
        <f t="shared" si="2"/>
        <v>4.2844934345655581</v>
      </c>
      <c r="AQ19" s="45">
        <f t="shared" si="3"/>
        <v>6.1894430423693953E-4</v>
      </c>
      <c r="AR19" s="45">
        <f t="shared" si="4"/>
        <v>8.9164355093661968E-2</v>
      </c>
      <c r="AS19" s="45">
        <f t="shared" si="5"/>
        <v>0.34706461778416875</v>
      </c>
      <c r="AT19" s="45">
        <f t="shared" si="6"/>
        <v>2.3849487986894797E-5</v>
      </c>
      <c r="AU19" s="45">
        <f t="shared" si="7"/>
        <v>1.9750573283433133E-4</v>
      </c>
      <c r="AV19" s="45">
        <f t="shared" si="8"/>
        <v>4.5801073839409137E-2</v>
      </c>
      <c r="AW19" s="45">
        <f t="shared" si="9"/>
        <v>4.2581885290745284E-4</v>
      </c>
      <c r="AX19" s="45">
        <f t="shared" si="10"/>
        <v>2.3901557273453542E-4</v>
      </c>
      <c r="AY19" s="45">
        <f t="shared" si="11"/>
        <v>1.2033780230102672E-5</v>
      </c>
      <c r="AZ19">
        <f t="shared" si="30"/>
        <v>0.21121934203755</v>
      </c>
      <c r="BA19">
        <f t="shared" si="31"/>
        <v>1.7795009229242726</v>
      </c>
      <c r="BB19">
        <f t="shared" si="32"/>
        <v>14.86719221794249</v>
      </c>
      <c r="BC19">
        <f t="shared" si="33"/>
        <v>4.295473471404361E-3</v>
      </c>
      <c r="BD19">
        <f t="shared" si="34"/>
        <v>0.92820093652502123</v>
      </c>
      <c r="BE19">
        <f t="shared" si="35"/>
        <v>1.2043142237110658</v>
      </c>
      <c r="BF19">
        <f t="shared" si="36"/>
        <v>3.3103089325809987E-4</v>
      </c>
      <c r="BG19">
        <f t="shared" si="37"/>
        <v>1.3706897858702597E-3</v>
      </c>
      <c r="BH19">
        <f t="shared" si="38"/>
        <v>0.47678917866824921</v>
      </c>
      <c r="BI19">
        <f t="shared" si="39"/>
        <v>1.4775914195888616E-3</v>
      </c>
      <c r="BJ19">
        <f t="shared" si="40"/>
        <v>1.6587680747776762E-3</v>
      </c>
      <c r="BK19">
        <f t="shared" si="41"/>
        <v>8.3514434796912559E-5</v>
      </c>
      <c r="BL19" s="46">
        <f t="shared" si="12"/>
        <v>119.38795383140059</v>
      </c>
      <c r="BM19">
        <f t="shared" si="13"/>
        <v>414.27619979496012</v>
      </c>
      <c r="BN19">
        <f t="shared" si="14"/>
        <v>17.349487368423283</v>
      </c>
      <c r="BO19">
        <f t="shared" si="42"/>
        <v>19.476433889888337</v>
      </c>
      <c r="BP19" s="5">
        <f t="shared" si="15"/>
        <v>4.9998522675571415</v>
      </c>
    </row>
    <row r="20" spans="1:68" x14ac:dyDescent="0.2">
      <c r="A20" s="5" t="s">
        <v>160</v>
      </c>
      <c r="B20" s="5">
        <v>3.4350000000000005</v>
      </c>
      <c r="C20" s="5">
        <f t="shared" si="43"/>
        <v>96</v>
      </c>
      <c r="D20" s="17">
        <v>411.10047306450002</v>
      </c>
      <c r="E20" s="17">
        <v>1754.9266555630002</v>
      </c>
      <c r="F20" s="17">
        <v>96792.937319267003</v>
      </c>
      <c r="G20" s="17">
        <v>13.3363701022</v>
      </c>
      <c r="H20" s="17">
        <v>2530.0237369300003</v>
      </c>
      <c r="I20" s="17">
        <v>13250.375067497998</v>
      </c>
      <c r="J20" s="17">
        <v>1.2536414538</v>
      </c>
      <c r="K20" s="17">
        <v>9.4329276656000012</v>
      </c>
      <c r="L20" s="17">
        <v>2475.8369928266002</v>
      </c>
      <c r="M20" s="17">
        <v>36.249216135799998</v>
      </c>
      <c r="N20" s="17">
        <v>20.395663245599998</v>
      </c>
      <c r="O20" s="17">
        <v>1.3614345677999999</v>
      </c>
      <c r="P20" s="8">
        <f t="shared" si="16"/>
        <v>1.4121301249765579</v>
      </c>
      <c r="Q20" s="8">
        <f t="shared" si="16"/>
        <v>6.0281730618589062</v>
      </c>
      <c r="R20" s="8">
        <f t="shared" si="16"/>
        <v>332.48373969168222</v>
      </c>
      <c r="S20" s="8">
        <f t="shared" si="16"/>
        <v>4.5810431301057004E-2</v>
      </c>
      <c r="T20" s="8">
        <f t="shared" si="16"/>
        <v>8.6906315363545517</v>
      </c>
      <c r="U20" s="8">
        <f t="shared" si="16"/>
        <v>45.515038356855634</v>
      </c>
      <c r="V20" s="8">
        <f t="shared" si="16"/>
        <v>4.3062583938030009E-3</v>
      </c>
      <c r="W20" s="8">
        <f t="shared" si="16"/>
        <v>3.240210653133601E-2</v>
      </c>
      <c r="X20" s="8">
        <f t="shared" si="16"/>
        <v>8.5045000703593736</v>
      </c>
      <c r="Y20" s="8">
        <f t="shared" si="16"/>
        <v>0.12451605742647301</v>
      </c>
      <c r="Z20" s="8">
        <f t="shared" si="16"/>
        <v>7.0059103248635998E-2</v>
      </c>
      <c r="AA20" s="8">
        <f t="shared" si="16"/>
        <v>4.6765277403930001E-3</v>
      </c>
      <c r="AB20" s="45">
        <f t="shared" si="17"/>
        <v>0.20347696325310632</v>
      </c>
      <c r="AC20" s="45">
        <f t="shared" si="18"/>
        <v>0.55764783180933453</v>
      </c>
      <c r="AD20" s="45">
        <f t="shared" si="19"/>
        <v>14.462102639916584</v>
      </c>
      <c r="AE20" s="45">
        <f t="shared" si="20"/>
        <v>1.8844274496526946E-3</v>
      </c>
      <c r="AF20" s="45">
        <f t="shared" si="21"/>
        <v>0.32211384493530582</v>
      </c>
      <c r="AG20" s="45">
        <f t="shared" si="22"/>
        <v>1.1640674771574331</v>
      </c>
      <c r="AH20" s="45">
        <f t="shared" si="23"/>
        <v>7.8381113829686949E-5</v>
      </c>
      <c r="AI20" s="45">
        <f t="shared" si="24"/>
        <v>8.084357917000003E-4</v>
      </c>
      <c r="AJ20" s="45">
        <f t="shared" si="25"/>
        <v>0.15227394933499325</v>
      </c>
      <c r="AK20" s="45">
        <f t="shared" si="26"/>
        <v>1.456839328729063E-3</v>
      </c>
      <c r="AL20" s="45">
        <f t="shared" si="27"/>
        <v>7.9957890034964619E-4</v>
      </c>
      <c r="AM20" s="45">
        <f t="shared" si="28"/>
        <v>3.4053212993468288E-5</v>
      </c>
      <c r="AN20" s="45">
        <f t="shared" si="29"/>
        <v>5.9236379404106636E-2</v>
      </c>
      <c r="AO20" s="45">
        <f t="shared" si="1"/>
        <v>0.16234289135642924</v>
      </c>
      <c r="AP20" s="45">
        <f t="shared" si="2"/>
        <v>4.2102191091460206</v>
      </c>
      <c r="AQ20" s="45">
        <f t="shared" si="3"/>
        <v>5.4859605521184697E-4</v>
      </c>
      <c r="AR20" s="45">
        <f t="shared" si="4"/>
        <v>9.3774045104892512E-2</v>
      </c>
      <c r="AS20" s="45">
        <f t="shared" si="5"/>
        <v>0.33888427282603578</v>
      </c>
      <c r="AT20" s="45">
        <f t="shared" si="6"/>
        <v>2.2818373749544958E-5</v>
      </c>
      <c r="AU20" s="45">
        <f t="shared" si="7"/>
        <v>2.3535248666666672E-4</v>
      </c>
      <c r="AV20" s="45">
        <f t="shared" si="8"/>
        <v>4.4330116254728741E-2</v>
      </c>
      <c r="AW20" s="45">
        <f t="shared" si="9"/>
        <v>4.2411625290511291E-4</v>
      </c>
      <c r="AX20" s="45">
        <f t="shared" si="10"/>
        <v>2.3277406123716043E-4</v>
      </c>
      <c r="AY20" s="45">
        <f t="shared" si="11"/>
        <v>9.9135991247360353E-6</v>
      </c>
      <c r="AZ20">
        <f t="shared" si="30"/>
        <v>0.20347696325310632</v>
      </c>
      <c r="BA20">
        <f t="shared" si="31"/>
        <v>1.6729434954280036</v>
      </c>
      <c r="BB20">
        <f t="shared" si="32"/>
        <v>14.462102639916584</v>
      </c>
      <c r="BC20">
        <f t="shared" si="33"/>
        <v>3.7688548993053891E-3</v>
      </c>
      <c r="BD20">
        <f t="shared" si="34"/>
        <v>0.96634153480591745</v>
      </c>
      <c r="BE20">
        <f t="shared" si="35"/>
        <v>1.1640674771574331</v>
      </c>
      <c r="BF20">
        <f t="shared" si="36"/>
        <v>3.135244553187478E-4</v>
      </c>
      <c r="BG20">
        <f t="shared" si="37"/>
        <v>1.6168715834000006E-3</v>
      </c>
      <c r="BH20">
        <f t="shared" si="38"/>
        <v>0.45682184800497971</v>
      </c>
      <c r="BI20">
        <f t="shared" si="39"/>
        <v>1.456839328729063E-3</v>
      </c>
      <c r="BJ20">
        <f t="shared" si="40"/>
        <v>1.5991578006992924E-3</v>
      </c>
      <c r="BK20">
        <f t="shared" si="41"/>
        <v>6.8106425986936577E-5</v>
      </c>
      <c r="BL20" s="46">
        <f t="shared" si="12"/>
        <v>117.29722949831991</v>
      </c>
      <c r="BM20">
        <f t="shared" si="13"/>
        <v>402.91598332672896</v>
      </c>
      <c r="BN20">
        <f t="shared" si="14"/>
        <v>16.866744422204011</v>
      </c>
      <c r="BO20">
        <f t="shared" si="42"/>
        <v>18.934577313059464</v>
      </c>
      <c r="BP20" s="5">
        <f t="shared" si="15"/>
        <v>4.9102603849211084</v>
      </c>
    </row>
    <row r="21" spans="1:68" x14ac:dyDescent="0.2">
      <c r="A21" s="5" t="s">
        <v>161</v>
      </c>
      <c r="B21" s="5">
        <v>3.4519999999999991</v>
      </c>
      <c r="C21" s="5">
        <f t="shared" si="43"/>
        <v>102</v>
      </c>
      <c r="D21" s="17">
        <v>394.45991872979999</v>
      </c>
      <c r="E21" s="17">
        <v>1643.9614412067001</v>
      </c>
      <c r="F21" s="17">
        <v>93462.179761127089</v>
      </c>
      <c r="G21" s="17">
        <v>17.171643468000003</v>
      </c>
      <c r="H21" s="17">
        <v>2560.0853055930002</v>
      </c>
      <c r="I21" s="17">
        <v>12689.58256932</v>
      </c>
      <c r="J21" s="17">
        <v>1.0427438985000002</v>
      </c>
      <c r="K21" s="17">
        <v>11.302990192499999</v>
      </c>
      <c r="L21" s="17">
        <v>2400.5746117215003</v>
      </c>
      <c r="M21" s="17">
        <v>34.371335545500003</v>
      </c>
      <c r="N21" s="17">
        <v>19.415757016499999</v>
      </c>
      <c r="O21" s="17">
        <v>1.2321906510000002</v>
      </c>
      <c r="P21" s="8">
        <f t="shared" si="16"/>
        <v>1.3616756394552691</v>
      </c>
      <c r="Q21" s="8">
        <f t="shared" si="16"/>
        <v>5.6749548950455271</v>
      </c>
      <c r="R21" s="8">
        <f t="shared" si="16"/>
        <v>322.63144453541059</v>
      </c>
      <c r="S21" s="8">
        <f t="shared" si="16"/>
        <v>5.9276513251535989E-2</v>
      </c>
      <c r="T21" s="8">
        <f t="shared" si="16"/>
        <v>8.8374144749070336</v>
      </c>
      <c r="U21" s="8">
        <f t="shared" si="16"/>
        <v>43.804439029292631</v>
      </c>
      <c r="V21" s="8">
        <f t="shared" si="16"/>
        <v>3.5995519376219995E-3</v>
      </c>
      <c r="W21" s="8">
        <f t="shared" si="16"/>
        <v>3.9017922144509984E-2</v>
      </c>
      <c r="X21" s="8">
        <f t="shared" si="16"/>
        <v>8.2867835596626165</v>
      </c>
      <c r="Y21" s="8">
        <f t="shared" si="16"/>
        <v>0.11864985030306598</v>
      </c>
      <c r="Z21" s="8">
        <f t="shared" si="16"/>
        <v>6.7023193220957969E-2</v>
      </c>
      <c r="AA21" s="8">
        <f t="shared" si="16"/>
        <v>4.2535221272519998E-3</v>
      </c>
      <c r="AB21" s="45">
        <f t="shared" si="17"/>
        <v>0.19620686447482263</v>
      </c>
      <c r="AC21" s="45">
        <f t="shared" si="18"/>
        <v>0.52497270074426705</v>
      </c>
      <c r="AD21" s="45">
        <f t="shared" si="19"/>
        <v>14.033555656172711</v>
      </c>
      <c r="AE21" s="45">
        <f t="shared" si="20"/>
        <v>2.4383592452297815E-3</v>
      </c>
      <c r="AF21" s="45">
        <f t="shared" si="21"/>
        <v>0.32755428001879294</v>
      </c>
      <c r="AG21" s="45">
        <f t="shared" si="22"/>
        <v>1.1203181337414996</v>
      </c>
      <c r="AH21" s="45">
        <f t="shared" si="23"/>
        <v>6.5517872909028022E-5</v>
      </c>
      <c r="AI21" s="45">
        <f t="shared" si="24"/>
        <v>9.7350105150973017E-4</v>
      </c>
      <c r="AJ21" s="45">
        <f t="shared" si="25"/>
        <v>0.14837571279610773</v>
      </c>
      <c r="AK21" s="45">
        <f t="shared" si="26"/>
        <v>1.3882046367505087E-3</v>
      </c>
      <c r="AL21" s="45">
        <f t="shared" si="27"/>
        <v>7.6493030382284832E-4</v>
      </c>
      <c r="AM21" s="45">
        <f t="shared" si="28"/>
        <v>3.0973000271259004E-5</v>
      </c>
      <c r="AN21" s="45">
        <f t="shared" si="29"/>
        <v>5.6838605004293941E-2</v>
      </c>
      <c r="AO21" s="45">
        <f t="shared" si="1"/>
        <v>0.15207783914955597</v>
      </c>
      <c r="AP21" s="45">
        <f t="shared" si="2"/>
        <v>4.0653405724718175</v>
      </c>
      <c r="AQ21" s="45">
        <f t="shared" si="3"/>
        <v>7.0636131090086394E-4</v>
      </c>
      <c r="AR21" s="45">
        <f t="shared" si="4"/>
        <v>9.4888261882616759E-2</v>
      </c>
      <c r="AS21" s="45">
        <f t="shared" si="5"/>
        <v>0.32454175369104865</v>
      </c>
      <c r="AT21" s="45">
        <f t="shared" si="6"/>
        <v>1.8979685083727705E-5</v>
      </c>
      <c r="AU21" s="45">
        <f t="shared" si="7"/>
        <v>2.8201073334580836E-4</v>
      </c>
      <c r="AV21" s="45">
        <f t="shared" si="8"/>
        <v>4.2982535572453004E-2</v>
      </c>
      <c r="AW21" s="45">
        <f t="shared" si="9"/>
        <v>4.0214502802737807E-4</v>
      </c>
      <c r="AX21" s="45">
        <f t="shared" si="10"/>
        <v>2.2159047040059342E-4</v>
      </c>
      <c r="AY21" s="45">
        <f t="shared" si="11"/>
        <v>8.9724798004805943E-6</v>
      </c>
      <c r="AZ21">
        <f t="shared" si="30"/>
        <v>0.19620686447482263</v>
      </c>
      <c r="BA21">
        <f t="shared" si="31"/>
        <v>1.5749181022328012</v>
      </c>
      <c r="BB21">
        <f t="shared" si="32"/>
        <v>14.033555656172711</v>
      </c>
      <c r="BC21">
        <f t="shared" si="33"/>
        <v>4.8767184904595631E-3</v>
      </c>
      <c r="BD21">
        <f t="shared" si="34"/>
        <v>0.98266284005637883</v>
      </c>
      <c r="BE21">
        <f t="shared" si="35"/>
        <v>1.1203181337414996</v>
      </c>
      <c r="BF21">
        <f t="shared" si="36"/>
        <v>2.6207149163611209E-4</v>
      </c>
      <c r="BG21">
        <f t="shared" si="37"/>
        <v>1.9470021030194603E-3</v>
      </c>
      <c r="BH21">
        <f t="shared" si="38"/>
        <v>0.44512713838832318</v>
      </c>
      <c r="BI21">
        <f t="shared" si="39"/>
        <v>1.3882046367505087E-3</v>
      </c>
      <c r="BJ21">
        <f t="shared" si="40"/>
        <v>1.5298606076456966E-3</v>
      </c>
      <c r="BK21">
        <f t="shared" si="41"/>
        <v>6.1946000542518009E-5</v>
      </c>
      <c r="BL21" s="46">
        <f t="shared" si="12"/>
        <v>113.23538026847011</v>
      </c>
      <c r="BM21">
        <f t="shared" si="13"/>
        <v>390.88853268675859</v>
      </c>
      <c r="BN21">
        <f t="shared" si="14"/>
        <v>16.356644834058695</v>
      </c>
      <c r="BO21">
        <f t="shared" si="42"/>
        <v>18.36285453839659</v>
      </c>
      <c r="BP21" s="5">
        <f t="shared" si="15"/>
        <v>4.738309627479345</v>
      </c>
    </row>
    <row r="22" spans="1:68" x14ac:dyDescent="0.2">
      <c r="A22" s="5" t="s">
        <v>162</v>
      </c>
      <c r="B22" s="5">
        <v>3.4539999999999997</v>
      </c>
      <c r="C22" s="5">
        <f t="shared" si="43"/>
        <v>108</v>
      </c>
      <c r="D22" s="17">
        <v>373.64138557679996</v>
      </c>
      <c r="E22" s="17">
        <v>1502.8829486824998</v>
      </c>
      <c r="F22" s="17">
        <v>89140.443970496592</v>
      </c>
      <c r="G22" s="17">
        <v>12.977453600499999</v>
      </c>
      <c r="H22" s="17">
        <v>2586.1768363004999</v>
      </c>
      <c r="I22" s="17">
        <v>11934.680562871501</v>
      </c>
      <c r="J22" s="17">
        <v>0.90447926550000002</v>
      </c>
      <c r="K22" s="17">
        <v>10.107656423</v>
      </c>
      <c r="L22" s="17">
        <v>2193.9865562955001</v>
      </c>
      <c r="M22" s="17">
        <v>32.434595958999999</v>
      </c>
      <c r="N22" s="17">
        <v>18.247694795999998</v>
      </c>
      <c r="O22" s="17">
        <v>1.0881902875</v>
      </c>
      <c r="P22" s="8">
        <f t="shared" si="16"/>
        <v>1.290557345782267</v>
      </c>
      <c r="Q22" s="8">
        <f t="shared" si="16"/>
        <v>5.190957704749354</v>
      </c>
      <c r="R22" s="8">
        <f t="shared" si="16"/>
        <v>307.89109347409521</v>
      </c>
      <c r="S22" s="8">
        <f t="shared" si="16"/>
        <v>4.4824124736126993E-2</v>
      </c>
      <c r="T22" s="8">
        <f t="shared" si="16"/>
        <v>8.9326547925819249</v>
      </c>
      <c r="U22" s="8">
        <f t="shared" si="16"/>
        <v>41.222386664158158</v>
      </c>
      <c r="V22" s="8">
        <f t="shared" si="16"/>
        <v>3.1240713830369997E-3</v>
      </c>
      <c r="W22" s="8">
        <f t="shared" si="16"/>
        <v>3.4911845285041994E-2</v>
      </c>
      <c r="X22" s="8">
        <f t="shared" si="16"/>
        <v>7.5780295654446563</v>
      </c>
      <c r="Y22" s="8">
        <f t="shared" si="16"/>
        <v>0.11202909444238598</v>
      </c>
      <c r="Z22" s="8">
        <f t="shared" si="16"/>
        <v>6.3027537825383978E-2</v>
      </c>
      <c r="AA22" s="8">
        <f t="shared" si="16"/>
        <v>3.7586092530249998E-3</v>
      </c>
      <c r="AB22" s="45">
        <f t="shared" si="17"/>
        <v>0.18595927172655144</v>
      </c>
      <c r="AC22" s="45">
        <f t="shared" si="18"/>
        <v>0.48019960265951467</v>
      </c>
      <c r="AD22" s="45">
        <f t="shared" si="19"/>
        <v>13.392392060639201</v>
      </c>
      <c r="AE22" s="45">
        <f t="shared" si="20"/>
        <v>1.8438553984420813E-3</v>
      </c>
      <c r="AF22" s="45">
        <f t="shared" si="21"/>
        <v>0.33108431403194682</v>
      </c>
      <c r="AG22" s="45">
        <f t="shared" si="22"/>
        <v>1.0542809888531497</v>
      </c>
      <c r="AH22" s="45">
        <f t="shared" si="23"/>
        <v>5.6863330597688386E-5</v>
      </c>
      <c r="AI22" s="45">
        <f t="shared" si="24"/>
        <v>8.710540240778941E-4</v>
      </c>
      <c r="AJ22" s="45">
        <f t="shared" si="25"/>
        <v>0.13568539956033404</v>
      </c>
      <c r="AK22" s="45">
        <f t="shared" si="26"/>
        <v>1.3107417157176317E-3</v>
      </c>
      <c r="AL22" s="45">
        <f t="shared" si="27"/>
        <v>7.1932821074393942E-4</v>
      </c>
      <c r="AM22" s="45">
        <f t="shared" si="28"/>
        <v>2.7369178278781035E-5</v>
      </c>
      <c r="AN22" s="45">
        <f t="shared" si="29"/>
        <v>5.3838816365533136E-2</v>
      </c>
      <c r="AO22" s="45">
        <f t="shared" si="1"/>
        <v>0.13902709978561514</v>
      </c>
      <c r="AP22" s="45">
        <f t="shared" si="2"/>
        <v>3.8773572844931099</v>
      </c>
      <c r="AQ22" s="45">
        <f t="shared" si="3"/>
        <v>5.338319045865899E-4</v>
      </c>
      <c r="AR22" s="45">
        <f t="shared" si="4"/>
        <v>9.5855331219440315E-2</v>
      </c>
      <c r="AS22" s="45">
        <f t="shared" si="5"/>
        <v>0.30523479700438616</v>
      </c>
      <c r="AT22" s="45">
        <f t="shared" si="6"/>
        <v>1.6463037231525302E-5</v>
      </c>
      <c r="AU22" s="45">
        <f t="shared" si="7"/>
        <v>2.52187036501996E-4</v>
      </c>
      <c r="AV22" s="45">
        <f t="shared" si="8"/>
        <v>3.9283555170913156E-2</v>
      </c>
      <c r="AW22" s="45">
        <f t="shared" si="9"/>
        <v>3.7948515220545217E-4</v>
      </c>
      <c r="AX22" s="45">
        <f t="shared" si="10"/>
        <v>2.0825947039488694E-4</v>
      </c>
      <c r="AY22" s="45">
        <f t="shared" si="11"/>
        <v>7.9239080135440186E-6</v>
      </c>
      <c r="AZ22">
        <f t="shared" si="30"/>
        <v>0.18595927172655144</v>
      </c>
      <c r="BA22">
        <f t="shared" si="31"/>
        <v>1.4405988079785441</v>
      </c>
      <c r="BB22">
        <f t="shared" si="32"/>
        <v>13.392392060639201</v>
      </c>
      <c r="BC22">
        <f t="shared" si="33"/>
        <v>3.6877107968841627E-3</v>
      </c>
      <c r="BD22">
        <f t="shared" si="34"/>
        <v>0.99325294209584047</v>
      </c>
      <c r="BE22">
        <f t="shared" si="35"/>
        <v>1.0542809888531497</v>
      </c>
      <c r="BF22">
        <f t="shared" si="36"/>
        <v>2.2745332239075354E-4</v>
      </c>
      <c r="BG22">
        <f t="shared" si="37"/>
        <v>1.7421080481557882E-3</v>
      </c>
      <c r="BH22">
        <f t="shared" si="38"/>
        <v>0.40705619868100212</v>
      </c>
      <c r="BI22">
        <f t="shared" si="39"/>
        <v>1.3107417157176317E-3</v>
      </c>
      <c r="BJ22">
        <f t="shared" si="40"/>
        <v>1.4386564214878788E-3</v>
      </c>
      <c r="BK22">
        <f t="shared" si="41"/>
        <v>5.4738356557562071E-5</v>
      </c>
      <c r="BL22" s="46">
        <f t="shared" si="12"/>
        <v>107.80757233055489</v>
      </c>
      <c r="BM22">
        <f t="shared" si="13"/>
        <v>372.36735482973648</v>
      </c>
      <c r="BN22">
        <f t="shared" si="14"/>
        <v>15.584430849328557</v>
      </c>
      <c r="BO22">
        <f t="shared" si="42"/>
        <v>17.482001678635481</v>
      </c>
      <c r="BP22" s="5">
        <f t="shared" si="15"/>
        <v>4.5119950345479323</v>
      </c>
    </row>
    <row r="23" spans="1:68" x14ac:dyDescent="0.2">
      <c r="A23" s="5" t="s">
        <v>163</v>
      </c>
      <c r="B23" s="5">
        <v>3.4230000000000009</v>
      </c>
      <c r="C23" s="5">
        <f t="shared" si="43"/>
        <v>114</v>
      </c>
      <c r="D23" s="17">
        <v>369.95318480560002</v>
      </c>
      <c r="E23" s="17">
        <v>1471.0442821944002</v>
      </c>
      <c r="F23" s="17">
        <v>87527.096342033212</v>
      </c>
      <c r="G23" s="17">
        <v>13.327999632000001</v>
      </c>
      <c r="H23" s="17">
        <v>2757.6322480079998</v>
      </c>
      <c r="I23" s="17">
        <v>11745.904561990999</v>
      </c>
      <c r="J23" s="17">
        <v>0.85362621449999998</v>
      </c>
      <c r="K23" s="17">
        <v>6.5617936840000004</v>
      </c>
      <c r="L23" s="17">
        <v>2138.1415557965001</v>
      </c>
      <c r="M23" s="17">
        <v>32.471298161</v>
      </c>
      <c r="N23" s="17">
        <v>17.805968294000003</v>
      </c>
      <c r="O23" s="17">
        <v>1.116016957</v>
      </c>
      <c r="P23" s="8">
        <f t="shared" si="16"/>
        <v>1.2663497515895692</v>
      </c>
      <c r="Q23" s="8">
        <f t="shared" si="16"/>
        <v>5.0353845779514339</v>
      </c>
      <c r="R23" s="8">
        <f t="shared" si="16"/>
        <v>299.6052507787798</v>
      </c>
      <c r="S23" s="8">
        <f t="shared" si="16"/>
        <v>4.5621742740336022E-2</v>
      </c>
      <c r="T23" s="8">
        <f t="shared" si="16"/>
        <v>9.4393751849313858</v>
      </c>
      <c r="U23" s="8">
        <f t="shared" si="16"/>
        <v>40.206231315695206</v>
      </c>
      <c r="V23" s="8">
        <f t="shared" si="16"/>
        <v>2.9219625322335009E-3</v>
      </c>
      <c r="W23" s="8">
        <f t="shared" si="16"/>
        <v>2.246101978033201E-2</v>
      </c>
      <c r="X23" s="8">
        <f t="shared" si="16"/>
        <v>7.3188585454914223</v>
      </c>
      <c r="Y23" s="8">
        <f t="shared" si="16"/>
        <v>0.11114925360510304</v>
      </c>
      <c r="Z23" s="8">
        <f t="shared" si="16"/>
        <v>6.0949829470362031E-2</v>
      </c>
      <c r="AA23" s="8">
        <f t="shared" si="16"/>
        <v>3.8201260438110013E-3</v>
      </c>
      <c r="AB23" s="45">
        <f t="shared" si="17"/>
        <v>0.18247114576218576</v>
      </c>
      <c r="AC23" s="45">
        <f t="shared" si="18"/>
        <v>0.46580800906118719</v>
      </c>
      <c r="AD23" s="45">
        <f t="shared" si="19"/>
        <v>13.031981330090467</v>
      </c>
      <c r="AE23" s="45">
        <f t="shared" si="20"/>
        <v>1.8766656824490344E-3</v>
      </c>
      <c r="AF23" s="45">
        <f t="shared" si="21"/>
        <v>0.34986564807010323</v>
      </c>
      <c r="AG23" s="45">
        <f t="shared" si="22"/>
        <v>1.0282923610152226</v>
      </c>
      <c r="AH23" s="45">
        <f t="shared" si="23"/>
        <v>5.318461107086824E-5</v>
      </c>
      <c r="AI23" s="45">
        <f t="shared" si="24"/>
        <v>5.6040468513802425E-4</v>
      </c>
      <c r="AJ23" s="45">
        <f t="shared" si="25"/>
        <v>0.13104491576528957</v>
      </c>
      <c r="AK23" s="45">
        <f t="shared" si="26"/>
        <v>1.3004475676272732E-3</v>
      </c>
      <c r="AL23" s="45">
        <f t="shared" si="27"/>
        <v>6.9561549269986334E-4</v>
      </c>
      <c r="AM23" s="45">
        <f t="shared" si="28"/>
        <v>2.7817126948307004E-5</v>
      </c>
      <c r="AN23" s="45">
        <f t="shared" si="29"/>
        <v>5.330737533221902E-2</v>
      </c>
      <c r="AO23" s="45">
        <f t="shared" si="1"/>
        <v>0.13608180223814989</v>
      </c>
      <c r="AP23" s="45">
        <f t="shared" si="2"/>
        <v>3.8071812240988794</v>
      </c>
      <c r="AQ23" s="45">
        <f t="shared" si="3"/>
        <v>5.4825173311394502E-4</v>
      </c>
      <c r="AR23" s="45">
        <f t="shared" si="4"/>
        <v>0.10221023899214231</v>
      </c>
      <c r="AS23" s="45">
        <f t="shared" si="5"/>
        <v>0.3004067662913299</v>
      </c>
      <c r="AT23" s="45">
        <f t="shared" si="6"/>
        <v>1.5537426547142337E-5</v>
      </c>
      <c r="AU23" s="45">
        <f t="shared" si="7"/>
        <v>1.637174072854292E-4</v>
      </c>
      <c r="AV23" s="45">
        <f t="shared" si="8"/>
        <v>3.828364468749329E-2</v>
      </c>
      <c r="AW23" s="45">
        <f t="shared" si="9"/>
        <v>3.7991456839826847E-4</v>
      </c>
      <c r="AX23" s="45">
        <f t="shared" si="10"/>
        <v>2.0321808141976721E-4</v>
      </c>
      <c r="AY23" s="45">
        <f t="shared" si="11"/>
        <v>8.1265343115124148E-6</v>
      </c>
      <c r="AZ23">
        <f t="shared" si="30"/>
        <v>0.18247114576218576</v>
      </c>
      <c r="BA23">
        <f t="shared" si="31"/>
        <v>1.3974240271835616</v>
      </c>
      <c r="BB23">
        <f t="shared" si="32"/>
        <v>13.031981330090467</v>
      </c>
      <c r="BC23">
        <f t="shared" si="33"/>
        <v>3.7533313648980687E-3</v>
      </c>
      <c r="BD23">
        <f t="shared" si="34"/>
        <v>1.0495969442103097</v>
      </c>
      <c r="BE23">
        <f t="shared" si="35"/>
        <v>1.0282923610152226</v>
      </c>
      <c r="BF23">
        <f t="shared" si="36"/>
        <v>2.1273844428347296E-4</v>
      </c>
      <c r="BG23">
        <f t="shared" si="37"/>
        <v>1.1208093702760485E-3</v>
      </c>
      <c r="BH23">
        <f t="shared" si="38"/>
        <v>0.39313474729586873</v>
      </c>
      <c r="BI23">
        <f t="shared" si="39"/>
        <v>1.3004475676272732E-3</v>
      </c>
      <c r="BJ23">
        <f t="shared" si="40"/>
        <v>1.3912309853997267E-3</v>
      </c>
      <c r="BK23">
        <f t="shared" si="41"/>
        <v>5.5634253896614009E-5</v>
      </c>
      <c r="BL23" s="46">
        <f t="shared" si="12"/>
        <v>106.08190887777121</v>
      </c>
      <c r="BM23">
        <f t="shared" si="13"/>
        <v>363.11837408861101</v>
      </c>
      <c r="BN23">
        <f t="shared" si="14"/>
        <v>15.193977544930393</v>
      </c>
      <c r="BO23">
        <f t="shared" si="42"/>
        <v>17.090734747543998</v>
      </c>
      <c r="BP23" s="5">
        <f t="shared" si="15"/>
        <v>4.4387898173912905</v>
      </c>
    </row>
    <row r="24" spans="1:68" x14ac:dyDescent="0.2">
      <c r="A24" s="5" t="s">
        <v>164</v>
      </c>
      <c r="B24" s="5">
        <v>3.3810000000000011</v>
      </c>
      <c r="C24" s="5">
        <f t="shared" si="43"/>
        <v>120</v>
      </c>
      <c r="D24" s="17">
        <v>366.05067746979995</v>
      </c>
      <c r="E24" s="17">
        <v>1432.0614438630998</v>
      </c>
      <c r="F24" s="17">
        <v>86225.288638987302</v>
      </c>
      <c r="G24" s="17">
        <v>46.6795156015</v>
      </c>
      <c r="H24" s="17">
        <v>2756.0311656465001</v>
      </c>
      <c r="I24" s="17">
        <v>11429.326871523099</v>
      </c>
      <c r="J24" s="17">
        <v>0.90756818410000006</v>
      </c>
      <c r="K24" s="17">
        <v>5.8758508812999999</v>
      </c>
      <c r="L24" s="17">
        <v>2095.6080230410998</v>
      </c>
      <c r="M24" s="17">
        <v>31.468435295799999</v>
      </c>
      <c r="N24" s="17">
        <v>16.961916143</v>
      </c>
      <c r="O24" s="17">
        <v>0.98539253639999991</v>
      </c>
      <c r="P24" s="8">
        <f t="shared" si="16"/>
        <v>1.2376173405253941</v>
      </c>
      <c r="Q24" s="8">
        <f t="shared" si="16"/>
        <v>4.8417997417011422</v>
      </c>
      <c r="R24" s="8">
        <f t="shared" si="16"/>
        <v>291.52770088841618</v>
      </c>
      <c r="S24" s="8">
        <f t="shared" si="16"/>
        <v>0.15782344224867156</v>
      </c>
      <c r="T24" s="8">
        <f t="shared" si="16"/>
        <v>9.3181413710508192</v>
      </c>
      <c r="U24" s="8">
        <f t="shared" si="16"/>
        <v>38.64255415261961</v>
      </c>
      <c r="V24" s="8">
        <f t="shared" si="16"/>
        <v>3.0684880304421014E-3</v>
      </c>
      <c r="W24" s="8">
        <f t="shared" si="16"/>
        <v>1.9866251829675306E-2</v>
      </c>
      <c r="X24" s="8">
        <f t="shared" si="16"/>
        <v>7.085250725901961</v>
      </c>
      <c r="Y24" s="8">
        <f t="shared" si="16"/>
        <v>0.10639477973509984</v>
      </c>
      <c r="Z24" s="8">
        <f t="shared" si="16"/>
        <v>5.7348238479483019E-2</v>
      </c>
      <c r="AA24" s="8">
        <f t="shared" si="16"/>
        <v>3.3316121655684009E-3</v>
      </c>
      <c r="AB24" s="45">
        <f t="shared" si="17"/>
        <v>0.17833102889414898</v>
      </c>
      <c r="AC24" s="45">
        <f t="shared" si="18"/>
        <v>0.44790006861250159</v>
      </c>
      <c r="AD24" s="45">
        <f t="shared" si="19"/>
        <v>12.680630747647507</v>
      </c>
      <c r="AE24" s="45">
        <f t="shared" si="20"/>
        <v>6.4921202076787974E-3</v>
      </c>
      <c r="AF24" s="45">
        <f t="shared" si="21"/>
        <v>0.34537217831915562</v>
      </c>
      <c r="AG24" s="45">
        <f t="shared" si="22"/>
        <v>0.98830061771405653</v>
      </c>
      <c r="AH24" s="45">
        <f t="shared" si="23"/>
        <v>5.5851620503132536E-5</v>
      </c>
      <c r="AI24" s="45">
        <f t="shared" si="24"/>
        <v>4.956649658102621E-4</v>
      </c>
      <c r="AJ24" s="45">
        <f t="shared" si="25"/>
        <v>0.12686214370460092</v>
      </c>
      <c r="AK24" s="45">
        <f t="shared" si="26"/>
        <v>1.2448201677208359E-3</v>
      </c>
      <c r="AL24" s="45">
        <f t="shared" si="27"/>
        <v>6.5451082491991576E-4</v>
      </c>
      <c r="AM24" s="45">
        <f t="shared" si="28"/>
        <v>2.4259900717748494E-5</v>
      </c>
      <c r="AN24" s="45">
        <f t="shared" si="29"/>
        <v>5.274505439046108E-2</v>
      </c>
      <c r="AO24" s="45">
        <f t="shared" si="1"/>
        <v>0.1324756192287789</v>
      </c>
      <c r="AP24" s="45">
        <f t="shared" si="2"/>
        <v>3.7505562696384214</v>
      </c>
      <c r="AQ24" s="45">
        <f t="shared" si="3"/>
        <v>1.9201775237145209E-3</v>
      </c>
      <c r="AR24" s="45">
        <f t="shared" si="4"/>
        <v>0.1021508956874166</v>
      </c>
      <c r="AS24" s="45">
        <f t="shared" si="5"/>
        <v>0.29231015016683115</v>
      </c>
      <c r="AT24" s="45">
        <f t="shared" si="6"/>
        <v>1.6519260722606484E-5</v>
      </c>
      <c r="AU24" s="45">
        <f t="shared" si="7"/>
        <v>1.4660306590069859E-4</v>
      </c>
      <c r="AV24" s="45">
        <f t="shared" si="8"/>
        <v>3.7522077404495972E-2</v>
      </c>
      <c r="AW24" s="45">
        <f t="shared" si="9"/>
        <v>3.681810611419212E-4</v>
      </c>
      <c r="AX24" s="45">
        <f t="shared" si="10"/>
        <v>1.9358498223008447E-4</v>
      </c>
      <c r="AY24" s="45">
        <f t="shared" si="11"/>
        <v>7.1753625311293958E-6</v>
      </c>
      <c r="AZ24">
        <f t="shared" si="30"/>
        <v>0.17833102889414898</v>
      </c>
      <c r="BA24">
        <f t="shared" si="31"/>
        <v>1.3437002058375047</v>
      </c>
      <c r="BB24">
        <f t="shared" si="32"/>
        <v>12.680630747647507</v>
      </c>
      <c r="BC24">
        <f t="shared" si="33"/>
        <v>1.2984240415357595E-2</v>
      </c>
      <c r="BD24">
        <f t="shared" si="34"/>
        <v>1.0361165349574668</v>
      </c>
      <c r="BE24">
        <f t="shared" si="35"/>
        <v>0.98830061771405653</v>
      </c>
      <c r="BF24">
        <f t="shared" si="36"/>
        <v>2.2340648201253015E-4</v>
      </c>
      <c r="BG24">
        <f t="shared" si="37"/>
        <v>9.9132993162052421E-4</v>
      </c>
      <c r="BH24">
        <f t="shared" si="38"/>
        <v>0.38058643111380275</v>
      </c>
      <c r="BI24">
        <f t="shared" si="39"/>
        <v>1.2448201677208359E-3</v>
      </c>
      <c r="BJ24">
        <f t="shared" si="40"/>
        <v>1.3090216498398315E-3</v>
      </c>
      <c r="BK24">
        <f t="shared" si="41"/>
        <v>4.8519801435496988E-5</v>
      </c>
      <c r="BL24" s="46">
        <f t="shared" si="12"/>
        <v>104.40724549917302</v>
      </c>
      <c r="BM24">
        <f t="shared" si="13"/>
        <v>353.00089703270419</v>
      </c>
      <c r="BN24">
        <f t="shared" si="14"/>
        <v>14.77636401257932</v>
      </c>
      <c r="BO24">
        <f t="shared" si="42"/>
        <v>16.624466904612468</v>
      </c>
      <c r="BP24" s="5">
        <f t="shared" si="15"/>
        <v>4.3704123077726456</v>
      </c>
    </row>
    <row r="25" spans="1:68" x14ac:dyDescent="0.2">
      <c r="A25" s="5" t="s">
        <v>165</v>
      </c>
      <c r="B25" s="5">
        <v>3.3469999999999995</v>
      </c>
      <c r="C25" s="5">
        <f t="shared" si="43"/>
        <v>126</v>
      </c>
      <c r="D25" s="17">
        <v>346.03751111039998</v>
      </c>
      <c r="E25" s="17">
        <v>1298.2613973084001</v>
      </c>
      <c r="F25" s="17">
        <v>81933.712425799211</v>
      </c>
      <c r="G25" s="17">
        <v>12.806644696599999</v>
      </c>
      <c r="H25" s="17">
        <v>2900.8955432483999</v>
      </c>
      <c r="I25" s="17">
        <v>11212.724944642399</v>
      </c>
      <c r="J25" s="17">
        <v>0.79174349179999992</v>
      </c>
      <c r="K25" s="17">
        <v>13.0347163736</v>
      </c>
      <c r="L25" s="17">
        <v>2034.3455946095999</v>
      </c>
      <c r="M25" s="17">
        <v>31.295596799999998</v>
      </c>
      <c r="N25" s="17">
        <v>16.926328850999997</v>
      </c>
      <c r="O25" s="17">
        <v>1.0623200058</v>
      </c>
      <c r="P25" s="8">
        <f t="shared" si="16"/>
        <v>1.1581875496865086</v>
      </c>
      <c r="Q25" s="8">
        <f t="shared" si="16"/>
        <v>4.3452808967912144</v>
      </c>
      <c r="R25" s="8">
        <f t="shared" si="16"/>
        <v>274.23213548914993</v>
      </c>
      <c r="S25" s="8">
        <f t="shared" si="16"/>
        <v>4.2863839799520194E-2</v>
      </c>
      <c r="T25" s="8">
        <f t="shared" si="16"/>
        <v>9.7092973832523946</v>
      </c>
      <c r="U25" s="8">
        <f t="shared" si="16"/>
        <v>37.528990389718111</v>
      </c>
      <c r="V25" s="8">
        <f t="shared" si="16"/>
        <v>2.6499654670545996E-3</v>
      </c>
      <c r="W25" s="8">
        <f t="shared" si="16"/>
        <v>4.3627195702439198E-2</v>
      </c>
      <c r="X25" s="8">
        <f t="shared" si="16"/>
        <v>6.8089547051583299</v>
      </c>
      <c r="Y25" s="8">
        <f t="shared" si="16"/>
        <v>0.10474636248959998</v>
      </c>
      <c r="Z25" s="8">
        <f t="shared" si="16"/>
        <v>5.6652422664296986E-2</v>
      </c>
      <c r="AA25" s="8">
        <f t="shared" si="16"/>
        <v>3.5555850594125994E-3</v>
      </c>
      <c r="AB25" s="45">
        <f t="shared" si="17"/>
        <v>0.16688581407586578</v>
      </c>
      <c r="AC25" s="45">
        <f t="shared" si="18"/>
        <v>0.40196863060048238</v>
      </c>
      <c r="AD25" s="45">
        <f t="shared" si="19"/>
        <v>11.928322552812089</v>
      </c>
      <c r="AE25" s="45">
        <f t="shared" si="20"/>
        <v>1.7632184203833893E-3</v>
      </c>
      <c r="AF25" s="45">
        <f t="shared" si="21"/>
        <v>0.35987017728882115</v>
      </c>
      <c r="AG25" s="45">
        <f t="shared" si="22"/>
        <v>0.959820726079747</v>
      </c>
      <c r="AH25" s="45">
        <f t="shared" si="23"/>
        <v>4.8233809010822713E-5</v>
      </c>
      <c r="AI25" s="45">
        <f t="shared" si="24"/>
        <v>1.0885028867874051E-3</v>
      </c>
      <c r="AJ25" s="45">
        <f t="shared" si="25"/>
        <v>0.12191503500731118</v>
      </c>
      <c r="AK25" s="45">
        <f t="shared" si="26"/>
        <v>1.2255336666619865E-3</v>
      </c>
      <c r="AL25" s="45">
        <f t="shared" si="27"/>
        <v>6.4656953508670373E-4</v>
      </c>
      <c r="AM25" s="45">
        <f t="shared" si="28"/>
        <v>2.5890810889190994E-5</v>
      </c>
      <c r="AN25" s="45">
        <f t="shared" si="29"/>
        <v>4.9861312840115267E-2</v>
      </c>
      <c r="AO25" s="45">
        <f t="shared" si="1"/>
        <v>0.12009818661502314</v>
      </c>
      <c r="AP25" s="45">
        <f t="shared" si="2"/>
        <v>3.5638848380077954</v>
      </c>
      <c r="AQ25" s="45">
        <f t="shared" si="3"/>
        <v>5.2680562306046898E-4</v>
      </c>
      <c r="AR25" s="45">
        <f t="shared" si="4"/>
        <v>0.10752022028348407</v>
      </c>
      <c r="AS25" s="45">
        <f t="shared" si="5"/>
        <v>0.28677045894226089</v>
      </c>
      <c r="AT25" s="45">
        <f t="shared" si="6"/>
        <v>1.4411057368037861E-5</v>
      </c>
      <c r="AU25" s="45">
        <f t="shared" si="7"/>
        <v>3.2521747439121759E-4</v>
      </c>
      <c r="AV25" s="45">
        <f t="shared" si="8"/>
        <v>3.6425167316196952E-2</v>
      </c>
      <c r="AW25" s="45">
        <f t="shared" si="9"/>
        <v>3.6615884871884873E-4</v>
      </c>
      <c r="AX25" s="45">
        <f t="shared" si="10"/>
        <v>1.9317882733394198E-4</v>
      </c>
      <c r="AY25" s="45">
        <f t="shared" si="11"/>
        <v>7.7355276035826098E-6</v>
      </c>
      <c r="AZ25">
        <f t="shared" si="30"/>
        <v>0.16688581407586578</v>
      </c>
      <c r="BA25">
        <f t="shared" si="31"/>
        <v>1.2059058918014471</v>
      </c>
      <c r="BB25">
        <f t="shared" si="32"/>
        <v>11.928322552812089</v>
      </c>
      <c r="BC25">
        <f t="shared" si="33"/>
        <v>3.5264368407667787E-3</v>
      </c>
      <c r="BD25">
        <f t="shared" si="34"/>
        <v>1.0796105318664635</v>
      </c>
      <c r="BE25">
        <f t="shared" si="35"/>
        <v>0.959820726079747</v>
      </c>
      <c r="BF25">
        <f t="shared" si="36"/>
        <v>1.9293523604329085E-4</v>
      </c>
      <c r="BG25">
        <f t="shared" si="37"/>
        <v>2.1770057735748102E-3</v>
      </c>
      <c r="BH25">
        <f t="shared" si="38"/>
        <v>0.36574510502193358</v>
      </c>
      <c r="BI25">
        <f t="shared" si="39"/>
        <v>1.2255336666619865E-3</v>
      </c>
      <c r="BJ25">
        <f t="shared" si="40"/>
        <v>1.2931390701734075E-3</v>
      </c>
      <c r="BK25">
        <f t="shared" si="41"/>
        <v>5.1781621778381987E-5</v>
      </c>
      <c r="BL25" s="46">
        <f t="shared" si="12"/>
        <v>99.80189476693721</v>
      </c>
      <c r="BM25">
        <f t="shared" si="13"/>
        <v>334.03694178493879</v>
      </c>
      <c r="BN25">
        <f t="shared" si="14"/>
        <v>13.943580884993136</v>
      </c>
      <c r="BO25">
        <f t="shared" si="42"/>
        <v>15.714757453866543</v>
      </c>
      <c r="BP25" s="5">
        <f t="shared" si="15"/>
        <v>4.1659936913633517</v>
      </c>
    </row>
    <row r="26" spans="1:68" x14ac:dyDescent="0.2">
      <c r="A26" s="5" t="s">
        <v>166</v>
      </c>
      <c r="B26" s="5">
        <v>3.4749999999999996</v>
      </c>
      <c r="C26" s="5">
        <f t="shared" si="43"/>
        <v>132</v>
      </c>
      <c r="D26" s="17">
        <v>335.49257365599999</v>
      </c>
      <c r="E26" s="17">
        <v>1229.8032208984</v>
      </c>
      <c r="F26" s="17">
        <v>80775.1232750372</v>
      </c>
      <c r="G26" s="17">
        <v>12.075156739800001</v>
      </c>
      <c r="H26" s="17">
        <v>2859.1442929896002</v>
      </c>
      <c r="I26" s="17">
        <v>10690.263552276001</v>
      </c>
      <c r="J26" s="17">
        <v>0.68390303520000006</v>
      </c>
      <c r="K26" s="17">
        <v>7.705339072200001</v>
      </c>
      <c r="L26" s="17">
        <v>1895.2027867080003</v>
      </c>
      <c r="M26" s="17">
        <v>30.029055718200002</v>
      </c>
      <c r="N26" s="17">
        <v>15.643833697800002</v>
      </c>
      <c r="O26" s="17">
        <v>0.85370840940000003</v>
      </c>
      <c r="P26" s="8">
        <f t="shared" si="16"/>
        <v>1.1658366934545998</v>
      </c>
      <c r="Q26" s="8">
        <f t="shared" si="16"/>
        <v>4.2735661926219395</v>
      </c>
      <c r="R26" s="8">
        <f t="shared" si="16"/>
        <v>280.69355338075428</v>
      </c>
      <c r="S26" s="8">
        <f t="shared" si="16"/>
        <v>4.1961169670805001E-2</v>
      </c>
      <c r="T26" s="8">
        <f t="shared" si="16"/>
        <v>9.9355264181388598</v>
      </c>
      <c r="U26" s="8">
        <f t="shared" si="16"/>
        <v>37.148665844159105</v>
      </c>
      <c r="V26" s="8">
        <f t="shared" si="16"/>
        <v>2.3765630473200003E-3</v>
      </c>
      <c r="W26" s="8">
        <f t="shared" si="16"/>
        <v>2.6776053275895002E-2</v>
      </c>
      <c r="X26" s="8">
        <f t="shared" si="16"/>
        <v>6.5858296838103003</v>
      </c>
      <c r="Y26" s="8">
        <f t="shared" si="16"/>
        <v>0.104350968620745</v>
      </c>
      <c r="Z26" s="8">
        <f t="shared" si="16"/>
        <v>5.4362322099855004E-2</v>
      </c>
      <c r="AA26" s="8">
        <f t="shared" si="16"/>
        <v>2.9666367226649998E-3</v>
      </c>
      <c r="AB26" s="45">
        <f t="shared" si="17"/>
        <v>0.16798799617501436</v>
      </c>
      <c r="AC26" s="45">
        <f t="shared" si="18"/>
        <v>0.39533452290674737</v>
      </c>
      <c r="AD26" s="45">
        <f t="shared" si="19"/>
        <v>12.209375962625241</v>
      </c>
      <c r="AE26" s="45">
        <f t="shared" si="20"/>
        <v>1.7260867820158372E-3</v>
      </c>
      <c r="AF26" s="45">
        <f t="shared" si="21"/>
        <v>0.36825524159150702</v>
      </c>
      <c r="AG26" s="45">
        <f t="shared" si="22"/>
        <v>0.95009375560509213</v>
      </c>
      <c r="AH26" s="45">
        <f t="shared" si="23"/>
        <v>4.3257427144521301E-5</v>
      </c>
      <c r="AI26" s="45">
        <f t="shared" si="24"/>
        <v>6.680652014943863E-4</v>
      </c>
      <c r="AJ26" s="45">
        <f t="shared" si="25"/>
        <v>0.11791995852838497</v>
      </c>
      <c r="AK26" s="45">
        <f t="shared" si="26"/>
        <v>1.2209075537702703E-3</v>
      </c>
      <c r="AL26" s="45">
        <f t="shared" si="27"/>
        <v>6.2043280187006392E-4</v>
      </c>
      <c r="AM26" s="45">
        <f t="shared" si="28"/>
        <v>2.1602248035134343E-5</v>
      </c>
      <c r="AN26" s="45">
        <f t="shared" si="29"/>
        <v>4.8341869402881835E-2</v>
      </c>
      <c r="AO26" s="45">
        <f t="shared" si="1"/>
        <v>0.11376533033287695</v>
      </c>
      <c r="AP26" s="45">
        <f t="shared" si="2"/>
        <v>3.5134894856475518</v>
      </c>
      <c r="AQ26" s="45">
        <f t="shared" si="3"/>
        <v>4.9671562072398198E-4</v>
      </c>
      <c r="AR26" s="45">
        <f t="shared" si="4"/>
        <v>0.10597273139323944</v>
      </c>
      <c r="AS26" s="45">
        <f t="shared" si="5"/>
        <v>0.27340827499427112</v>
      </c>
      <c r="AT26" s="45">
        <f t="shared" si="6"/>
        <v>1.2448180473243541E-5</v>
      </c>
      <c r="AU26" s="45">
        <f t="shared" si="7"/>
        <v>1.9224897884730544E-4</v>
      </c>
      <c r="AV26" s="45">
        <f t="shared" si="8"/>
        <v>3.3933801015362586E-2</v>
      </c>
      <c r="AW26" s="45">
        <f t="shared" si="9"/>
        <v>3.5134030324324329E-4</v>
      </c>
      <c r="AX26" s="45">
        <f t="shared" si="10"/>
        <v>1.785418134877882E-4</v>
      </c>
      <c r="AY26" s="45">
        <f t="shared" si="11"/>
        <v>6.2164742547149192E-6</v>
      </c>
      <c r="AZ26">
        <f t="shared" si="30"/>
        <v>0.16798799617501436</v>
      </c>
      <c r="BA26">
        <f t="shared" si="31"/>
        <v>1.1860035687202422</v>
      </c>
      <c r="BB26">
        <f t="shared" si="32"/>
        <v>12.209375962625241</v>
      </c>
      <c r="BC26">
        <f t="shared" si="33"/>
        <v>3.4521735640316745E-3</v>
      </c>
      <c r="BD26">
        <f t="shared" si="34"/>
        <v>1.1047657247745211</v>
      </c>
      <c r="BE26">
        <f t="shared" si="35"/>
        <v>0.95009375560509213</v>
      </c>
      <c r="BF26">
        <f t="shared" si="36"/>
        <v>1.730297085780852E-4</v>
      </c>
      <c r="BG26">
        <f t="shared" si="37"/>
        <v>1.3361304029887726E-3</v>
      </c>
      <c r="BH26">
        <f t="shared" si="38"/>
        <v>0.35375987558515487</v>
      </c>
      <c r="BI26">
        <f t="shared" si="39"/>
        <v>1.2209075537702703E-3</v>
      </c>
      <c r="BJ26">
        <f t="shared" si="40"/>
        <v>1.2408656037401278E-3</v>
      </c>
      <c r="BK26">
        <f t="shared" si="41"/>
        <v>4.3204496070268686E-5</v>
      </c>
      <c r="BL26" s="46">
        <f t="shared" si="12"/>
        <v>97.852020698237794</v>
      </c>
      <c r="BM26">
        <f t="shared" si="13"/>
        <v>340.03577192637636</v>
      </c>
      <c r="BN26">
        <f t="shared" si="14"/>
        <v>14.213267789446318</v>
      </c>
      <c r="BO26">
        <f t="shared" si="42"/>
        <v>15.979453194814447</v>
      </c>
      <c r="BP26" s="5">
        <f t="shared" si="15"/>
        <v>4.0901490041572144</v>
      </c>
    </row>
    <row r="27" spans="1:68" x14ac:dyDescent="0.2">
      <c r="A27" s="5" t="s">
        <v>167</v>
      </c>
      <c r="B27" s="5">
        <v>3.4020000000000001</v>
      </c>
      <c r="C27" s="5">
        <f t="shared" si="43"/>
        <v>138</v>
      </c>
      <c r="D27" s="17">
        <v>329.4131203888</v>
      </c>
      <c r="E27" s="17">
        <v>1156.4950891157998</v>
      </c>
      <c r="F27" s="17">
        <v>79800.498554445396</v>
      </c>
      <c r="G27" s="17">
        <v>11.7771636724</v>
      </c>
      <c r="H27" s="17">
        <v>3169.5815854625998</v>
      </c>
      <c r="I27" s="17">
        <v>10475.484022425799</v>
      </c>
      <c r="J27" s="17">
        <v>0.63843189339999995</v>
      </c>
      <c r="K27" s="17">
        <v>7.1477460760999998</v>
      </c>
      <c r="L27" s="17">
        <v>1787.6104249045</v>
      </c>
      <c r="M27" s="17">
        <v>29.376579567299995</v>
      </c>
      <c r="N27" s="17">
        <v>14.934198650699997</v>
      </c>
      <c r="O27" s="17">
        <v>0.82663624329999985</v>
      </c>
      <c r="P27" s="8">
        <f t="shared" si="16"/>
        <v>1.1206634355626977</v>
      </c>
      <c r="Q27" s="8">
        <f t="shared" si="16"/>
        <v>3.9343962931719512</v>
      </c>
      <c r="R27" s="8">
        <f t="shared" si="16"/>
        <v>271.48129608222325</v>
      </c>
      <c r="S27" s="8">
        <f t="shared" si="16"/>
        <v>4.0065910813504801E-2</v>
      </c>
      <c r="T27" s="8">
        <f t="shared" si="16"/>
        <v>10.782916553743766</v>
      </c>
      <c r="U27" s="8">
        <f t="shared" si="16"/>
        <v>35.637596644292564</v>
      </c>
      <c r="V27" s="8">
        <f t="shared" si="16"/>
        <v>2.1719453013467997E-3</v>
      </c>
      <c r="W27" s="8">
        <f t="shared" si="16"/>
        <v>2.4316632150892199E-2</v>
      </c>
      <c r="X27" s="8">
        <f t="shared" si="16"/>
        <v>6.081450665525109</v>
      </c>
      <c r="Y27" s="8">
        <f t="shared" si="16"/>
        <v>9.9939123687954587E-2</v>
      </c>
      <c r="Z27" s="8">
        <f t="shared" si="16"/>
        <v>5.0806143809681389E-2</v>
      </c>
      <c r="AA27" s="8">
        <f t="shared" si="16"/>
        <v>2.8122164997065996E-3</v>
      </c>
      <c r="AB27" s="45">
        <f t="shared" si="17"/>
        <v>0.16147888120499965</v>
      </c>
      <c r="AC27" s="45">
        <f t="shared" si="18"/>
        <v>0.36395895403995848</v>
      </c>
      <c r="AD27" s="45">
        <f t="shared" si="19"/>
        <v>11.808668816103665</v>
      </c>
      <c r="AE27" s="45">
        <f t="shared" si="20"/>
        <v>1.6481246735296094E-3</v>
      </c>
      <c r="AF27" s="45">
        <f t="shared" si="21"/>
        <v>0.39966332667693721</v>
      </c>
      <c r="AG27" s="45">
        <f t="shared" si="22"/>
        <v>0.91144748450876123</v>
      </c>
      <c r="AH27" s="45">
        <f t="shared" si="23"/>
        <v>3.9533041524331996E-5</v>
      </c>
      <c r="AI27" s="45">
        <f t="shared" si="24"/>
        <v>6.0670239897435624E-4</v>
      </c>
      <c r="AJ27" s="45">
        <f t="shared" si="25"/>
        <v>0.10888900027797867</v>
      </c>
      <c r="AK27" s="45">
        <f t="shared" si="26"/>
        <v>1.1692889164379851E-3</v>
      </c>
      <c r="AL27" s="45">
        <f t="shared" si="27"/>
        <v>5.7984642558412899E-4</v>
      </c>
      <c r="AM27" s="45">
        <f t="shared" si="28"/>
        <v>2.0477801643534547E-5</v>
      </c>
      <c r="AN27" s="45">
        <f t="shared" si="29"/>
        <v>4.7465867491181556E-2</v>
      </c>
      <c r="AO27" s="45">
        <f t="shared" si="1"/>
        <v>0.10698381952967621</v>
      </c>
      <c r="AP27" s="45">
        <f t="shared" si="2"/>
        <v>3.471096065874093</v>
      </c>
      <c r="AQ27" s="45">
        <f t="shared" si="3"/>
        <v>4.8445757599341837E-4</v>
      </c>
      <c r="AR27" s="45">
        <f t="shared" si="4"/>
        <v>0.11747893200380283</v>
      </c>
      <c r="AS27" s="45">
        <f t="shared" si="5"/>
        <v>0.26791519238940659</v>
      </c>
      <c r="AT27" s="45">
        <f t="shared" si="6"/>
        <v>1.162052954859847E-5</v>
      </c>
      <c r="AU27" s="45">
        <f t="shared" si="7"/>
        <v>1.7833697794660677E-4</v>
      </c>
      <c r="AV27" s="45">
        <f t="shared" si="8"/>
        <v>3.2007348700170093E-2</v>
      </c>
      <c r="AW27" s="45">
        <f t="shared" si="9"/>
        <v>3.4370632464373458E-4</v>
      </c>
      <c r="AX27" s="45">
        <f t="shared" si="10"/>
        <v>1.7044280587422955E-4</v>
      </c>
      <c r="AY27" s="45">
        <f t="shared" si="11"/>
        <v>6.0193420468943401E-6</v>
      </c>
      <c r="AZ27">
        <f t="shared" si="30"/>
        <v>0.16147888120499965</v>
      </c>
      <c r="BA27">
        <f t="shared" si="31"/>
        <v>1.0918768621198756</v>
      </c>
      <c r="BB27">
        <f t="shared" si="32"/>
        <v>11.808668816103665</v>
      </c>
      <c r="BC27">
        <f t="shared" si="33"/>
        <v>3.2962493470592188E-3</v>
      </c>
      <c r="BD27">
        <f t="shared" si="34"/>
        <v>1.1989899800308117</v>
      </c>
      <c r="BE27">
        <f t="shared" si="35"/>
        <v>0.91144748450876123</v>
      </c>
      <c r="BF27">
        <f t="shared" si="36"/>
        <v>1.5813216609732799E-4</v>
      </c>
      <c r="BG27">
        <f t="shared" si="37"/>
        <v>1.2134047979487125E-3</v>
      </c>
      <c r="BH27">
        <f t="shared" si="38"/>
        <v>0.32666700083393602</v>
      </c>
      <c r="BI27">
        <f t="shared" si="39"/>
        <v>1.1692889164379851E-3</v>
      </c>
      <c r="BJ27">
        <f t="shared" si="40"/>
        <v>1.159692851168258E-3</v>
      </c>
      <c r="BK27">
        <f t="shared" si="41"/>
        <v>4.0955603287069094E-5</v>
      </c>
      <c r="BL27" s="46">
        <f t="shared" si="12"/>
        <v>96.783783552846103</v>
      </c>
      <c r="BM27">
        <f t="shared" si="13"/>
        <v>329.25843164678236</v>
      </c>
      <c r="BN27">
        <f t="shared" si="14"/>
        <v>13.758170436069992</v>
      </c>
      <c r="BO27">
        <f t="shared" si="42"/>
        <v>15.506166748484047</v>
      </c>
      <c r="BP27" s="5">
        <f t="shared" si="15"/>
        <v>4.0441418095443833</v>
      </c>
    </row>
    <row r="28" spans="1:68" x14ac:dyDescent="0.2">
      <c r="A28" s="5" t="s">
        <v>168</v>
      </c>
      <c r="B28" s="5">
        <v>3.4119999999999999</v>
      </c>
      <c r="C28" s="5">
        <f t="shared" si="43"/>
        <v>144</v>
      </c>
      <c r="D28" s="17">
        <v>315.95775632799996</v>
      </c>
      <c r="E28" s="17">
        <v>1092.2901334759999</v>
      </c>
      <c r="F28" s="17">
        <v>76545.344245108005</v>
      </c>
      <c r="G28" s="17">
        <v>12.201728703700001</v>
      </c>
      <c r="H28" s="17">
        <v>3208.0664559525003</v>
      </c>
      <c r="I28" s="17">
        <v>10329.108999938</v>
      </c>
      <c r="J28" s="17">
        <v>0.58711681680000005</v>
      </c>
      <c r="K28" s="17">
        <v>4.4962711870000005</v>
      </c>
      <c r="L28" s="17">
        <v>1734.8319652547</v>
      </c>
      <c r="M28" s="17">
        <v>28.878495437599998</v>
      </c>
      <c r="N28" s="17">
        <v>14.479811060800001</v>
      </c>
      <c r="O28" s="17">
        <v>0.77826530620000001</v>
      </c>
      <c r="P28" s="8">
        <f t="shared" si="16"/>
        <v>1.078047864591136</v>
      </c>
      <c r="Q28" s="8">
        <f t="shared" si="16"/>
        <v>3.726893935420112</v>
      </c>
      <c r="R28" s="8">
        <f t="shared" si="16"/>
        <v>261.17271456430854</v>
      </c>
      <c r="S28" s="8">
        <f t="shared" si="16"/>
        <v>4.1632298337024407E-2</v>
      </c>
      <c r="T28" s="8">
        <f t="shared" si="16"/>
        <v>10.945922747709931</v>
      </c>
      <c r="U28" s="8">
        <f t="shared" si="16"/>
        <v>35.242919907788455</v>
      </c>
      <c r="V28" s="8">
        <f t="shared" si="16"/>
        <v>2.0032425789216E-3</v>
      </c>
      <c r="W28" s="8">
        <f t="shared" si="16"/>
        <v>1.5341277290044001E-2</v>
      </c>
      <c r="X28" s="8">
        <f t="shared" si="16"/>
        <v>5.9192466654490365</v>
      </c>
      <c r="Y28" s="8">
        <f t="shared" si="16"/>
        <v>9.8533426433091195E-2</v>
      </c>
      <c r="Z28" s="8">
        <f t="shared" si="16"/>
        <v>4.9405115339449607E-2</v>
      </c>
      <c r="AA28" s="8">
        <f t="shared" si="16"/>
        <v>2.6554412247544001E-3</v>
      </c>
      <c r="AB28" s="45">
        <f t="shared" si="17"/>
        <v>0.15533830901889567</v>
      </c>
      <c r="AC28" s="45">
        <f t="shared" si="18"/>
        <v>0.34476354629233225</v>
      </c>
      <c r="AD28" s="45">
        <f t="shared" si="19"/>
        <v>11.360274665694153</v>
      </c>
      <c r="AE28" s="45">
        <f t="shared" si="20"/>
        <v>1.712558549445677E-3</v>
      </c>
      <c r="AF28" s="45">
        <f t="shared" si="21"/>
        <v>0.40570506848443033</v>
      </c>
      <c r="AG28" s="45">
        <f t="shared" si="22"/>
        <v>0.90135345032707037</v>
      </c>
      <c r="AH28" s="45">
        <f t="shared" si="23"/>
        <v>3.6462369474364763E-5</v>
      </c>
      <c r="AI28" s="45">
        <f t="shared" si="24"/>
        <v>3.8276639945219565E-4</v>
      </c>
      <c r="AJ28" s="45">
        <f t="shared" si="25"/>
        <v>0.1059847209570105</v>
      </c>
      <c r="AK28" s="45">
        <f t="shared" si="26"/>
        <v>1.1528422421094092E-3</v>
      </c>
      <c r="AL28" s="45">
        <f t="shared" si="27"/>
        <v>5.6385660054153854E-4</v>
      </c>
      <c r="AM28" s="45">
        <f t="shared" si="28"/>
        <v>1.9336206398852398E-5</v>
      </c>
      <c r="AN28" s="45">
        <f t="shared" si="29"/>
        <v>4.55270542259366E-2</v>
      </c>
      <c r="AO28" s="45">
        <f t="shared" si="1"/>
        <v>0.10104441567770582</v>
      </c>
      <c r="AP28" s="45">
        <f t="shared" si="2"/>
        <v>3.3295060567685089</v>
      </c>
      <c r="AQ28" s="45">
        <f t="shared" si="3"/>
        <v>5.0192220089263686E-4</v>
      </c>
      <c r="AR28" s="45">
        <f t="shared" si="4"/>
        <v>0.11890535418652706</v>
      </c>
      <c r="AS28" s="45">
        <f t="shared" si="5"/>
        <v>0.26417158567616367</v>
      </c>
      <c r="AT28" s="45">
        <f t="shared" si="6"/>
        <v>1.0686509224608665E-5</v>
      </c>
      <c r="AU28" s="45">
        <f t="shared" si="7"/>
        <v>1.1218241484530939E-4</v>
      </c>
      <c r="AV28" s="45">
        <f t="shared" si="8"/>
        <v>3.1062344946368847E-2</v>
      </c>
      <c r="AW28" s="45">
        <f t="shared" si="9"/>
        <v>3.378787344986545E-4</v>
      </c>
      <c r="AX28" s="45">
        <f t="shared" si="10"/>
        <v>1.6525691692307695E-4</v>
      </c>
      <c r="AY28" s="45">
        <f t="shared" si="11"/>
        <v>5.6671179363576785E-6</v>
      </c>
      <c r="AZ28">
        <f t="shared" si="30"/>
        <v>0.15533830901889567</v>
      </c>
      <c r="BA28">
        <f t="shared" si="31"/>
        <v>1.0342906388769968</v>
      </c>
      <c r="BB28">
        <f t="shared" si="32"/>
        <v>11.360274665694153</v>
      </c>
      <c r="BC28">
        <f t="shared" si="33"/>
        <v>3.425117098891354E-3</v>
      </c>
      <c r="BD28">
        <f t="shared" si="34"/>
        <v>1.217115205453291</v>
      </c>
      <c r="BE28">
        <f t="shared" si="35"/>
        <v>0.90135345032707037</v>
      </c>
      <c r="BF28">
        <f t="shared" si="36"/>
        <v>1.4584947789745905E-4</v>
      </c>
      <c r="BG28">
        <f t="shared" si="37"/>
        <v>7.6553279890439129E-4</v>
      </c>
      <c r="BH28">
        <f t="shared" si="38"/>
        <v>0.31795416287103151</v>
      </c>
      <c r="BI28">
        <f t="shared" si="39"/>
        <v>1.1528422421094092E-3</v>
      </c>
      <c r="BJ28">
        <f t="shared" si="40"/>
        <v>1.1277132010830771E-3</v>
      </c>
      <c r="BK28">
        <f t="shared" si="41"/>
        <v>3.8672412797704796E-5</v>
      </c>
      <c r="BL28" s="46">
        <f t="shared" si="12"/>
        <v>93.287021244569317</v>
      </c>
      <c r="BM28">
        <f t="shared" si="13"/>
        <v>318.29531648647043</v>
      </c>
      <c r="BN28">
        <f t="shared" si="14"/>
        <v>13.277287583141316</v>
      </c>
      <c r="BO28">
        <f t="shared" si="42"/>
        <v>14.992982159473121</v>
      </c>
      <c r="BP28" s="5">
        <f t="shared" si="15"/>
        <v>3.8913504053755323</v>
      </c>
    </row>
    <row r="29" spans="1:68" x14ac:dyDescent="0.2">
      <c r="A29" s="5" t="s">
        <v>169</v>
      </c>
      <c r="B29" s="5">
        <v>3.4810000000000008</v>
      </c>
      <c r="C29" s="5">
        <f t="shared" si="43"/>
        <v>150</v>
      </c>
      <c r="D29" s="17">
        <v>300.57751369800002</v>
      </c>
      <c r="E29" s="17">
        <v>1005.6064563468001</v>
      </c>
      <c r="F29" s="17">
        <v>72758.413120816505</v>
      </c>
      <c r="G29" s="17">
        <v>11.729286102600001</v>
      </c>
      <c r="H29" s="17">
        <v>3216.0030759537999</v>
      </c>
      <c r="I29" s="17">
        <v>9872.1780592578016</v>
      </c>
      <c r="J29" s="17">
        <v>0.56412148760000003</v>
      </c>
      <c r="K29" s="17">
        <v>7.1649623122000001</v>
      </c>
      <c r="L29" s="17">
        <v>1638.5577730456002</v>
      </c>
      <c r="M29" s="17">
        <v>27.875783821600002</v>
      </c>
      <c r="N29" s="17">
        <v>13.561044970000001</v>
      </c>
      <c r="O29" s="17">
        <v>0.74537667380000006</v>
      </c>
      <c r="P29" s="8">
        <f t="shared" si="16"/>
        <v>1.0463103251827381</v>
      </c>
      <c r="Q29" s="8">
        <f t="shared" si="16"/>
        <v>3.5005160745432118</v>
      </c>
      <c r="R29" s="8">
        <f t="shared" si="16"/>
        <v>253.2720360735623</v>
      </c>
      <c r="S29" s="8">
        <f t="shared" si="16"/>
        <v>4.082964492315061E-2</v>
      </c>
      <c r="T29" s="8">
        <f t="shared" si="16"/>
        <v>11.19490670739518</v>
      </c>
      <c r="U29" s="8">
        <f t="shared" si="16"/>
        <v>34.365051824276414</v>
      </c>
      <c r="V29" s="8">
        <f t="shared" si="16"/>
        <v>1.9637068983356003E-3</v>
      </c>
      <c r="W29" s="8">
        <f t="shared" si="16"/>
        <v>2.4941233808768205E-2</v>
      </c>
      <c r="X29" s="8">
        <f t="shared" si="16"/>
        <v>5.7038196079717354</v>
      </c>
      <c r="Y29" s="8">
        <f t="shared" si="16"/>
        <v>9.7035603482989619E-2</v>
      </c>
      <c r="Z29" s="8">
        <f t="shared" si="16"/>
        <v>4.7205997540570012E-2</v>
      </c>
      <c r="AA29" s="8">
        <f t="shared" si="16"/>
        <v>2.5946562014978005E-3</v>
      </c>
      <c r="AB29" s="45">
        <f t="shared" si="17"/>
        <v>0.15076517653929944</v>
      </c>
      <c r="AC29" s="45">
        <f t="shared" si="18"/>
        <v>0.32382202354701312</v>
      </c>
      <c r="AD29" s="45">
        <f t="shared" si="19"/>
        <v>11.016617489063172</v>
      </c>
      <c r="AE29" s="45">
        <f t="shared" si="20"/>
        <v>1.6795411321740277E-3</v>
      </c>
      <c r="AF29" s="45">
        <f t="shared" si="21"/>
        <v>0.41493353252020682</v>
      </c>
      <c r="AG29" s="45">
        <f t="shared" si="22"/>
        <v>0.87890158118354</v>
      </c>
      <c r="AH29" s="45">
        <f t="shared" si="23"/>
        <v>3.5742753883065171E-5</v>
      </c>
      <c r="AI29" s="45">
        <f t="shared" si="24"/>
        <v>6.2228627267385745E-4</v>
      </c>
      <c r="AJ29" s="45">
        <f t="shared" si="25"/>
        <v>0.10212747731372847</v>
      </c>
      <c r="AK29" s="45">
        <f t="shared" si="26"/>
        <v>1.1353176960686745E-3</v>
      </c>
      <c r="AL29" s="45">
        <f t="shared" si="27"/>
        <v>5.3875824629730663E-4</v>
      </c>
      <c r="AM29" s="45">
        <f t="shared" si="28"/>
        <v>1.8893586263000074E-5</v>
      </c>
      <c r="AN29" s="45">
        <f t="shared" si="29"/>
        <v>4.3310880936311233E-2</v>
      </c>
      <c r="AO29" s="45">
        <f t="shared" si="1"/>
        <v>9.3025574130138761E-2</v>
      </c>
      <c r="AP29" s="45">
        <f t="shared" si="2"/>
        <v>3.164785259713637</v>
      </c>
      <c r="AQ29" s="45">
        <f t="shared" si="3"/>
        <v>4.8248811610859734E-4</v>
      </c>
      <c r="AR29" s="45">
        <f t="shared" si="4"/>
        <v>0.11919952097679021</v>
      </c>
      <c r="AS29" s="45">
        <f t="shared" si="5"/>
        <v>0.25248537235953455</v>
      </c>
      <c r="AT29" s="45">
        <f t="shared" si="6"/>
        <v>1.0267955726246816E-5</v>
      </c>
      <c r="AU29" s="45">
        <f t="shared" si="7"/>
        <v>1.7876652475548902E-4</v>
      </c>
      <c r="AV29" s="45">
        <f t="shared" si="8"/>
        <v>2.93385456230188E-2</v>
      </c>
      <c r="AW29" s="45">
        <f t="shared" si="9"/>
        <v>3.2614699685971682E-4</v>
      </c>
      <c r="AX29" s="45">
        <f t="shared" si="10"/>
        <v>1.5477111355854825E-4</v>
      </c>
      <c r="AY29" s="45">
        <f t="shared" si="11"/>
        <v>5.4276317905774408E-6</v>
      </c>
      <c r="AZ29">
        <f t="shared" si="30"/>
        <v>0.15076517653929944</v>
      </c>
      <c r="BA29">
        <f t="shared" si="31"/>
        <v>0.9714660706410394</v>
      </c>
      <c r="BB29">
        <f t="shared" si="32"/>
        <v>11.016617489063172</v>
      </c>
      <c r="BC29">
        <f t="shared" si="33"/>
        <v>3.3590822643480554E-3</v>
      </c>
      <c r="BD29">
        <f t="shared" si="34"/>
        <v>1.2448005975606204</v>
      </c>
      <c r="BE29">
        <f t="shared" si="35"/>
        <v>0.87890158118354</v>
      </c>
      <c r="BF29">
        <f t="shared" si="36"/>
        <v>1.4297101553226068E-4</v>
      </c>
      <c r="BG29">
        <f t="shared" si="37"/>
        <v>1.2445725453477149E-3</v>
      </c>
      <c r="BH29">
        <f t="shared" si="38"/>
        <v>0.30638243194118542</v>
      </c>
      <c r="BI29">
        <f t="shared" si="39"/>
        <v>1.1353176960686745E-3</v>
      </c>
      <c r="BJ29">
        <f t="shared" si="40"/>
        <v>1.0775164925946133E-3</v>
      </c>
      <c r="BK29">
        <f t="shared" si="41"/>
        <v>3.7787172526000148E-5</v>
      </c>
      <c r="BL29" s="46">
        <f t="shared" si="12"/>
        <v>88.85297657448632</v>
      </c>
      <c r="BM29">
        <f t="shared" si="13"/>
        <v>309.29721145578696</v>
      </c>
      <c r="BN29">
        <f t="shared" si="14"/>
        <v>12.891197819854321</v>
      </c>
      <c r="BO29">
        <f t="shared" si="42"/>
        <v>14.575930594115274</v>
      </c>
      <c r="BP29" s="5">
        <f t="shared" si="15"/>
        <v>3.7033030220782299</v>
      </c>
    </row>
    <row r="30" spans="1:68" x14ac:dyDescent="0.2">
      <c r="A30" s="5" t="s">
        <v>170</v>
      </c>
      <c r="B30" s="5">
        <v>3.3809999999999993</v>
      </c>
      <c r="C30" s="5">
        <f t="shared" si="43"/>
        <v>156</v>
      </c>
      <c r="D30" s="17">
        <v>303.51162855480004</v>
      </c>
      <c r="E30" s="17">
        <v>976.72772173800001</v>
      </c>
      <c r="F30" s="17">
        <v>72498.5103319552</v>
      </c>
      <c r="G30" s="17">
        <v>11.578594674000001</v>
      </c>
      <c r="H30" s="17">
        <v>3320.7246565255004</v>
      </c>
      <c r="I30" s="17">
        <v>9877.7261280099992</v>
      </c>
      <c r="J30" s="17">
        <v>0.55518330900000001</v>
      </c>
      <c r="K30" s="17">
        <v>8.2166179675000013</v>
      </c>
      <c r="L30" s="17">
        <v>1604.7650301250001</v>
      </c>
      <c r="M30" s="17">
        <v>27.971603195500002</v>
      </c>
      <c r="N30" s="17">
        <v>13.54431261</v>
      </c>
      <c r="O30" s="17">
        <v>0.69204151999999997</v>
      </c>
      <c r="P30" s="8">
        <f t="shared" si="16"/>
        <v>1.0261728161437789</v>
      </c>
      <c r="Q30" s="8">
        <f t="shared" si="16"/>
        <v>3.3023164271961774</v>
      </c>
      <c r="R30" s="8">
        <f t="shared" si="16"/>
        <v>245.11746343234049</v>
      </c>
      <c r="S30" s="8">
        <f t="shared" si="16"/>
        <v>3.9147228592794001E-2</v>
      </c>
      <c r="T30" s="8">
        <f t="shared" si="16"/>
        <v>11.227370063712716</v>
      </c>
      <c r="U30" s="8">
        <f t="shared" si="16"/>
        <v>33.396592038801799</v>
      </c>
      <c r="V30" s="8">
        <f t="shared" si="16"/>
        <v>1.8770747677289998E-3</v>
      </c>
      <c r="W30" s="8">
        <f t="shared" si="16"/>
        <v>2.7780385348117501E-2</v>
      </c>
      <c r="X30" s="8">
        <f t="shared" si="16"/>
        <v>5.425710566852624</v>
      </c>
      <c r="Y30" s="8">
        <f t="shared" si="16"/>
        <v>9.4571990403985493E-2</v>
      </c>
      <c r="Z30" s="8">
        <f t="shared" si="16"/>
        <v>4.5793320934409992E-2</v>
      </c>
      <c r="AA30" s="8">
        <f t="shared" si="16"/>
        <v>2.3397923791199995E-3</v>
      </c>
      <c r="AB30" s="45">
        <f t="shared" si="17"/>
        <v>0.147863518176337</v>
      </c>
      <c r="AC30" s="45">
        <f t="shared" si="18"/>
        <v>0.30548718105422545</v>
      </c>
      <c r="AD30" s="45">
        <f t="shared" si="19"/>
        <v>10.661916634725555</v>
      </c>
      <c r="AE30" s="45">
        <f t="shared" si="20"/>
        <v>1.6103343723897162E-3</v>
      </c>
      <c r="AF30" s="45">
        <f t="shared" si="21"/>
        <v>0.41613677033775814</v>
      </c>
      <c r="AG30" s="45">
        <f t="shared" si="22"/>
        <v>0.8541327887161585</v>
      </c>
      <c r="AH30" s="45">
        <f t="shared" si="23"/>
        <v>3.4165904035839098E-5</v>
      </c>
      <c r="AI30" s="45">
        <f t="shared" si="24"/>
        <v>6.931233869290794E-4</v>
      </c>
      <c r="AJ30" s="45">
        <f t="shared" si="25"/>
        <v>9.7147906299957454E-2</v>
      </c>
      <c r="AK30" s="45">
        <f t="shared" si="26"/>
        <v>1.1064933942200245E-3</v>
      </c>
      <c r="AL30" s="45">
        <f t="shared" si="27"/>
        <v>5.2263548201791812E-4</v>
      </c>
      <c r="AM30" s="45">
        <f t="shared" si="28"/>
        <v>1.7037736686230244E-5</v>
      </c>
      <c r="AN30" s="45">
        <f t="shared" si="29"/>
        <v>4.3733664056887618E-2</v>
      </c>
      <c r="AO30" s="45">
        <f t="shared" si="1"/>
        <v>9.035409081757631E-2</v>
      </c>
      <c r="AP30" s="45">
        <f t="shared" si="2"/>
        <v>3.1534802232255421</v>
      </c>
      <c r="AQ30" s="45">
        <f t="shared" si="3"/>
        <v>4.7628937367338555E-4</v>
      </c>
      <c r="AR30" s="45">
        <f t="shared" si="4"/>
        <v>0.12308097318478504</v>
      </c>
      <c r="AS30" s="45">
        <f t="shared" si="5"/>
        <v>0.25262726670102298</v>
      </c>
      <c r="AT30" s="45">
        <f t="shared" si="6"/>
        <v>1.0105265908263562E-5</v>
      </c>
      <c r="AU30" s="45">
        <f t="shared" si="7"/>
        <v>2.0500543831087831E-4</v>
      </c>
      <c r="AV30" s="45">
        <f t="shared" si="8"/>
        <v>2.8733483081915846E-2</v>
      </c>
      <c r="AW30" s="45">
        <f t="shared" si="9"/>
        <v>3.2726808465543471E-4</v>
      </c>
      <c r="AX30" s="45">
        <f t="shared" si="10"/>
        <v>1.5458014848208169E-4</v>
      </c>
      <c r="AY30" s="45">
        <f t="shared" si="11"/>
        <v>5.0392595936794581E-6</v>
      </c>
      <c r="AZ30">
        <f t="shared" si="30"/>
        <v>0.147863518176337</v>
      </c>
      <c r="BA30">
        <f t="shared" si="31"/>
        <v>0.91646154316267636</v>
      </c>
      <c r="BB30">
        <f t="shared" si="32"/>
        <v>10.661916634725555</v>
      </c>
      <c r="BC30">
        <f t="shared" si="33"/>
        <v>3.2206687447794325E-3</v>
      </c>
      <c r="BD30">
        <f t="shared" si="34"/>
        <v>1.2484103110132745</v>
      </c>
      <c r="BE30">
        <f t="shared" si="35"/>
        <v>0.8541327887161585</v>
      </c>
      <c r="BF30">
        <f t="shared" si="36"/>
        <v>1.3666361614335639E-4</v>
      </c>
      <c r="BG30">
        <f t="shared" si="37"/>
        <v>1.3862467738581588E-3</v>
      </c>
      <c r="BH30">
        <f t="shared" si="38"/>
        <v>0.29144371889987236</v>
      </c>
      <c r="BI30">
        <f t="shared" si="39"/>
        <v>1.1064933942200245E-3</v>
      </c>
      <c r="BJ30">
        <f t="shared" si="40"/>
        <v>1.0452709640358362E-3</v>
      </c>
      <c r="BK30">
        <f t="shared" si="41"/>
        <v>3.4075473372460487E-5</v>
      </c>
      <c r="BL30" s="46">
        <f t="shared" si="12"/>
        <v>88.644523850184513</v>
      </c>
      <c r="BM30">
        <f t="shared" si="13"/>
        <v>299.70713513747381</v>
      </c>
      <c r="BN30">
        <f t="shared" si="14"/>
        <v>12.486668589586271</v>
      </c>
      <c r="BO30">
        <f t="shared" si="42"/>
        <v>14.127157933660285</v>
      </c>
      <c r="BP30" s="5">
        <f t="shared" si="15"/>
        <v>3.6931879886383538</v>
      </c>
    </row>
    <row r="31" spans="1:68" x14ac:dyDescent="0.2">
      <c r="A31" s="5" t="s">
        <v>171</v>
      </c>
      <c r="B31" s="5">
        <v>3.447000000000001</v>
      </c>
      <c r="C31" s="5">
        <f t="shared" si="43"/>
        <v>162</v>
      </c>
      <c r="D31" s="17">
        <v>295.14469435159998</v>
      </c>
      <c r="E31" s="17">
        <v>920.48577369999998</v>
      </c>
      <c r="F31" s="17">
        <v>71396.244046549196</v>
      </c>
      <c r="G31" s="17">
        <v>12.051318830000001</v>
      </c>
      <c r="H31" s="17">
        <v>3285.1495005762004</v>
      </c>
      <c r="I31" s="17">
        <v>9459.2597551313011</v>
      </c>
      <c r="J31" s="17">
        <v>0.50336102729999999</v>
      </c>
      <c r="K31" s="17">
        <v>7.1545722775999998</v>
      </c>
      <c r="L31" s="17">
        <v>1534.4018069930003</v>
      </c>
      <c r="M31" s="17">
        <v>26.672175141100002</v>
      </c>
      <c r="N31" s="17">
        <v>12.677546721000002</v>
      </c>
      <c r="O31" s="17">
        <v>0.64713553950000002</v>
      </c>
      <c r="P31" s="8">
        <f t="shared" si="16"/>
        <v>1.0173637614299653</v>
      </c>
      <c r="Q31" s="8">
        <f t="shared" si="16"/>
        <v>3.1729144619439009</v>
      </c>
      <c r="R31" s="8">
        <f t="shared" si="16"/>
        <v>246.10285322845513</v>
      </c>
      <c r="S31" s="8">
        <f t="shared" si="16"/>
        <v>4.1540896007010018E-2</v>
      </c>
      <c r="T31" s="8">
        <f t="shared" si="16"/>
        <v>11.323910328486166</v>
      </c>
      <c r="U31" s="8">
        <f t="shared" si="16"/>
        <v>32.606068375937603</v>
      </c>
      <c r="V31" s="8">
        <f t="shared" si="16"/>
        <v>1.7350854611031003E-3</v>
      </c>
      <c r="W31" s="8">
        <f t="shared" si="16"/>
        <v>2.4661810640887204E-2</v>
      </c>
      <c r="X31" s="8">
        <f t="shared" si="16"/>
        <v>5.2890830287048729</v>
      </c>
      <c r="Y31" s="8">
        <f t="shared" si="16"/>
        <v>9.1938987711371725E-2</v>
      </c>
      <c r="Z31" s="8">
        <f t="shared" si="16"/>
        <v>4.3699503547287022E-2</v>
      </c>
      <c r="AA31" s="8">
        <f t="shared" si="16"/>
        <v>2.2306762046565005E-3</v>
      </c>
      <c r="AB31" s="45">
        <f t="shared" si="17"/>
        <v>0.14659420193515349</v>
      </c>
      <c r="AC31" s="45">
        <f t="shared" si="18"/>
        <v>0.29351660147492142</v>
      </c>
      <c r="AD31" s="45">
        <f t="shared" si="19"/>
        <v>10.704778304847984</v>
      </c>
      <c r="AE31" s="45">
        <f t="shared" si="20"/>
        <v>1.7087986839576315E-3</v>
      </c>
      <c r="AF31" s="45">
        <f t="shared" si="21"/>
        <v>0.4197149862300284</v>
      </c>
      <c r="AG31" s="45">
        <f t="shared" si="22"/>
        <v>0.83391479222346809</v>
      </c>
      <c r="AH31" s="45">
        <f t="shared" si="23"/>
        <v>3.1581460886477984E-5</v>
      </c>
      <c r="AI31" s="45">
        <f t="shared" si="24"/>
        <v>6.153146367486828E-4</v>
      </c>
      <c r="AJ31" s="45">
        <f t="shared" si="25"/>
        <v>9.4701576163023687E-2</v>
      </c>
      <c r="AK31" s="45">
        <f t="shared" si="26"/>
        <v>1.0756872319102812E-3</v>
      </c>
      <c r="AL31" s="45">
        <f t="shared" si="27"/>
        <v>4.9873891288846174E-4</v>
      </c>
      <c r="AM31" s="45">
        <f t="shared" si="28"/>
        <v>1.6243182149978159E-5</v>
      </c>
      <c r="AN31" s="45">
        <f t="shared" si="29"/>
        <v>4.2528053941152728E-2</v>
      </c>
      <c r="AO31" s="45">
        <f t="shared" si="1"/>
        <v>8.5151320416281207E-2</v>
      </c>
      <c r="AP31" s="45">
        <f t="shared" si="2"/>
        <v>3.1055347562657327</v>
      </c>
      <c r="AQ31" s="45">
        <f t="shared" si="3"/>
        <v>4.9573504031262864E-4</v>
      </c>
      <c r="AR31" s="45">
        <f t="shared" si="4"/>
        <v>0.12176239809400298</v>
      </c>
      <c r="AS31" s="45">
        <f t="shared" si="5"/>
        <v>0.24192480192151664</v>
      </c>
      <c r="AT31" s="45">
        <f t="shared" si="6"/>
        <v>9.1620136021113938E-6</v>
      </c>
      <c r="AU31" s="45">
        <f t="shared" si="7"/>
        <v>1.7850729235528942E-4</v>
      </c>
      <c r="AV31" s="45">
        <f t="shared" si="8"/>
        <v>2.7473622327538052E-2</v>
      </c>
      <c r="AW31" s="45">
        <f t="shared" si="9"/>
        <v>3.1206476121563125E-4</v>
      </c>
      <c r="AX31" s="45">
        <f t="shared" si="10"/>
        <v>1.4468781923076925E-4</v>
      </c>
      <c r="AY31" s="45">
        <f t="shared" si="11"/>
        <v>4.7122663620476222E-6</v>
      </c>
      <c r="AZ31">
        <f t="shared" si="30"/>
        <v>0.14659420193515349</v>
      </c>
      <c r="BA31">
        <f t="shared" si="31"/>
        <v>0.88054980442476427</v>
      </c>
      <c r="BB31">
        <f t="shared" si="32"/>
        <v>10.704778304847984</v>
      </c>
      <c r="BC31">
        <f t="shared" si="33"/>
        <v>3.417597367915263E-3</v>
      </c>
      <c r="BD31">
        <f t="shared" si="34"/>
        <v>1.2591449586900851</v>
      </c>
      <c r="BE31">
        <f t="shared" si="35"/>
        <v>0.83391479222346809</v>
      </c>
      <c r="BF31">
        <f t="shared" si="36"/>
        <v>1.2632584354591194E-4</v>
      </c>
      <c r="BG31">
        <f t="shared" si="37"/>
        <v>1.2306292734973656E-3</v>
      </c>
      <c r="BH31">
        <f t="shared" si="38"/>
        <v>0.28410472848907109</v>
      </c>
      <c r="BI31">
        <f t="shared" si="39"/>
        <v>1.0756872319102812E-3</v>
      </c>
      <c r="BJ31">
        <f t="shared" si="40"/>
        <v>9.9747782577692349E-4</v>
      </c>
      <c r="BK31">
        <f t="shared" si="41"/>
        <v>3.2486364299956318E-5</v>
      </c>
      <c r="BL31" s="46">
        <f t="shared" si="12"/>
        <v>86.950391686837804</v>
      </c>
      <c r="BM31">
        <f t="shared" si="13"/>
        <v>299.71800014452992</v>
      </c>
      <c r="BN31">
        <f t="shared" si="14"/>
        <v>12.49716682698312</v>
      </c>
      <c r="BO31">
        <f t="shared" si="42"/>
        <v>14.115966994517471</v>
      </c>
      <c r="BP31" s="5">
        <f t="shared" si="15"/>
        <v>3.625519822159303</v>
      </c>
    </row>
    <row r="32" spans="1:68" x14ac:dyDescent="0.2">
      <c r="A32" s="5" t="s">
        <v>172</v>
      </c>
      <c r="B32" s="5">
        <v>3.4399999999999995</v>
      </c>
      <c r="C32" s="5">
        <f t="shared" si="43"/>
        <v>168</v>
      </c>
      <c r="D32" s="17">
        <v>297.09009004000001</v>
      </c>
      <c r="E32" s="17">
        <v>895.1805757840001</v>
      </c>
      <c r="F32" s="17">
        <v>70806.635483535007</v>
      </c>
      <c r="G32" s="17">
        <v>11.721736884499999</v>
      </c>
      <c r="H32" s="17">
        <v>3333.5792773905</v>
      </c>
      <c r="I32" s="17">
        <v>9326.394059663</v>
      </c>
      <c r="J32" s="17">
        <v>0.4813346745</v>
      </c>
      <c r="K32" s="17">
        <v>7.3275089349999991</v>
      </c>
      <c r="L32" s="17">
        <v>1493.7644386884999</v>
      </c>
      <c r="M32" s="17">
        <v>26.360762821000002</v>
      </c>
      <c r="N32" s="17">
        <v>12.570010102000001</v>
      </c>
      <c r="O32" s="17">
        <v>0.6029134115</v>
      </c>
      <c r="P32" s="8">
        <f t="shared" si="16"/>
        <v>1.0219899097376</v>
      </c>
      <c r="Q32" s="8">
        <f t="shared" si="16"/>
        <v>3.07942118069696</v>
      </c>
      <c r="R32" s="8">
        <f t="shared" si="16"/>
        <v>243.57482606336038</v>
      </c>
      <c r="S32" s="8">
        <f t="shared" si="16"/>
        <v>4.032277488267999E-2</v>
      </c>
      <c r="T32" s="8">
        <f t="shared" si="16"/>
        <v>11.467512714223318</v>
      </c>
      <c r="U32" s="8">
        <f t="shared" si="16"/>
        <v>32.082795565240716</v>
      </c>
      <c r="V32" s="8">
        <f t="shared" si="16"/>
        <v>1.6557912802799997E-3</v>
      </c>
      <c r="W32" s="8">
        <f t="shared" si="16"/>
        <v>2.5206630736399994E-2</v>
      </c>
      <c r="X32" s="8">
        <f t="shared" si="16"/>
        <v>5.1385496690884391</v>
      </c>
      <c r="Y32" s="8">
        <f t="shared" si="16"/>
        <v>9.0681024104239991E-2</v>
      </c>
      <c r="Z32" s="8">
        <f t="shared" si="16"/>
        <v>4.3240834750879996E-2</v>
      </c>
      <c r="AA32" s="8">
        <f t="shared" si="16"/>
        <v>2.0740221355599999E-3</v>
      </c>
      <c r="AB32" s="45">
        <f t="shared" si="17"/>
        <v>0.14726079391031699</v>
      </c>
      <c r="AC32" s="45">
        <f t="shared" si="18"/>
        <v>0.28486782430129137</v>
      </c>
      <c r="AD32" s="45">
        <f t="shared" si="19"/>
        <v>10.594816270698582</v>
      </c>
      <c r="AE32" s="45">
        <f t="shared" si="20"/>
        <v>1.658690863129576E-3</v>
      </c>
      <c r="AF32" s="45">
        <f t="shared" si="21"/>
        <v>0.42503753573844766</v>
      </c>
      <c r="AG32" s="45">
        <f t="shared" si="22"/>
        <v>0.8205318558885093</v>
      </c>
      <c r="AH32" s="45">
        <f t="shared" si="23"/>
        <v>3.0138174013105203E-5</v>
      </c>
      <c r="AI32" s="45">
        <f t="shared" si="24"/>
        <v>6.2890795250498987E-4</v>
      </c>
      <c r="AJ32" s="45">
        <f t="shared" si="25"/>
        <v>9.2006260861028449E-2</v>
      </c>
      <c r="AK32" s="45">
        <f t="shared" si="26"/>
        <v>1.060969042988651E-3</v>
      </c>
      <c r="AL32" s="45">
        <f t="shared" si="27"/>
        <v>4.9350416287240347E-4</v>
      </c>
      <c r="AM32" s="45">
        <f t="shared" si="28"/>
        <v>1.5102469493628484E-5</v>
      </c>
      <c r="AN32" s="45">
        <f t="shared" si="29"/>
        <v>4.2808370322766576E-2</v>
      </c>
      <c r="AO32" s="45">
        <f t="shared" si="1"/>
        <v>8.2810414041073088E-2</v>
      </c>
      <c r="AP32" s="45">
        <f t="shared" si="2"/>
        <v>3.0798884507844719</v>
      </c>
      <c r="AQ32" s="45">
        <f t="shared" si="3"/>
        <v>4.8217757649115589E-4</v>
      </c>
      <c r="AR32" s="45">
        <f t="shared" si="4"/>
        <v>0.12355742317978131</v>
      </c>
      <c r="AS32" s="45">
        <f t="shared" si="5"/>
        <v>0.23852670229317136</v>
      </c>
      <c r="AT32" s="45">
        <f t="shared" si="6"/>
        <v>8.7610970968329099E-6</v>
      </c>
      <c r="AU32" s="45">
        <f t="shared" si="7"/>
        <v>1.8282207921656684E-4</v>
      </c>
      <c r="AV32" s="45">
        <f t="shared" si="8"/>
        <v>2.674600606425246E-2</v>
      </c>
      <c r="AW32" s="45">
        <f t="shared" si="9"/>
        <v>3.0842123342693346E-4</v>
      </c>
      <c r="AX32" s="45">
        <f t="shared" si="10"/>
        <v>1.43460512462908E-4</v>
      </c>
      <c r="AY32" s="45">
        <f t="shared" si="11"/>
        <v>4.3902527597757225E-6</v>
      </c>
      <c r="AZ32">
        <f t="shared" si="30"/>
        <v>0.14726079391031699</v>
      </c>
      <c r="BA32">
        <f t="shared" si="31"/>
        <v>0.85460347290387406</v>
      </c>
      <c r="BB32">
        <f t="shared" si="32"/>
        <v>10.594816270698582</v>
      </c>
      <c r="BC32">
        <f t="shared" si="33"/>
        <v>3.3173817262591521E-3</v>
      </c>
      <c r="BD32">
        <f t="shared" si="34"/>
        <v>1.2751126072153429</v>
      </c>
      <c r="BE32">
        <f t="shared" si="35"/>
        <v>0.8205318558885093</v>
      </c>
      <c r="BF32">
        <f t="shared" si="36"/>
        <v>1.2055269605242081E-4</v>
      </c>
      <c r="BG32">
        <f t="shared" si="37"/>
        <v>1.2578159050099797E-3</v>
      </c>
      <c r="BH32">
        <f t="shared" si="38"/>
        <v>0.27601878258308532</v>
      </c>
      <c r="BI32">
        <f t="shared" si="39"/>
        <v>1.060969042988651E-3</v>
      </c>
      <c r="BJ32">
        <f t="shared" si="40"/>
        <v>9.8700832574480694E-4</v>
      </c>
      <c r="BK32">
        <f t="shared" si="41"/>
        <v>3.0204938987256968E-5</v>
      </c>
      <c r="BL32" s="46">
        <f t="shared" si="12"/>
        <v>86.211708191929517</v>
      </c>
      <c r="BM32">
        <f t="shared" si="13"/>
        <v>296.56827618023738</v>
      </c>
      <c r="BN32">
        <f t="shared" si="14"/>
        <v>12.368407854063177</v>
      </c>
      <c r="BO32">
        <f t="shared" si="42"/>
        <v>13.975117715834752</v>
      </c>
      <c r="BP32" s="5">
        <f t="shared" si="15"/>
        <v>3.5954673994369704</v>
      </c>
    </row>
    <row r="33" spans="1:68" x14ac:dyDescent="0.2">
      <c r="A33" s="5" t="s">
        <v>173</v>
      </c>
      <c r="B33" s="5">
        <v>3.4820000000000011</v>
      </c>
      <c r="C33" s="5">
        <f t="shared" si="43"/>
        <v>174</v>
      </c>
      <c r="D33" s="17">
        <v>272.19450923999995</v>
      </c>
      <c r="E33" s="17">
        <v>785.01925468800005</v>
      </c>
      <c r="F33" s="17">
        <v>65740.893648753598</v>
      </c>
      <c r="G33" s="17">
        <v>11.806865021</v>
      </c>
      <c r="H33" s="17">
        <v>3347.637280036</v>
      </c>
      <c r="I33" s="17">
        <v>9062.6389212310005</v>
      </c>
      <c r="J33" s="17">
        <v>0.44394147</v>
      </c>
      <c r="K33" s="17">
        <v>6.6521612080000008</v>
      </c>
      <c r="L33" s="17">
        <v>1439.378608213</v>
      </c>
      <c r="M33" s="17">
        <v>25.500418692000004</v>
      </c>
      <c r="N33" s="17">
        <v>12.001843714</v>
      </c>
      <c r="O33" s="17">
        <v>0.57249169600000005</v>
      </c>
      <c r="P33" s="8">
        <f t="shared" si="16"/>
        <v>0.9477812811736801</v>
      </c>
      <c r="Q33" s="8">
        <f t="shared" si="16"/>
        <v>2.7334370448236172</v>
      </c>
      <c r="R33" s="8">
        <f t="shared" si="16"/>
        <v>228.90979168496011</v>
      </c>
      <c r="S33" s="8">
        <f t="shared" si="16"/>
        <v>4.1111504003122017E-2</v>
      </c>
      <c r="T33" s="8">
        <f t="shared" si="16"/>
        <v>11.656473009085357</v>
      </c>
      <c r="U33" s="8">
        <f t="shared" si="16"/>
        <v>31.556108723726354</v>
      </c>
      <c r="V33" s="8">
        <f t="shared" si="16"/>
        <v>1.5458041985400004E-3</v>
      </c>
      <c r="W33" s="8">
        <f t="shared" si="16"/>
        <v>2.316282532625601E-2</v>
      </c>
      <c r="X33" s="8">
        <f t="shared" si="16"/>
        <v>5.0119163137976681</v>
      </c>
      <c r="Y33" s="8">
        <f t="shared" si="16"/>
        <v>8.8792457885544046E-2</v>
      </c>
      <c r="Z33" s="8">
        <f t="shared" si="16"/>
        <v>4.1790419812148011E-2</v>
      </c>
      <c r="AA33" s="8">
        <f t="shared" si="16"/>
        <v>1.993416085472001E-3</v>
      </c>
      <c r="AB33" s="45">
        <f t="shared" si="17"/>
        <v>0.13656790795009799</v>
      </c>
      <c r="AC33" s="45">
        <f t="shared" si="18"/>
        <v>0.25286189128803116</v>
      </c>
      <c r="AD33" s="45">
        <f t="shared" si="19"/>
        <v>9.9569287379278002</v>
      </c>
      <c r="AE33" s="45">
        <f t="shared" si="20"/>
        <v>1.6911354999227487E-3</v>
      </c>
      <c r="AF33" s="45">
        <f t="shared" si="21"/>
        <v>0.43204125311658104</v>
      </c>
      <c r="AG33" s="45">
        <f t="shared" si="22"/>
        <v>0.80706160418737471</v>
      </c>
      <c r="AH33" s="45">
        <f t="shared" si="23"/>
        <v>2.8136224946123052E-5</v>
      </c>
      <c r="AI33" s="45">
        <f t="shared" si="24"/>
        <v>5.7791480354930165E-4</v>
      </c>
      <c r="AJ33" s="45">
        <f t="shared" si="25"/>
        <v>8.9738877597093425E-2</v>
      </c>
      <c r="AK33" s="45">
        <f t="shared" si="26"/>
        <v>1.0388727961336615E-3</v>
      </c>
      <c r="AL33" s="45">
        <f t="shared" si="27"/>
        <v>4.7695069404414525E-4</v>
      </c>
      <c r="AM33" s="45">
        <f t="shared" si="28"/>
        <v>1.4515517989310427E-5</v>
      </c>
      <c r="AN33" s="45">
        <f t="shared" si="29"/>
        <v>3.9221110841498548E-2</v>
      </c>
      <c r="AO33" s="45">
        <f t="shared" si="1"/>
        <v>7.2619727538205364E-2</v>
      </c>
      <c r="AP33" s="45">
        <f t="shared" si="2"/>
        <v>2.8595430034255593</v>
      </c>
      <c r="AQ33" s="45">
        <f t="shared" si="3"/>
        <v>4.8567935092554512E-4</v>
      </c>
      <c r="AR33" s="45">
        <f t="shared" si="4"/>
        <v>0.12407847590941438</v>
      </c>
      <c r="AS33" s="45">
        <f t="shared" si="5"/>
        <v>0.23178104657879794</v>
      </c>
      <c r="AT33" s="45">
        <f t="shared" si="6"/>
        <v>8.080478157990535E-6</v>
      </c>
      <c r="AU33" s="45">
        <f t="shared" si="7"/>
        <v>1.6597208602794414E-4</v>
      </c>
      <c r="AV33" s="45">
        <f t="shared" si="8"/>
        <v>2.5772222170331247E-2</v>
      </c>
      <c r="AW33" s="45">
        <f t="shared" si="9"/>
        <v>2.9835519705159714E-4</v>
      </c>
      <c r="AX33" s="45">
        <f t="shared" si="10"/>
        <v>1.3697607525679068E-4</v>
      </c>
      <c r="AY33" s="45">
        <f t="shared" si="11"/>
        <v>4.1687300371368246E-6</v>
      </c>
      <c r="AZ33">
        <f t="shared" si="30"/>
        <v>0.13656790795009799</v>
      </c>
      <c r="BA33">
        <f t="shared" si="31"/>
        <v>0.75858567386409348</v>
      </c>
      <c r="BB33">
        <f t="shared" si="32"/>
        <v>9.9569287379278002</v>
      </c>
      <c r="BC33">
        <f t="shared" si="33"/>
        <v>3.3822709998454973E-3</v>
      </c>
      <c r="BD33">
        <f t="shared" si="34"/>
        <v>1.2961237593497432</v>
      </c>
      <c r="BE33">
        <f t="shared" si="35"/>
        <v>0.80706160418737471</v>
      </c>
      <c r="BF33">
        <f t="shared" si="36"/>
        <v>1.1254489978449221E-4</v>
      </c>
      <c r="BG33">
        <f t="shared" si="37"/>
        <v>1.1558296070986033E-3</v>
      </c>
      <c r="BH33">
        <f t="shared" si="38"/>
        <v>0.26921663279128027</v>
      </c>
      <c r="BI33">
        <f t="shared" si="39"/>
        <v>1.0388727961336615E-3</v>
      </c>
      <c r="BJ33">
        <f t="shared" si="40"/>
        <v>9.5390138808829051E-4</v>
      </c>
      <c r="BK33">
        <f t="shared" si="41"/>
        <v>2.9031035978620853E-5</v>
      </c>
      <c r="BL33" s="46">
        <f t="shared" si="12"/>
        <v>80.704739943962593</v>
      </c>
      <c r="BM33">
        <f t="shared" si="13"/>
        <v>281.01390448487786</v>
      </c>
      <c r="BN33">
        <f t="shared" si="14"/>
        <v>11.679027797603567</v>
      </c>
      <c r="BO33">
        <f t="shared" si="42"/>
        <v>13.231156766797319</v>
      </c>
      <c r="BP33" s="5">
        <f t="shared" si="15"/>
        <v>3.3541148183812646</v>
      </c>
    </row>
    <row r="34" spans="1:68" x14ac:dyDescent="0.2">
      <c r="A34" s="5" t="s">
        <v>174</v>
      </c>
      <c r="B34" s="5">
        <v>3.4740000000000011</v>
      </c>
      <c r="C34" s="5">
        <f t="shared" si="43"/>
        <v>180</v>
      </c>
      <c r="D34" s="17">
        <v>269.34341867059999</v>
      </c>
      <c r="E34" s="17">
        <v>819.68531330379994</v>
      </c>
      <c r="F34" s="17">
        <v>58403.524459820794</v>
      </c>
      <c r="G34" s="17">
        <v>11.876562551000001</v>
      </c>
      <c r="H34" s="17">
        <v>3418.0281693859997</v>
      </c>
      <c r="I34" s="17">
        <v>8986.1418111604999</v>
      </c>
      <c r="J34" s="17">
        <v>0.44177650500000004</v>
      </c>
      <c r="K34" s="17">
        <v>7.0878252440000002</v>
      </c>
      <c r="L34" s="17">
        <v>1446.9916142880002</v>
      </c>
      <c r="M34" s="17">
        <v>25.252140037499998</v>
      </c>
      <c r="N34" s="17">
        <v>11.652274094500001</v>
      </c>
      <c r="O34" s="17">
        <v>0.57715962750000005</v>
      </c>
      <c r="P34" s="8">
        <f t="shared" si="16"/>
        <v>0.93569903646166463</v>
      </c>
      <c r="Q34" s="8">
        <f t="shared" si="16"/>
        <v>2.8475867784174018</v>
      </c>
      <c r="R34" s="8">
        <f t="shared" si="16"/>
        <v>202.89384397341749</v>
      </c>
      <c r="S34" s="8">
        <f t="shared" si="16"/>
        <v>4.1259178302174015E-2</v>
      </c>
      <c r="T34" s="8">
        <f t="shared" si="16"/>
        <v>11.874229860446967</v>
      </c>
      <c r="U34" s="8">
        <f t="shared" si="16"/>
        <v>31.217856651971584</v>
      </c>
      <c r="V34" s="8">
        <f t="shared" si="16"/>
        <v>1.5347315783700007E-3</v>
      </c>
      <c r="W34" s="8">
        <f t="shared" si="16"/>
        <v>2.4623104897656008E-2</v>
      </c>
      <c r="X34" s="8">
        <f t="shared" si="16"/>
        <v>5.026848868036514</v>
      </c>
      <c r="Y34" s="8">
        <f t="shared" si="16"/>
        <v>8.772593449027502E-2</v>
      </c>
      <c r="Z34" s="8">
        <f t="shared" si="16"/>
        <v>4.0480000204293015E-2</v>
      </c>
      <c r="AA34" s="8">
        <f t="shared" si="16"/>
        <v>2.0050525459350006E-3</v>
      </c>
      <c r="AB34" s="45">
        <f t="shared" si="17"/>
        <v>0.13482695049879892</v>
      </c>
      <c r="AC34" s="45">
        <f t="shared" si="18"/>
        <v>0.26342153361863108</v>
      </c>
      <c r="AD34" s="45">
        <f t="shared" si="19"/>
        <v>8.825308567786756</v>
      </c>
      <c r="AE34" s="45">
        <f t="shared" si="20"/>
        <v>1.6972101317225018E-3</v>
      </c>
      <c r="AF34" s="45">
        <f t="shared" si="21"/>
        <v>0.44011230023895354</v>
      </c>
      <c r="AG34" s="45">
        <f t="shared" si="22"/>
        <v>0.79841065606065431</v>
      </c>
      <c r="AH34" s="45">
        <f t="shared" si="23"/>
        <v>2.7934684717328007E-5</v>
      </c>
      <c r="AI34" s="45">
        <f t="shared" si="24"/>
        <v>6.1434892459221585E-4</v>
      </c>
      <c r="AJ34" s="45">
        <f t="shared" si="25"/>
        <v>9.000624651811126E-2</v>
      </c>
      <c r="AK34" s="45">
        <f t="shared" si="26"/>
        <v>1.0263944599306777E-3</v>
      </c>
      <c r="AL34" s="45">
        <f t="shared" si="27"/>
        <v>4.6199498064703278E-4</v>
      </c>
      <c r="AM34" s="45">
        <f t="shared" si="28"/>
        <v>1.4600251554176075E-5</v>
      </c>
      <c r="AN34" s="45">
        <f t="shared" si="29"/>
        <v>3.8810290874726219E-2</v>
      </c>
      <c r="AO34" s="45">
        <f t="shared" si="1"/>
        <v>7.582657847398705E-2</v>
      </c>
      <c r="AP34" s="45">
        <f t="shared" si="2"/>
        <v>2.5403881887699349</v>
      </c>
      <c r="AQ34" s="45">
        <f t="shared" si="3"/>
        <v>4.8854638218839993E-4</v>
      </c>
      <c r="AR34" s="45">
        <f t="shared" si="4"/>
        <v>0.12668747847983691</v>
      </c>
      <c r="AS34" s="45">
        <f t="shared" si="5"/>
        <v>0.22982459875090791</v>
      </c>
      <c r="AT34" s="45">
        <f t="shared" si="6"/>
        <v>8.0410721696396083E-6</v>
      </c>
      <c r="AU34" s="45">
        <f t="shared" si="7"/>
        <v>1.7684194720558885E-4</v>
      </c>
      <c r="AV34" s="45">
        <f t="shared" si="8"/>
        <v>2.5908533827896152E-2</v>
      </c>
      <c r="AW34" s="45">
        <f t="shared" si="9"/>
        <v>2.9545033388908386E-4</v>
      </c>
      <c r="AX34" s="45">
        <f t="shared" si="10"/>
        <v>1.329864653560831E-4</v>
      </c>
      <c r="AY34" s="45">
        <f t="shared" si="11"/>
        <v>4.2027206546275389E-6</v>
      </c>
      <c r="AZ34">
        <f t="shared" si="30"/>
        <v>0.13482695049879892</v>
      </c>
      <c r="BA34">
        <f t="shared" si="31"/>
        <v>0.79026460085589323</v>
      </c>
      <c r="BB34">
        <f t="shared" si="32"/>
        <v>8.825308567786756</v>
      </c>
      <c r="BC34">
        <f t="shared" si="33"/>
        <v>3.3944202634450036E-3</v>
      </c>
      <c r="BD34">
        <f t="shared" si="34"/>
        <v>1.3203369007168606</v>
      </c>
      <c r="BE34">
        <f t="shared" si="35"/>
        <v>0.79841065606065431</v>
      </c>
      <c r="BF34">
        <f t="shared" si="36"/>
        <v>1.1173873886931203E-4</v>
      </c>
      <c r="BG34">
        <f t="shared" si="37"/>
        <v>1.2286978491844317E-3</v>
      </c>
      <c r="BH34">
        <f t="shared" si="38"/>
        <v>0.27001873955433375</v>
      </c>
      <c r="BI34">
        <f t="shared" si="39"/>
        <v>1.0263944599306777E-3</v>
      </c>
      <c r="BJ34">
        <f t="shared" si="40"/>
        <v>9.2398996129406557E-4</v>
      </c>
      <c r="BK34">
        <f t="shared" si="41"/>
        <v>2.9200503108352151E-5</v>
      </c>
      <c r="BL34" s="46">
        <f t="shared" si="12"/>
        <v>73.400602524689177</v>
      </c>
      <c r="BM34">
        <f t="shared" si="13"/>
        <v>254.99369317077031</v>
      </c>
      <c r="BN34">
        <f t="shared" si="14"/>
        <v>10.555928738155067</v>
      </c>
      <c r="BO34">
        <f t="shared" si="42"/>
        <v>12.145880857249129</v>
      </c>
      <c r="BP34" s="5">
        <f t="shared" si="15"/>
        <v>3.0385517380987519</v>
      </c>
    </row>
    <row r="35" spans="1:68" x14ac:dyDescent="0.2">
      <c r="A35" s="5" t="s">
        <v>175</v>
      </c>
      <c r="B35" s="5">
        <v>3.3419999999999996</v>
      </c>
      <c r="C35" s="5">
        <f t="shared" si="43"/>
        <v>186</v>
      </c>
      <c r="D35" s="17">
        <v>277.81706286880001</v>
      </c>
      <c r="E35" s="17">
        <v>810.69072694079989</v>
      </c>
      <c r="F35" s="17">
        <v>60850.849993703996</v>
      </c>
      <c r="G35" s="17">
        <v>11.709403596</v>
      </c>
      <c r="H35" s="17">
        <v>3624.8407497059998</v>
      </c>
      <c r="I35" s="17">
        <v>9176.916046716</v>
      </c>
      <c r="J35" s="17">
        <v>0.42914018400000004</v>
      </c>
      <c r="K35" s="17">
        <v>4.8717266399999994</v>
      </c>
      <c r="L35" s="17">
        <v>1436.175157956</v>
      </c>
      <c r="M35" s="17">
        <v>26.229355217999998</v>
      </c>
      <c r="N35" s="17">
        <v>11.939082144</v>
      </c>
      <c r="O35" s="17">
        <v>0.57171998400000001</v>
      </c>
      <c r="P35" s="8">
        <f t="shared" si="16"/>
        <v>0.9284646241075295</v>
      </c>
      <c r="Q35" s="8">
        <f t="shared" si="16"/>
        <v>2.7093284094361527</v>
      </c>
      <c r="R35" s="8">
        <f t="shared" si="16"/>
        <v>203.36354067895871</v>
      </c>
      <c r="S35" s="8">
        <f t="shared" si="16"/>
        <v>3.9132826817831992E-2</v>
      </c>
      <c r="T35" s="8">
        <f t="shared" si="16"/>
        <v>12.11421778551745</v>
      </c>
      <c r="U35" s="8">
        <f t="shared" si="16"/>
        <v>30.669253428124868</v>
      </c>
      <c r="V35" s="8">
        <f t="shared" si="16"/>
        <v>1.4341864949279999E-3</v>
      </c>
      <c r="W35" s="8">
        <f t="shared" si="16"/>
        <v>1.6281310430879995E-2</v>
      </c>
      <c r="X35" s="8">
        <f t="shared" si="16"/>
        <v>4.7996973778889513</v>
      </c>
      <c r="Y35" s="8">
        <f t="shared" si="16"/>
        <v>8.7658505138555984E-2</v>
      </c>
      <c r="Z35" s="8">
        <f t="shared" si="16"/>
        <v>3.9900412525247994E-2</v>
      </c>
      <c r="AA35" s="8">
        <f t="shared" si="16"/>
        <v>1.9106881865279997E-3</v>
      </c>
      <c r="AB35" s="45">
        <f t="shared" si="17"/>
        <v>0.13378452796938464</v>
      </c>
      <c r="AC35" s="45">
        <f t="shared" si="18"/>
        <v>0.25063167524848773</v>
      </c>
      <c r="AD35" s="45">
        <f t="shared" si="19"/>
        <v>8.8457390464966821</v>
      </c>
      <c r="AE35" s="45">
        <f t="shared" si="20"/>
        <v>1.6097419505484161E-3</v>
      </c>
      <c r="AF35" s="45">
        <f t="shared" si="21"/>
        <v>0.44900733081977207</v>
      </c>
      <c r="AG35" s="45">
        <f t="shared" si="22"/>
        <v>0.78437988307224726</v>
      </c>
      <c r="AH35" s="45">
        <f t="shared" si="23"/>
        <v>2.6104595830506007E-5</v>
      </c>
      <c r="AI35" s="45">
        <f t="shared" si="24"/>
        <v>4.0622032013173644E-4</v>
      </c>
      <c r="AJ35" s="45">
        <f t="shared" si="25"/>
        <v>8.5939075700786946E-2</v>
      </c>
      <c r="AK35" s="45">
        <f t="shared" si="26"/>
        <v>1.0256055357266407E-3</v>
      </c>
      <c r="AL35" s="45">
        <f t="shared" si="27"/>
        <v>4.5538019316649156E-4</v>
      </c>
      <c r="AM35" s="45">
        <f t="shared" si="28"/>
        <v>1.391311575422704E-5</v>
      </c>
      <c r="AN35" s="45">
        <f t="shared" si="29"/>
        <v>4.0031277070432275E-2</v>
      </c>
      <c r="AO35" s="45">
        <f t="shared" si="1"/>
        <v>7.4994516830786284E-2</v>
      </c>
      <c r="AP35" s="45">
        <f t="shared" si="2"/>
        <v>2.6468399301306653</v>
      </c>
      <c r="AQ35" s="45">
        <f t="shared" si="3"/>
        <v>4.8167024253393663E-4</v>
      </c>
      <c r="AR35" s="45">
        <f t="shared" si="4"/>
        <v>0.13435288175337287</v>
      </c>
      <c r="AS35" s="45">
        <f t="shared" si="5"/>
        <v>0.23470373521012788</v>
      </c>
      <c r="AT35" s="45">
        <f t="shared" si="6"/>
        <v>7.8110699672369859E-6</v>
      </c>
      <c r="AU35" s="45">
        <f t="shared" si="7"/>
        <v>1.2155006586826345E-4</v>
      </c>
      <c r="AV35" s="45">
        <f t="shared" si="8"/>
        <v>2.5714864063670542E-2</v>
      </c>
      <c r="AW35" s="45">
        <f t="shared" si="9"/>
        <v>3.0688376293436291E-4</v>
      </c>
      <c r="AX35" s="45">
        <f t="shared" si="10"/>
        <v>1.3625978251540744E-4</v>
      </c>
      <c r="AY35" s="45">
        <f t="shared" si="11"/>
        <v>4.1631106386077324E-6</v>
      </c>
      <c r="AZ35">
        <f t="shared" si="30"/>
        <v>0.13378452796938464</v>
      </c>
      <c r="BA35">
        <f t="shared" si="31"/>
        <v>0.75189502574546319</v>
      </c>
      <c r="BB35">
        <f t="shared" si="32"/>
        <v>8.8457390464966821</v>
      </c>
      <c r="BC35">
        <f t="shared" si="33"/>
        <v>3.2194839010968321E-3</v>
      </c>
      <c r="BD35">
        <f t="shared" si="34"/>
        <v>1.3470219924593163</v>
      </c>
      <c r="BE35">
        <f t="shared" si="35"/>
        <v>0.78437988307224726</v>
      </c>
      <c r="BF35">
        <f t="shared" si="36"/>
        <v>1.0441838332202403E-4</v>
      </c>
      <c r="BG35">
        <f t="shared" si="37"/>
        <v>8.1244064026347288E-4</v>
      </c>
      <c r="BH35">
        <f t="shared" si="38"/>
        <v>0.25781722710236082</v>
      </c>
      <c r="BI35">
        <f t="shared" si="39"/>
        <v>1.0256055357266407E-3</v>
      </c>
      <c r="BJ35">
        <f t="shared" si="40"/>
        <v>9.1076038633298312E-4</v>
      </c>
      <c r="BK35">
        <f t="shared" si="41"/>
        <v>2.7826231508454081E-5</v>
      </c>
      <c r="BL35" s="46">
        <f t="shared" si="12"/>
        <v>76.233040165657599</v>
      </c>
      <c r="BM35">
        <f t="shared" si="13"/>
        <v>254.77082023362763</v>
      </c>
      <c r="BN35">
        <f t="shared" si="14"/>
        <v>10.553018505018521</v>
      </c>
      <c r="BO35">
        <f t="shared" si="42"/>
        <v>12.126738237923705</v>
      </c>
      <c r="BP35" s="5">
        <f t="shared" si="15"/>
        <v>3.1576955430935136</v>
      </c>
    </row>
    <row r="36" spans="1:68" x14ac:dyDescent="0.2">
      <c r="A36" s="5" t="s">
        <v>176</v>
      </c>
      <c r="B36" s="5">
        <v>3.3540000000000001</v>
      </c>
      <c r="C36" s="5">
        <f t="shared" si="43"/>
        <v>192</v>
      </c>
      <c r="D36" s="17">
        <v>263.1942628059</v>
      </c>
      <c r="E36" s="17">
        <v>694.13631259680005</v>
      </c>
      <c r="F36" s="17">
        <v>56912.676645007195</v>
      </c>
      <c r="G36" s="17">
        <v>12.2763642072</v>
      </c>
      <c r="H36" s="17">
        <v>3724.4695294511998</v>
      </c>
      <c r="I36" s="17">
        <v>8875.1840077199995</v>
      </c>
      <c r="J36" s="17">
        <v>0.38478242640000004</v>
      </c>
      <c r="K36" s="17">
        <v>6.6826232568000004</v>
      </c>
      <c r="L36" s="17">
        <v>1375.3189733472002</v>
      </c>
      <c r="M36" s="17">
        <v>25.171758972000003</v>
      </c>
      <c r="N36" s="17">
        <v>10.923187154400001</v>
      </c>
      <c r="O36" s="17">
        <v>0.5469889656000001</v>
      </c>
      <c r="P36" s="8">
        <f t="shared" si="16"/>
        <v>0.8827535574509886</v>
      </c>
      <c r="Q36" s="8">
        <f t="shared" si="16"/>
        <v>2.3281331924496675</v>
      </c>
      <c r="R36" s="8">
        <f t="shared" si="16"/>
        <v>190.88511746735415</v>
      </c>
      <c r="S36" s="8">
        <f t="shared" si="16"/>
        <v>4.1174925550948802E-2</v>
      </c>
      <c r="T36" s="8">
        <f t="shared" si="16"/>
        <v>12.491870801779324</v>
      </c>
      <c r="U36" s="8">
        <f t="shared" si="16"/>
        <v>29.767367161892881</v>
      </c>
      <c r="V36" s="8">
        <f t="shared" si="16"/>
        <v>1.2905602581456002E-3</v>
      </c>
      <c r="W36" s="8">
        <f t="shared" si="16"/>
        <v>2.2413518403307204E-2</v>
      </c>
      <c r="X36" s="8">
        <f t="shared" si="16"/>
        <v>4.6128198366065094</v>
      </c>
      <c r="Y36" s="8">
        <f t="shared" si="16"/>
        <v>8.4426079592088019E-2</v>
      </c>
      <c r="Z36" s="8">
        <f t="shared" si="16"/>
        <v>3.6636369715857604E-2</v>
      </c>
      <c r="AA36" s="8">
        <f t="shared" si="16"/>
        <v>1.8346009906224005E-3</v>
      </c>
      <c r="AB36" s="45">
        <f t="shared" si="17"/>
        <v>0.12719791894106464</v>
      </c>
      <c r="AC36" s="45">
        <f t="shared" si="18"/>
        <v>0.21536847293706451</v>
      </c>
      <c r="AD36" s="45">
        <f t="shared" si="19"/>
        <v>8.3029629172402846</v>
      </c>
      <c r="AE36" s="45">
        <f t="shared" si="20"/>
        <v>1.6937443665548664E-3</v>
      </c>
      <c r="AF36" s="45">
        <f t="shared" si="21"/>
        <v>0.46300484810153164</v>
      </c>
      <c r="AG36" s="45">
        <f t="shared" si="22"/>
        <v>0.76131373815582815</v>
      </c>
      <c r="AH36" s="45">
        <f t="shared" si="23"/>
        <v>2.3490357811168553E-5</v>
      </c>
      <c r="AI36" s="45">
        <f t="shared" si="24"/>
        <v>5.5921952104059892E-4</v>
      </c>
      <c r="AJ36" s="45">
        <f t="shared" si="25"/>
        <v>8.2593014084270527E-2</v>
      </c>
      <c r="AK36" s="45">
        <f t="shared" si="26"/>
        <v>9.8778611901354884E-4</v>
      </c>
      <c r="AL36" s="45">
        <f t="shared" si="27"/>
        <v>4.1812793558385758E-4</v>
      </c>
      <c r="AM36" s="45">
        <f t="shared" si="28"/>
        <v>1.3359069326603076E-5</v>
      </c>
      <c r="AN36" s="45">
        <f t="shared" si="29"/>
        <v>3.7924245361080688E-2</v>
      </c>
      <c r="AO36" s="45">
        <f t="shared" si="1"/>
        <v>6.4212424847067531E-2</v>
      </c>
      <c r="AP36" s="45">
        <f t="shared" si="2"/>
        <v>2.4755405239237578</v>
      </c>
      <c r="AQ36" s="45">
        <f t="shared" si="3"/>
        <v>5.0499235735088446E-4</v>
      </c>
      <c r="AR36" s="45">
        <f t="shared" si="4"/>
        <v>0.1380455718847739</v>
      </c>
      <c r="AS36" s="45">
        <f t="shared" si="5"/>
        <v>0.22698680326649617</v>
      </c>
      <c r="AT36" s="45">
        <f t="shared" si="6"/>
        <v>7.0036844994539514E-6</v>
      </c>
      <c r="AU36" s="45">
        <f t="shared" si="7"/>
        <v>1.6673211718562877E-4</v>
      </c>
      <c r="AV36" s="45">
        <f t="shared" si="8"/>
        <v>2.462522781284154E-2</v>
      </c>
      <c r="AW36" s="45">
        <f t="shared" si="9"/>
        <v>2.9450987448227455E-4</v>
      </c>
      <c r="AX36" s="45">
        <f t="shared" si="10"/>
        <v>1.2466545485505592E-4</v>
      </c>
      <c r="AY36" s="45">
        <f t="shared" si="11"/>
        <v>3.9830260365542863E-6</v>
      </c>
      <c r="AZ36">
        <f t="shared" si="30"/>
        <v>0.12719791894106464</v>
      </c>
      <c r="BA36">
        <f t="shared" si="31"/>
        <v>0.64610541881119354</v>
      </c>
      <c r="BB36">
        <f t="shared" si="32"/>
        <v>8.3029629172402846</v>
      </c>
      <c r="BC36">
        <f t="shared" si="33"/>
        <v>3.3874887331097328E-3</v>
      </c>
      <c r="BD36">
        <f t="shared" si="34"/>
        <v>1.3890145443045949</v>
      </c>
      <c r="BE36">
        <f t="shared" si="35"/>
        <v>0.76131373815582815</v>
      </c>
      <c r="BF36">
        <f t="shared" si="36"/>
        <v>9.3961431244674211E-5</v>
      </c>
      <c r="BG36">
        <f t="shared" si="37"/>
        <v>1.1184390420811978E-3</v>
      </c>
      <c r="BH36">
        <f t="shared" si="38"/>
        <v>0.24777904225281158</v>
      </c>
      <c r="BI36">
        <f t="shared" si="39"/>
        <v>9.8778611901354884E-4</v>
      </c>
      <c r="BJ36">
        <f t="shared" si="40"/>
        <v>8.3625587116771516E-4</v>
      </c>
      <c r="BK36">
        <f t="shared" si="41"/>
        <v>2.6718138653206152E-5</v>
      </c>
      <c r="BL36" s="46">
        <f t="shared" ref="BL36:BL67" si="44">SUM(D36:O36)/1000</f>
        <v>71.900965435910692</v>
      </c>
      <c r="BM36">
        <f t="shared" ref="BM36:BM67" si="45">SUM(P36:AA36)</f>
        <v>241.15583807204453</v>
      </c>
      <c r="BN36">
        <f t="shared" ref="BN36:BN67" si="46">SUM(AB36:AM36)</f>
        <v>9.9561366368293758</v>
      </c>
      <c r="BO36">
        <f t="shared" si="42"/>
        <v>11.480824229041048</v>
      </c>
      <c r="BP36" s="5">
        <f t="shared" ref="BP36:BP67" si="47">BN36/B36</f>
        <v>2.9684366836104279</v>
      </c>
    </row>
    <row r="37" spans="1:68" x14ac:dyDescent="0.2">
      <c r="A37" s="5" t="s">
        <v>177</v>
      </c>
      <c r="B37" s="5">
        <v>3.3080000000000007</v>
      </c>
      <c r="C37" s="5">
        <f t="shared" si="43"/>
        <v>198</v>
      </c>
      <c r="D37" s="17">
        <v>282.94907761799999</v>
      </c>
      <c r="E37" s="17">
        <v>769.20716495400006</v>
      </c>
      <c r="F37" s="17">
        <v>61800.131018868</v>
      </c>
      <c r="G37" s="17">
        <v>12.115884673</v>
      </c>
      <c r="H37" s="17">
        <v>3727.8545307305999</v>
      </c>
      <c r="I37" s="17">
        <v>9048.0392328214002</v>
      </c>
      <c r="J37" s="17">
        <v>0.4104537888</v>
      </c>
      <c r="K37" s="17">
        <v>6.8680042845999996</v>
      </c>
      <c r="L37" s="17">
        <v>1367.9301850556001</v>
      </c>
      <c r="M37" s="17">
        <v>25.587886797399999</v>
      </c>
      <c r="N37" s="17">
        <v>11.3971642404</v>
      </c>
      <c r="O37" s="17">
        <v>0.52643306379999999</v>
      </c>
      <c r="P37" s="8">
        <f t="shared" si="16"/>
        <v>0.93599554876034419</v>
      </c>
      <c r="Q37" s="8">
        <f t="shared" si="16"/>
        <v>2.5445373016678325</v>
      </c>
      <c r="R37" s="8">
        <f t="shared" si="16"/>
        <v>204.43483341041539</v>
      </c>
      <c r="S37" s="8">
        <f t="shared" si="16"/>
        <v>4.0079346498284006E-2</v>
      </c>
      <c r="T37" s="8">
        <f t="shared" si="16"/>
        <v>12.331742787656827</v>
      </c>
      <c r="U37" s="8">
        <f t="shared" si="16"/>
        <v>29.930913782173196</v>
      </c>
      <c r="V37" s="8">
        <f t="shared" si="16"/>
        <v>1.3577811333504003E-3</v>
      </c>
      <c r="W37" s="8">
        <f t="shared" si="16"/>
        <v>2.2719358173456803E-2</v>
      </c>
      <c r="X37" s="8">
        <f t="shared" si="16"/>
        <v>4.5251130521639258</v>
      </c>
      <c r="Y37" s="8">
        <f t="shared" si="16"/>
        <v>8.4644729525799212E-2</v>
      </c>
      <c r="Z37" s="8">
        <f t="shared" si="16"/>
        <v>3.7701819307243208E-2</v>
      </c>
      <c r="AA37" s="8">
        <f t="shared" si="16"/>
        <v>1.7414405750504002E-3</v>
      </c>
      <c r="AB37" s="45">
        <f t="shared" si="17"/>
        <v>0.13486967561388244</v>
      </c>
      <c r="AC37" s="45">
        <f t="shared" si="18"/>
        <v>0.23538735445585868</v>
      </c>
      <c r="AD37" s="45">
        <f t="shared" si="19"/>
        <v>8.8923372514317265</v>
      </c>
      <c r="AE37" s="45">
        <f t="shared" si="20"/>
        <v>1.6486773549273554E-3</v>
      </c>
      <c r="AF37" s="45">
        <f t="shared" si="21"/>
        <v>0.45706978456845171</v>
      </c>
      <c r="AG37" s="45">
        <f t="shared" si="22"/>
        <v>0.76549651616811243</v>
      </c>
      <c r="AH37" s="45">
        <f t="shared" si="23"/>
        <v>2.4713890304885335E-5</v>
      </c>
      <c r="AI37" s="45">
        <f t="shared" si="24"/>
        <v>5.6685025382876262E-4</v>
      </c>
      <c r="AJ37" s="45">
        <f t="shared" si="25"/>
        <v>8.1022615079031787E-2</v>
      </c>
      <c r="AK37" s="45">
        <f t="shared" si="26"/>
        <v>9.9034432579617649E-4</v>
      </c>
      <c r="AL37" s="45">
        <f t="shared" si="27"/>
        <v>4.302878259215157E-4</v>
      </c>
      <c r="AM37" s="45">
        <f t="shared" si="28"/>
        <v>1.2680700320763126E-5</v>
      </c>
      <c r="AN37" s="45">
        <f t="shared" si="29"/>
        <v>4.0770760463688757E-2</v>
      </c>
      <c r="AO37" s="45">
        <f t="shared" si="1"/>
        <v>7.1156999533209989E-2</v>
      </c>
      <c r="AP37" s="45">
        <f t="shared" si="2"/>
        <v>2.6881309708076557</v>
      </c>
      <c r="AQ37" s="45">
        <f t="shared" si="3"/>
        <v>4.9839097791032501E-4</v>
      </c>
      <c r="AR37" s="45">
        <f t="shared" si="4"/>
        <v>0.13817103523834692</v>
      </c>
      <c r="AS37" s="45">
        <f t="shared" si="5"/>
        <v>0.23140765301333502</v>
      </c>
      <c r="AT37" s="45">
        <f t="shared" si="6"/>
        <v>7.4709462832180561E-6</v>
      </c>
      <c r="AU37" s="45">
        <f t="shared" si="7"/>
        <v>1.7135739233033932E-4</v>
      </c>
      <c r="AV37" s="45">
        <f t="shared" si="8"/>
        <v>2.4492930797772601E-2</v>
      </c>
      <c r="AW37" s="45">
        <f t="shared" si="9"/>
        <v>2.9937857490815487E-4</v>
      </c>
      <c r="AX37" s="45">
        <f t="shared" si="10"/>
        <v>1.3007491714677014E-4</v>
      </c>
      <c r="AY37" s="45">
        <f t="shared" si="11"/>
        <v>3.8333435068812339E-6</v>
      </c>
      <c r="AZ37">
        <f t="shared" si="30"/>
        <v>0.13486967561388244</v>
      </c>
      <c r="BA37">
        <f t="shared" si="31"/>
        <v>0.70616206336757603</v>
      </c>
      <c r="BB37">
        <f t="shared" si="32"/>
        <v>8.8923372514317265</v>
      </c>
      <c r="BC37">
        <f t="shared" si="33"/>
        <v>3.2973547098547108E-3</v>
      </c>
      <c r="BD37">
        <f t="shared" si="34"/>
        <v>1.3712093537053551</v>
      </c>
      <c r="BE37">
        <f t="shared" si="35"/>
        <v>0.76549651616811243</v>
      </c>
      <c r="BF37">
        <f t="shared" si="36"/>
        <v>9.8855561219541341E-5</v>
      </c>
      <c r="BG37">
        <f t="shared" si="37"/>
        <v>1.1337005076575252E-3</v>
      </c>
      <c r="BH37">
        <f t="shared" si="38"/>
        <v>0.24306784523709535</v>
      </c>
      <c r="BI37">
        <f t="shared" si="39"/>
        <v>9.9034432579617649E-4</v>
      </c>
      <c r="BJ37">
        <f t="shared" si="40"/>
        <v>8.6057565184303141E-4</v>
      </c>
      <c r="BK37">
        <f t="shared" si="41"/>
        <v>2.5361400641526251E-5</v>
      </c>
      <c r="BL37" s="46">
        <f t="shared" si="44"/>
        <v>77.053017036895582</v>
      </c>
      <c r="BM37">
        <f t="shared" si="45"/>
        <v>254.8913803580507</v>
      </c>
      <c r="BN37">
        <f t="shared" si="46"/>
        <v>10.569856751668164</v>
      </c>
      <c r="BO37">
        <f t="shared" si="42"/>
        <v>12.119548897680763</v>
      </c>
      <c r="BP37" s="5">
        <f t="shared" si="47"/>
        <v>3.195240856006095</v>
      </c>
    </row>
    <row r="38" spans="1:68" x14ac:dyDescent="0.2">
      <c r="A38" s="5" t="s">
        <v>178</v>
      </c>
      <c r="B38" s="5">
        <v>3.3309999999999995</v>
      </c>
      <c r="C38" s="5">
        <f t="shared" si="43"/>
        <v>204</v>
      </c>
      <c r="D38" s="17">
        <v>259.23635825759999</v>
      </c>
      <c r="E38" s="17">
        <v>722.51908025130001</v>
      </c>
      <c r="F38" s="17">
        <v>56974.258318934699</v>
      </c>
      <c r="G38" s="17">
        <v>11.315399529</v>
      </c>
      <c r="H38" s="17">
        <v>3646.9536112310002</v>
      </c>
      <c r="I38" s="17">
        <v>9102.0442728319995</v>
      </c>
      <c r="J38" s="17">
        <v>0.42118101899999999</v>
      </c>
      <c r="K38" s="17">
        <v>4.0639298560000006</v>
      </c>
      <c r="L38" s="17">
        <v>1402.8157840480001</v>
      </c>
      <c r="M38" s="17">
        <v>25.942507276000001</v>
      </c>
      <c r="N38" s="17">
        <v>11.695015808000001</v>
      </c>
      <c r="O38" s="17">
        <v>0.52882368000000002</v>
      </c>
      <c r="P38" s="8">
        <f t="shared" si="16"/>
        <v>0.86351630935606538</v>
      </c>
      <c r="Q38" s="8">
        <f t="shared" si="16"/>
        <v>2.4067110563170799</v>
      </c>
      <c r="R38" s="8">
        <f t="shared" si="16"/>
        <v>189.78125446037146</v>
      </c>
      <c r="S38" s="8">
        <f t="shared" si="16"/>
        <v>3.7691595831098997E-2</v>
      </c>
      <c r="T38" s="8">
        <f t="shared" si="16"/>
        <v>12.14800247901046</v>
      </c>
      <c r="U38" s="8">
        <f t="shared" si="16"/>
        <v>30.318909472803384</v>
      </c>
      <c r="V38" s="8">
        <f t="shared" si="16"/>
        <v>1.4029539742889997E-3</v>
      </c>
      <c r="W38" s="8">
        <f t="shared" si="16"/>
        <v>1.3536950350335999E-2</v>
      </c>
      <c r="X38" s="8">
        <f t="shared" si="16"/>
        <v>4.672779376663887</v>
      </c>
      <c r="Y38" s="8">
        <f t="shared" si="16"/>
        <v>8.6414491736355986E-2</v>
      </c>
      <c r="Z38" s="8">
        <f t="shared" si="16"/>
        <v>3.8956097656447995E-2</v>
      </c>
      <c r="AA38" s="8">
        <f t="shared" si="16"/>
        <v>1.7615116780799998E-3</v>
      </c>
      <c r="AB38" s="45">
        <f t="shared" si="17"/>
        <v>0.12442598117522555</v>
      </c>
      <c r="AC38" s="45">
        <f t="shared" si="18"/>
        <v>0.22263747051961885</v>
      </c>
      <c r="AD38" s="45">
        <f t="shared" si="19"/>
        <v>8.2549479974063278</v>
      </c>
      <c r="AE38" s="45">
        <f t="shared" si="20"/>
        <v>1.5504564307321678E-3</v>
      </c>
      <c r="AF38" s="45">
        <f t="shared" si="21"/>
        <v>0.4502595433287791</v>
      </c>
      <c r="AG38" s="45">
        <f t="shared" si="22"/>
        <v>0.77541967961133973</v>
      </c>
      <c r="AH38" s="45">
        <f t="shared" si="23"/>
        <v>2.5536111654331994E-5</v>
      </c>
      <c r="AI38" s="45">
        <f t="shared" si="24"/>
        <v>3.3774826223393213E-4</v>
      </c>
      <c r="AJ38" s="45">
        <f t="shared" si="25"/>
        <v>8.3666595822092876E-2</v>
      </c>
      <c r="AK38" s="45">
        <f t="shared" si="26"/>
        <v>1.0110505643659295E-3</v>
      </c>
      <c r="AL38" s="45">
        <f t="shared" si="27"/>
        <v>4.4460280365724714E-4</v>
      </c>
      <c r="AM38" s="45">
        <f t="shared" si="28"/>
        <v>1.2826852676618363E-5</v>
      </c>
      <c r="AN38" s="45">
        <f t="shared" si="29"/>
        <v>3.7353942112046103E-2</v>
      </c>
      <c r="AO38" s="45">
        <f t="shared" si="1"/>
        <v>6.6838027775328393E-2</v>
      </c>
      <c r="AP38" s="45">
        <f t="shared" si="2"/>
        <v>2.4782191526287387</v>
      </c>
      <c r="AQ38" s="45">
        <f t="shared" si="3"/>
        <v>4.6546275314685319E-4</v>
      </c>
      <c r="AR38" s="45">
        <f t="shared" si="4"/>
        <v>0.13517248373724983</v>
      </c>
      <c r="AS38" s="45">
        <f t="shared" si="5"/>
        <v>0.23278885608265981</v>
      </c>
      <c r="AT38" s="45">
        <f t="shared" si="6"/>
        <v>7.6661998361849287E-6</v>
      </c>
      <c r="AU38" s="45">
        <f t="shared" si="7"/>
        <v>1.0139545548902196E-4</v>
      </c>
      <c r="AV38" s="45">
        <f t="shared" si="8"/>
        <v>2.5117561039355415E-2</v>
      </c>
      <c r="AW38" s="45">
        <f t="shared" si="9"/>
        <v>3.0352763865683867E-4</v>
      </c>
      <c r="AX38" s="45">
        <f t="shared" si="10"/>
        <v>1.3347427308833601E-4</v>
      </c>
      <c r="AY38" s="45">
        <f t="shared" si="11"/>
        <v>3.8507513289157503E-6</v>
      </c>
      <c r="AZ38">
        <f t="shared" si="30"/>
        <v>0.12442598117522555</v>
      </c>
      <c r="BA38">
        <f t="shared" si="31"/>
        <v>0.66791241155885661</v>
      </c>
      <c r="BB38">
        <f t="shared" si="32"/>
        <v>8.2549479974063278</v>
      </c>
      <c r="BC38">
        <f t="shared" si="33"/>
        <v>3.1009128614643356E-3</v>
      </c>
      <c r="BD38">
        <f t="shared" si="34"/>
        <v>1.3507786299863374</v>
      </c>
      <c r="BE38">
        <f t="shared" si="35"/>
        <v>0.77541967961133973</v>
      </c>
      <c r="BF38">
        <f t="shared" si="36"/>
        <v>1.0214444661732798E-4</v>
      </c>
      <c r="BG38">
        <f t="shared" si="37"/>
        <v>6.7549652446786425E-4</v>
      </c>
      <c r="BH38">
        <f t="shared" si="38"/>
        <v>0.2509997874662786</v>
      </c>
      <c r="BI38">
        <f t="shared" si="39"/>
        <v>1.0110505643659295E-3</v>
      </c>
      <c r="BJ38">
        <f t="shared" si="40"/>
        <v>8.8920560731449428E-4</v>
      </c>
      <c r="BK38">
        <f t="shared" si="41"/>
        <v>2.5653705353236725E-5</v>
      </c>
      <c r="BL38" s="46">
        <f t="shared" si="44"/>
        <v>72.16179428272261</v>
      </c>
      <c r="BM38">
        <f t="shared" si="45"/>
        <v>240.37093675574891</v>
      </c>
      <c r="BN38">
        <f t="shared" si="46"/>
        <v>9.914739488888701</v>
      </c>
      <c r="BO38">
        <f t="shared" si="42"/>
        <v>11.430288950913948</v>
      </c>
      <c r="BP38" s="5">
        <f t="shared" si="47"/>
        <v>2.9765054004469236</v>
      </c>
    </row>
    <row r="39" spans="1:68" x14ac:dyDescent="0.2">
      <c r="A39" s="5" t="s">
        <v>179</v>
      </c>
      <c r="B39" s="5">
        <v>3.3879999999999999</v>
      </c>
      <c r="C39" s="5">
        <f t="shared" si="43"/>
        <v>210</v>
      </c>
      <c r="D39" s="17">
        <v>259.83916214049998</v>
      </c>
      <c r="E39" s="17">
        <v>654.41377963800005</v>
      </c>
      <c r="F39" s="17">
        <v>57697.209210150002</v>
      </c>
      <c r="G39" s="17">
        <v>10.601120306699999</v>
      </c>
      <c r="H39" s="17">
        <v>3627.5355205903998</v>
      </c>
      <c r="I39" s="17">
        <v>8401.2975579694994</v>
      </c>
      <c r="J39" s="17">
        <v>0.33944169730000001</v>
      </c>
      <c r="K39" s="17">
        <v>6.1698549923000003</v>
      </c>
      <c r="L39" s="17">
        <v>1282.1579845500999</v>
      </c>
      <c r="M39" s="17">
        <v>23.683650398800001</v>
      </c>
      <c r="N39" s="17">
        <v>10.336729271999999</v>
      </c>
      <c r="O39" s="17">
        <v>0.47981516629999998</v>
      </c>
      <c r="P39" s="8">
        <f t="shared" si="16"/>
        <v>0.88033508133201388</v>
      </c>
      <c r="Q39" s="8">
        <f t="shared" si="16"/>
        <v>2.217153885413544</v>
      </c>
      <c r="R39" s="8">
        <f t="shared" si="16"/>
        <v>195.47814480398822</v>
      </c>
      <c r="S39" s="8">
        <f t="shared" si="16"/>
        <v>3.5916595599099592E-2</v>
      </c>
      <c r="T39" s="8">
        <f t="shared" si="16"/>
        <v>12.290090343760275</v>
      </c>
      <c r="U39" s="8">
        <f t="shared" si="16"/>
        <v>28.463596126400663</v>
      </c>
      <c r="V39" s="8">
        <f t="shared" si="16"/>
        <v>1.1500284704524001E-3</v>
      </c>
      <c r="W39" s="8">
        <f t="shared" si="16"/>
        <v>2.0903468713912399E-2</v>
      </c>
      <c r="X39" s="8">
        <f t="shared" si="16"/>
        <v>4.3439512516557386</v>
      </c>
      <c r="Y39" s="8">
        <f t="shared" si="16"/>
        <v>8.0240207551134396E-2</v>
      </c>
      <c r="Z39" s="8">
        <f t="shared" si="16"/>
        <v>3.5020838773535998E-2</v>
      </c>
      <c r="AA39" s="8">
        <f t="shared" si="16"/>
        <v>1.6256137834243999E-3</v>
      </c>
      <c r="AB39" s="45">
        <f t="shared" si="17"/>
        <v>0.12684943535043428</v>
      </c>
      <c r="AC39" s="45">
        <f t="shared" si="18"/>
        <v>0.20510211705953227</v>
      </c>
      <c r="AD39" s="45">
        <f t="shared" si="19"/>
        <v>8.5027466204431583</v>
      </c>
      <c r="AE39" s="45">
        <f t="shared" si="20"/>
        <v>1.4774412011147508E-3</v>
      </c>
      <c r="AF39" s="45">
        <f t="shared" si="21"/>
        <v>0.45552595788585154</v>
      </c>
      <c r="AG39" s="45">
        <f t="shared" si="22"/>
        <v>0.72796921039387885</v>
      </c>
      <c r="AH39" s="45">
        <f t="shared" si="23"/>
        <v>2.0932443947076816E-5</v>
      </c>
      <c r="AI39" s="45">
        <f t="shared" si="24"/>
        <v>5.2154363058663669E-4</v>
      </c>
      <c r="AJ39" s="45">
        <f t="shared" si="25"/>
        <v>7.7778894389538736E-2</v>
      </c>
      <c r="AK39" s="45">
        <f t="shared" si="26"/>
        <v>9.3881136715963961E-4</v>
      </c>
      <c r="AL39" s="45">
        <f t="shared" si="27"/>
        <v>3.9969001111088789E-4</v>
      </c>
      <c r="AM39" s="45">
        <f t="shared" si="28"/>
        <v>1.183728088126702E-5</v>
      </c>
      <c r="AN39" s="45">
        <f t="shared" si="29"/>
        <v>3.7440801461167142E-2</v>
      </c>
      <c r="AO39" s="45">
        <f t="shared" si="1"/>
        <v>6.0537814952636444E-2</v>
      </c>
      <c r="AP39" s="45">
        <f t="shared" si="2"/>
        <v>2.5096654723858203</v>
      </c>
      <c r="AQ39" s="45">
        <f t="shared" si="3"/>
        <v>4.360806378733031E-4</v>
      </c>
      <c r="AR39" s="45">
        <f t="shared" si="4"/>
        <v>0.13445276206784285</v>
      </c>
      <c r="AS39" s="45">
        <f t="shared" si="5"/>
        <v>0.21486694521661123</v>
      </c>
      <c r="AT39" s="45">
        <f t="shared" si="6"/>
        <v>6.1784073043319999E-6</v>
      </c>
      <c r="AU39" s="45">
        <f t="shared" si="7"/>
        <v>1.5393849781187625E-4</v>
      </c>
      <c r="AV39" s="45">
        <f t="shared" si="8"/>
        <v>2.2957170717101162E-2</v>
      </c>
      <c r="AW39" s="45">
        <f t="shared" si="9"/>
        <v>2.7709898676494675E-4</v>
      </c>
      <c r="AX39" s="45">
        <f t="shared" si="10"/>
        <v>1.1797225829719242E-4</v>
      </c>
      <c r="AY39" s="45">
        <f t="shared" si="11"/>
        <v>3.4938845576348939E-6</v>
      </c>
      <c r="AZ39">
        <f t="shared" si="30"/>
        <v>0.12684943535043428</v>
      </c>
      <c r="BA39">
        <f t="shared" si="31"/>
        <v>0.61530635117859678</v>
      </c>
      <c r="BB39">
        <f t="shared" si="32"/>
        <v>8.5027466204431583</v>
      </c>
      <c r="BC39">
        <f t="shared" si="33"/>
        <v>2.9548824022295017E-3</v>
      </c>
      <c r="BD39">
        <f t="shared" si="34"/>
        <v>1.3665778736575547</v>
      </c>
      <c r="BE39">
        <f t="shared" si="35"/>
        <v>0.72796921039387885</v>
      </c>
      <c r="BF39">
        <f t="shared" si="36"/>
        <v>8.3729775788307263E-5</v>
      </c>
      <c r="BG39">
        <f t="shared" si="37"/>
        <v>1.0430872611732734E-3</v>
      </c>
      <c r="BH39">
        <f t="shared" si="38"/>
        <v>0.23333668316861622</v>
      </c>
      <c r="BI39">
        <f t="shared" si="39"/>
        <v>9.3881136715963961E-4</v>
      </c>
      <c r="BJ39">
        <f t="shared" si="40"/>
        <v>7.9938002222177578E-4</v>
      </c>
      <c r="BK39">
        <f t="shared" si="41"/>
        <v>2.367456176253404E-5</v>
      </c>
      <c r="BL39" s="46">
        <f t="shared" si="44"/>
        <v>71.974063826871898</v>
      </c>
      <c r="BM39">
        <f t="shared" si="45"/>
        <v>243.84812824544201</v>
      </c>
      <c r="BN39">
        <f t="shared" si="46"/>
        <v>10.099342491457195</v>
      </c>
      <c r="BO39">
        <f t="shared" si="42"/>
        <v>11.578629739582574</v>
      </c>
      <c r="BP39" s="5">
        <f t="shared" si="47"/>
        <v>2.9809157294737885</v>
      </c>
    </row>
    <row r="40" spans="1:68" x14ac:dyDescent="0.2">
      <c r="A40" s="5" t="s">
        <v>180</v>
      </c>
      <c r="B40" s="5">
        <v>3.4819999999999993</v>
      </c>
      <c r="C40" s="5">
        <f t="shared" si="43"/>
        <v>216</v>
      </c>
      <c r="D40" s="17">
        <v>262.45039040160003</v>
      </c>
      <c r="E40" s="17">
        <v>638.46475778039996</v>
      </c>
      <c r="F40" s="17">
        <v>57326.731839597604</v>
      </c>
      <c r="G40" s="17">
        <v>14.420202317999999</v>
      </c>
      <c r="H40" s="17">
        <v>3679.5501352659999</v>
      </c>
      <c r="I40" s="17">
        <v>8452.6116137440004</v>
      </c>
      <c r="J40" s="17">
        <v>0.391477674</v>
      </c>
      <c r="K40" s="17">
        <v>6.7221409560000005</v>
      </c>
      <c r="L40" s="17">
        <v>1263.3637002769999</v>
      </c>
      <c r="M40" s="17">
        <v>24.088846242000002</v>
      </c>
      <c r="N40" s="17">
        <v>10.335000598000001</v>
      </c>
      <c r="O40" s="17">
        <v>0.52469403299999995</v>
      </c>
      <c r="P40" s="8">
        <f t="shared" ref="P40:AA61" si="48">($B40/1000)*D40</f>
        <v>0.91385225937837111</v>
      </c>
      <c r="Q40" s="8">
        <f t="shared" si="48"/>
        <v>2.2231342865913524</v>
      </c>
      <c r="R40" s="8">
        <f t="shared" si="48"/>
        <v>199.61168026547881</v>
      </c>
      <c r="S40" s="8">
        <f t="shared" si="48"/>
        <v>5.021114447127599E-2</v>
      </c>
      <c r="T40" s="8">
        <f t="shared" si="48"/>
        <v>12.812193570996209</v>
      </c>
      <c r="U40" s="8">
        <f t="shared" si="48"/>
        <v>29.431993639056603</v>
      </c>
      <c r="V40" s="8">
        <f t="shared" si="48"/>
        <v>1.3631252608679997E-3</v>
      </c>
      <c r="W40" s="8">
        <f t="shared" si="48"/>
        <v>2.3406494808791999E-2</v>
      </c>
      <c r="X40" s="8">
        <f t="shared" si="48"/>
        <v>4.3990324043645126</v>
      </c>
      <c r="Y40" s="8">
        <f t="shared" si="48"/>
        <v>8.3877362614643999E-2</v>
      </c>
      <c r="Z40" s="8">
        <f t="shared" si="48"/>
        <v>3.5986472082235994E-2</v>
      </c>
      <c r="AA40" s="8">
        <f t="shared" si="48"/>
        <v>1.8269846229059996E-3</v>
      </c>
      <c r="AB40" s="45">
        <f t="shared" si="17"/>
        <v>0.13167899991042811</v>
      </c>
      <c r="AC40" s="45">
        <f t="shared" si="18"/>
        <v>0.20565534566062463</v>
      </c>
      <c r="AD40" s="45">
        <f t="shared" si="19"/>
        <v>8.6825437262061254</v>
      </c>
      <c r="AE40" s="45">
        <f t="shared" si="20"/>
        <v>2.0654522612618673E-3</v>
      </c>
      <c r="AF40" s="45">
        <f t="shared" si="21"/>
        <v>0.47487744888792471</v>
      </c>
      <c r="AG40" s="45">
        <f t="shared" si="22"/>
        <v>0.7527364102060512</v>
      </c>
      <c r="AH40" s="45">
        <f t="shared" si="23"/>
        <v>2.481116237473607E-5</v>
      </c>
      <c r="AI40" s="45">
        <f t="shared" si="24"/>
        <v>5.8399438145688627E-4</v>
      </c>
      <c r="AJ40" s="45">
        <f t="shared" si="25"/>
        <v>7.8765128099633167E-2</v>
      </c>
      <c r="AK40" s="45">
        <f t="shared" si="26"/>
        <v>9.8136612395745867E-4</v>
      </c>
      <c r="AL40" s="45">
        <f t="shared" si="27"/>
        <v>4.1071070625697321E-4</v>
      </c>
      <c r="AM40" s="45">
        <f t="shared" si="28"/>
        <v>1.3303608992252236E-5</v>
      </c>
      <c r="AN40" s="45">
        <f t="shared" si="29"/>
        <v>3.7817059135677233E-2</v>
      </c>
      <c r="AO40" s="45">
        <f t="shared" si="1"/>
        <v>5.9062419776170209E-2</v>
      </c>
      <c r="AP40" s="45">
        <f t="shared" si="2"/>
        <v>2.4935507542234712</v>
      </c>
      <c r="AQ40" s="45">
        <f t="shared" si="3"/>
        <v>5.9317985676676267E-4</v>
      </c>
      <c r="AR40" s="45">
        <f t="shared" si="4"/>
        <v>0.13638065734862861</v>
      </c>
      <c r="AS40" s="45">
        <f t="shared" si="5"/>
        <v>0.2161793251596931</v>
      </c>
      <c r="AT40" s="45">
        <f t="shared" si="6"/>
        <v>7.1255492173279939E-6</v>
      </c>
      <c r="AU40" s="45">
        <f t="shared" si="7"/>
        <v>1.6771808772455095E-4</v>
      </c>
      <c r="AV40" s="45">
        <f t="shared" si="8"/>
        <v>2.2620657122238135E-2</v>
      </c>
      <c r="AW40" s="45">
        <f t="shared" si="9"/>
        <v>2.818397828711829E-4</v>
      </c>
      <c r="AX40" s="45">
        <f t="shared" si="10"/>
        <v>1.1795252908011869E-4</v>
      </c>
      <c r="AY40" s="45">
        <f t="shared" si="11"/>
        <v>3.8206803538920848E-6</v>
      </c>
      <c r="AZ40">
        <f t="shared" si="30"/>
        <v>0.13167899991042811</v>
      </c>
      <c r="BA40">
        <f t="shared" si="31"/>
        <v>0.61696603698187391</v>
      </c>
      <c r="BB40">
        <f t="shared" si="32"/>
        <v>8.6825437262061254</v>
      </c>
      <c r="BC40">
        <f t="shared" si="33"/>
        <v>4.1309045225237347E-3</v>
      </c>
      <c r="BD40">
        <f t="shared" si="34"/>
        <v>1.424632346663774</v>
      </c>
      <c r="BE40">
        <f t="shared" si="35"/>
        <v>0.7527364102060512</v>
      </c>
      <c r="BF40">
        <f t="shared" si="36"/>
        <v>9.9244649498944279E-5</v>
      </c>
      <c r="BG40">
        <f t="shared" si="37"/>
        <v>1.1679887629137725E-3</v>
      </c>
      <c r="BH40">
        <f t="shared" si="38"/>
        <v>0.23629538429889951</v>
      </c>
      <c r="BI40">
        <f t="shared" si="39"/>
        <v>9.8136612395745867E-4</v>
      </c>
      <c r="BJ40">
        <f t="shared" si="40"/>
        <v>8.2142141251394642E-4</v>
      </c>
      <c r="BK40">
        <f t="shared" si="41"/>
        <v>2.6607217984504472E-5</v>
      </c>
      <c r="BL40" s="46">
        <f t="shared" si="44"/>
        <v>71.679654798887597</v>
      </c>
      <c r="BM40">
        <f t="shared" si="45"/>
        <v>249.5885580097266</v>
      </c>
      <c r="BN40">
        <f t="shared" si="46"/>
        <v>10.330336697215087</v>
      </c>
      <c r="BO40">
        <f t="shared" si="42"/>
        <v>11.852080436956545</v>
      </c>
      <c r="BP40" s="5">
        <f t="shared" si="47"/>
        <v>2.966782509251892</v>
      </c>
    </row>
    <row r="41" spans="1:68" x14ac:dyDescent="0.2">
      <c r="A41" s="5" t="s">
        <v>181</v>
      </c>
      <c r="B41" s="5">
        <v>3.4230000000000009</v>
      </c>
      <c r="C41" s="5">
        <f t="shared" si="43"/>
        <v>222</v>
      </c>
      <c r="D41" s="17">
        <v>269.4831185475</v>
      </c>
      <c r="E41" s="17">
        <v>620.24077798739995</v>
      </c>
      <c r="F41" s="17">
        <v>57347.102287111498</v>
      </c>
      <c r="G41" s="17">
        <v>12.081826807200001</v>
      </c>
      <c r="H41" s="17">
        <v>3757.954762632</v>
      </c>
      <c r="I41" s="17">
        <v>8355.4657215791995</v>
      </c>
      <c r="J41" s="17">
        <v>0.35280298800000004</v>
      </c>
      <c r="K41" s="17">
        <v>6.3126256728000003</v>
      </c>
      <c r="L41" s="17">
        <v>1221.0981818664</v>
      </c>
      <c r="M41" s="17">
        <v>23.609184372000001</v>
      </c>
      <c r="N41" s="17">
        <v>10.013454967200001</v>
      </c>
      <c r="O41" s="17">
        <v>0.50333728320000004</v>
      </c>
      <c r="P41" s="8">
        <f t="shared" si="48"/>
        <v>0.92244071478809275</v>
      </c>
      <c r="Q41" s="8">
        <f t="shared" si="48"/>
        <v>2.1230841830508709</v>
      </c>
      <c r="R41" s="8">
        <f t="shared" si="48"/>
        <v>196.29913112878273</v>
      </c>
      <c r="S41" s="8">
        <f t="shared" si="48"/>
        <v>4.1356093161045618E-2</v>
      </c>
      <c r="T41" s="8">
        <f t="shared" si="48"/>
        <v>12.86347915248934</v>
      </c>
      <c r="U41" s="8">
        <f t="shared" si="48"/>
        <v>28.600759164965609</v>
      </c>
      <c r="V41" s="8">
        <f t="shared" si="48"/>
        <v>1.2076446279240005E-3</v>
      </c>
      <c r="W41" s="8">
        <f t="shared" si="48"/>
        <v>2.1608117677994407E-2</v>
      </c>
      <c r="X41" s="8">
        <f t="shared" si="48"/>
        <v>4.1798190765286884</v>
      </c>
      <c r="Y41" s="8">
        <f t="shared" si="48"/>
        <v>8.0814238105356026E-2</v>
      </c>
      <c r="Z41" s="8">
        <f t="shared" si="48"/>
        <v>3.4276056352725619E-2</v>
      </c>
      <c r="AA41" s="8">
        <f t="shared" si="48"/>
        <v>1.7229235203936007E-3</v>
      </c>
      <c r="AB41" s="45">
        <f t="shared" si="17"/>
        <v>0.13291652950837071</v>
      </c>
      <c r="AC41" s="45">
        <f t="shared" si="18"/>
        <v>0.19640001693347556</v>
      </c>
      <c r="AD41" s="45">
        <f t="shared" si="19"/>
        <v>8.5384572043837643</v>
      </c>
      <c r="AE41" s="45">
        <f t="shared" si="20"/>
        <v>1.7011967569331805E-3</v>
      </c>
      <c r="AF41" s="45">
        <f t="shared" si="21"/>
        <v>0.4767783229239933</v>
      </c>
      <c r="AG41" s="45">
        <f t="shared" si="22"/>
        <v>0.73147721649528408</v>
      </c>
      <c r="AH41" s="45">
        <f t="shared" si="23"/>
        <v>2.1981154494430295E-5</v>
      </c>
      <c r="AI41" s="45">
        <f t="shared" si="24"/>
        <v>5.391246925647307E-4</v>
      </c>
      <c r="AJ41" s="45">
        <f t="shared" si="25"/>
        <v>7.4840090895768818E-2</v>
      </c>
      <c r="AK41" s="45">
        <f t="shared" si="26"/>
        <v>9.4552753136019688E-4</v>
      </c>
      <c r="AL41" s="45">
        <f t="shared" si="27"/>
        <v>3.9118986935317984E-4</v>
      </c>
      <c r="AM41" s="45">
        <f t="shared" si="28"/>
        <v>1.2545864125781699E-5</v>
      </c>
      <c r="AN41" s="45">
        <f t="shared" si="29"/>
        <v>3.8830420539985588E-2</v>
      </c>
      <c r="AO41" s="45">
        <f t="shared" si="1"/>
        <v>5.7376575206975026E-2</v>
      </c>
      <c r="AP41" s="45">
        <f t="shared" si="2"/>
        <v>2.4944368110966293</v>
      </c>
      <c r="AQ41" s="45">
        <f t="shared" si="3"/>
        <v>4.9698999618264092E-4</v>
      </c>
      <c r="AR41" s="45">
        <f t="shared" si="4"/>
        <v>0.13928668504936989</v>
      </c>
      <c r="AS41" s="45">
        <f t="shared" si="5"/>
        <v>0.21369477548795907</v>
      </c>
      <c r="AT41" s="45">
        <f t="shared" si="6"/>
        <v>6.4216051692755738E-6</v>
      </c>
      <c r="AU41" s="45">
        <f t="shared" si="7"/>
        <v>1.5750064053892215E-4</v>
      </c>
      <c r="AV41" s="45">
        <f t="shared" si="8"/>
        <v>2.1863888663677708E-2</v>
      </c>
      <c r="AW41" s="45">
        <f t="shared" si="9"/>
        <v>2.7622773338013341E-4</v>
      </c>
      <c r="AX41" s="45">
        <f t="shared" si="10"/>
        <v>1.1428275470440542E-4</v>
      </c>
      <c r="AY41" s="45">
        <f t="shared" si="11"/>
        <v>3.6651662652006121E-6</v>
      </c>
      <c r="AZ41">
        <f t="shared" si="30"/>
        <v>0.13291652950837071</v>
      </c>
      <c r="BA41">
        <f t="shared" si="31"/>
        <v>0.5892000508004267</v>
      </c>
      <c r="BB41">
        <f t="shared" si="32"/>
        <v>8.5384572043837643</v>
      </c>
      <c r="BC41">
        <f t="shared" si="33"/>
        <v>3.402393513866361E-3</v>
      </c>
      <c r="BD41">
        <f t="shared" si="34"/>
        <v>1.43033496877198</v>
      </c>
      <c r="BE41">
        <f t="shared" si="35"/>
        <v>0.73147721649528408</v>
      </c>
      <c r="BF41">
        <f t="shared" si="36"/>
        <v>8.7924617977721181E-5</v>
      </c>
      <c r="BG41">
        <f t="shared" si="37"/>
        <v>1.0782493851294614E-3</v>
      </c>
      <c r="BH41">
        <f t="shared" si="38"/>
        <v>0.22452027268730645</v>
      </c>
      <c r="BI41">
        <f t="shared" si="39"/>
        <v>9.4552753136019688E-4</v>
      </c>
      <c r="BJ41">
        <f t="shared" si="40"/>
        <v>7.8237973870635968E-4</v>
      </c>
      <c r="BK41">
        <f t="shared" si="41"/>
        <v>2.5091728251563397E-5</v>
      </c>
      <c r="BL41" s="46">
        <f t="shared" si="44"/>
        <v>71.624218081814391</v>
      </c>
      <c r="BM41">
        <f t="shared" si="45"/>
        <v>245.16969849405078</v>
      </c>
      <c r="BN41">
        <f t="shared" si="46"/>
        <v>10.154480947009489</v>
      </c>
      <c r="BO41">
        <f t="shared" si="42"/>
        <v>11.653227809162424</v>
      </c>
      <c r="BP41" s="5">
        <f t="shared" si="47"/>
        <v>2.9665442439408372</v>
      </c>
    </row>
    <row r="42" spans="1:68" x14ac:dyDescent="0.2">
      <c r="A42" s="5" t="s">
        <v>182</v>
      </c>
      <c r="B42" s="5">
        <v>3.431</v>
      </c>
      <c r="C42" s="5">
        <f t="shared" si="43"/>
        <v>228</v>
      </c>
      <c r="D42" s="17">
        <v>252.33573923599999</v>
      </c>
      <c r="E42" s="17">
        <v>555.35191911599998</v>
      </c>
      <c r="F42" s="17">
        <v>55376.081865569999</v>
      </c>
      <c r="G42" s="17">
        <v>11.556703905600001</v>
      </c>
      <c r="H42" s="17">
        <v>3717.1469635468002</v>
      </c>
      <c r="I42" s="17">
        <v>8099.6597133927999</v>
      </c>
      <c r="J42" s="17">
        <v>0.3322844224</v>
      </c>
      <c r="K42" s="17">
        <v>7.3190253527999998</v>
      </c>
      <c r="L42" s="17">
        <v>1208.4916140052001</v>
      </c>
      <c r="M42" s="17">
        <v>22.9677327572</v>
      </c>
      <c r="N42" s="17">
        <v>9.6214177024000005</v>
      </c>
      <c r="O42" s="17">
        <v>0.54151538560000001</v>
      </c>
      <c r="P42" s="8">
        <f t="shared" si="48"/>
        <v>0.86576392131871593</v>
      </c>
      <c r="Q42" s="8">
        <f t="shared" si="48"/>
        <v>1.9054124344869958</v>
      </c>
      <c r="R42" s="8">
        <f t="shared" si="48"/>
        <v>189.99533688077068</v>
      </c>
      <c r="S42" s="8">
        <f t="shared" si="48"/>
        <v>3.9651051100113605E-2</v>
      </c>
      <c r="T42" s="8">
        <f t="shared" si="48"/>
        <v>12.753531231929072</v>
      </c>
      <c r="U42" s="8">
        <f t="shared" si="48"/>
        <v>27.789932476650698</v>
      </c>
      <c r="V42" s="8">
        <f t="shared" si="48"/>
        <v>1.1400678532544001E-3</v>
      </c>
      <c r="W42" s="8">
        <f t="shared" si="48"/>
        <v>2.51115759854568E-2</v>
      </c>
      <c r="X42" s="8">
        <f t="shared" si="48"/>
        <v>4.1463347276518414</v>
      </c>
      <c r="Y42" s="8">
        <f t="shared" si="48"/>
        <v>7.8802291089953208E-2</v>
      </c>
      <c r="Z42" s="8">
        <f t="shared" si="48"/>
        <v>3.3011084136934404E-2</v>
      </c>
      <c r="AA42" s="8">
        <f t="shared" si="48"/>
        <v>1.8579392879936E-3</v>
      </c>
      <c r="AB42" s="45">
        <f t="shared" si="17"/>
        <v>0.12474984457042015</v>
      </c>
      <c r="AC42" s="45">
        <f t="shared" si="18"/>
        <v>0.17626386998029564</v>
      </c>
      <c r="AD42" s="45">
        <f t="shared" si="19"/>
        <v>8.2642599774149925</v>
      </c>
      <c r="AE42" s="45">
        <f t="shared" si="20"/>
        <v>1.6310592801363063E-3</v>
      </c>
      <c r="AF42" s="45">
        <f t="shared" si="21"/>
        <v>0.47270315907817168</v>
      </c>
      <c r="AG42" s="45">
        <f t="shared" si="22"/>
        <v>0.71073996103965975</v>
      </c>
      <c r="AH42" s="45">
        <f t="shared" si="23"/>
        <v>2.0751144034481257E-5</v>
      </c>
      <c r="AI42" s="45">
        <f t="shared" si="24"/>
        <v>6.2653632698245513E-4</v>
      </c>
      <c r="AJ42" s="45">
        <f t="shared" si="25"/>
        <v>7.4240550181769768E-2</v>
      </c>
      <c r="AK42" s="45">
        <f t="shared" si="26"/>
        <v>9.2198772774018027E-4</v>
      </c>
      <c r="AL42" s="45">
        <f t="shared" si="27"/>
        <v>3.7675284337975807E-4</v>
      </c>
      <c r="AM42" s="45">
        <f t="shared" si="28"/>
        <v>1.3529012509965774E-5</v>
      </c>
      <c r="AN42" s="45">
        <f t="shared" si="29"/>
        <v>3.6359616604610942E-2</v>
      </c>
      <c r="AO42" s="45">
        <f t="shared" si="1"/>
        <v>5.1373905561147085E-2</v>
      </c>
      <c r="AP42" s="45">
        <f t="shared" si="2"/>
        <v>2.4087029954575905</v>
      </c>
      <c r="AQ42" s="45">
        <f t="shared" si="3"/>
        <v>4.753888895763061E-4</v>
      </c>
      <c r="AR42" s="45">
        <f t="shared" si="4"/>
        <v>0.13777416469780579</v>
      </c>
      <c r="AS42" s="45">
        <f t="shared" si="5"/>
        <v>0.20715242233741177</v>
      </c>
      <c r="AT42" s="45">
        <f t="shared" si="6"/>
        <v>6.0481329159082648E-6</v>
      </c>
      <c r="AU42" s="45">
        <f t="shared" si="7"/>
        <v>1.82610412994012E-4</v>
      </c>
      <c r="AV42" s="45">
        <f t="shared" si="8"/>
        <v>2.1638166768222025E-2</v>
      </c>
      <c r="AW42" s="45">
        <f t="shared" si="9"/>
        <v>2.6872274198198198E-4</v>
      </c>
      <c r="AX42" s="45">
        <f t="shared" si="10"/>
        <v>1.0980846498972838E-4</v>
      </c>
      <c r="AY42" s="45">
        <f t="shared" si="11"/>
        <v>3.9431689040996133E-6</v>
      </c>
      <c r="AZ42">
        <f t="shared" si="30"/>
        <v>0.12474984457042015</v>
      </c>
      <c r="BA42">
        <f t="shared" si="31"/>
        <v>0.52879160994088692</v>
      </c>
      <c r="BB42">
        <f t="shared" si="32"/>
        <v>8.2642599774149925</v>
      </c>
      <c r="BC42">
        <f t="shared" si="33"/>
        <v>3.2621185602726126E-3</v>
      </c>
      <c r="BD42">
        <f t="shared" si="34"/>
        <v>1.4181094772345151</v>
      </c>
      <c r="BE42">
        <f t="shared" si="35"/>
        <v>0.71073996103965975</v>
      </c>
      <c r="BF42">
        <f t="shared" si="36"/>
        <v>8.3004576137925027E-5</v>
      </c>
      <c r="BG42">
        <f t="shared" si="37"/>
        <v>1.2530726539649103E-3</v>
      </c>
      <c r="BH42">
        <f t="shared" si="38"/>
        <v>0.22272165054530929</v>
      </c>
      <c r="BI42">
        <f t="shared" si="39"/>
        <v>9.2198772774018027E-4</v>
      </c>
      <c r="BJ42">
        <f t="shared" si="40"/>
        <v>7.5350568675951613E-4</v>
      </c>
      <c r="BK42">
        <f t="shared" si="41"/>
        <v>2.7058025019931548E-5</v>
      </c>
      <c r="BL42" s="46">
        <f t="shared" si="44"/>
        <v>69.261406494392787</v>
      </c>
      <c r="BM42">
        <f t="shared" si="45"/>
        <v>237.63588568226169</v>
      </c>
      <c r="BN42">
        <f t="shared" si="46"/>
        <v>9.8265479786000949</v>
      </c>
      <c r="BO42">
        <f t="shared" si="42"/>
        <v>11.27567326797568</v>
      </c>
      <c r="BP42" s="5">
        <f t="shared" si="47"/>
        <v>2.8640477932381505</v>
      </c>
    </row>
    <row r="43" spans="1:68" x14ac:dyDescent="0.2">
      <c r="A43" s="5" t="s">
        <v>183</v>
      </c>
      <c r="B43" s="5">
        <v>3.2940000000000005</v>
      </c>
      <c r="C43" s="5">
        <f t="shared" si="43"/>
        <v>234</v>
      </c>
      <c r="D43" s="17">
        <v>261.10476534600002</v>
      </c>
      <c r="E43" s="17">
        <v>551.81740705799996</v>
      </c>
      <c r="F43" s="17">
        <v>56045.419223402001</v>
      </c>
      <c r="G43" s="17">
        <v>9.8798759410000017</v>
      </c>
      <c r="H43" s="17">
        <v>3818.5701645270001</v>
      </c>
      <c r="I43" s="17">
        <v>8196.2830479599997</v>
      </c>
      <c r="J43" s="17">
        <v>0.29939320899999999</v>
      </c>
      <c r="K43" s="17">
        <v>4.9992743509999995</v>
      </c>
      <c r="L43" s="17">
        <v>1169.9984240819999</v>
      </c>
      <c r="M43" s="17">
        <v>23.071219195000001</v>
      </c>
      <c r="N43" s="17">
        <v>9.4780778100000003</v>
      </c>
      <c r="O43" s="17">
        <v>0.46142188499999998</v>
      </c>
      <c r="P43" s="8">
        <f t="shared" si="48"/>
        <v>0.86007909704972418</v>
      </c>
      <c r="Q43" s="8">
        <f t="shared" si="48"/>
        <v>1.8176865388490522</v>
      </c>
      <c r="R43" s="8">
        <f t="shared" si="48"/>
        <v>184.61361092188622</v>
      </c>
      <c r="S43" s="8">
        <f t="shared" si="48"/>
        <v>3.2544311349654013E-2</v>
      </c>
      <c r="T43" s="8">
        <f t="shared" si="48"/>
        <v>12.57837012195194</v>
      </c>
      <c r="U43" s="8">
        <f t="shared" si="48"/>
        <v>26.998556359980242</v>
      </c>
      <c r="V43" s="8">
        <f t="shared" si="48"/>
        <v>9.8620123044600009E-4</v>
      </c>
      <c r="W43" s="8">
        <f t="shared" si="48"/>
        <v>1.6467609712193999E-2</v>
      </c>
      <c r="X43" s="8">
        <f t="shared" si="48"/>
        <v>3.8539748089261083</v>
      </c>
      <c r="Y43" s="8">
        <f t="shared" si="48"/>
        <v>7.5996596028330018E-2</v>
      </c>
      <c r="Z43" s="8">
        <f t="shared" si="48"/>
        <v>3.1220788306140005E-2</v>
      </c>
      <c r="AA43" s="8">
        <f t="shared" si="48"/>
        <v>1.5199236891900001E-3</v>
      </c>
      <c r="AB43" s="45">
        <f t="shared" si="17"/>
        <v>0.12393070562676141</v>
      </c>
      <c r="AC43" s="45">
        <f t="shared" si="18"/>
        <v>0.16814861598973654</v>
      </c>
      <c r="AD43" s="45">
        <f t="shared" si="19"/>
        <v>8.0301701140446387</v>
      </c>
      <c r="AE43" s="45">
        <f t="shared" si="20"/>
        <v>1.3387211579454551E-3</v>
      </c>
      <c r="AF43" s="45">
        <f t="shared" si="21"/>
        <v>0.46621090148079836</v>
      </c>
      <c r="AG43" s="45">
        <f t="shared" si="22"/>
        <v>0.69050016265934122</v>
      </c>
      <c r="AH43" s="45">
        <f t="shared" si="23"/>
        <v>1.7950513841390609E-5</v>
      </c>
      <c r="AI43" s="45">
        <f t="shared" si="24"/>
        <v>4.108685057932635E-4</v>
      </c>
      <c r="AJ43" s="45">
        <f t="shared" si="25"/>
        <v>6.9005815737262458E-2</v>
      </c>
      <c r="AK43" s="45">
        <f t="shared" si="26"/>
        <v>8.8916106269252388E-4</v>
      </c>
      <c r="AL43" s="45">
        <f t="shared" si="27"/>
        <v>3.5632034131636615E-4</v>
      </c>
      <c r="AM43" s="45">
        <f t="shared" si="28"/>
        <v>1.1067674136678075E-5</v>
      </c>
      <c r="AN43" s="45">
        <f t="shared" si="29"/>
        <v>3.7623165035446687E-2</v>
      </c>
      <c r="AO43" s="45">
        <f t="shared" si="1"/>
        <v>5.1046938673265492E-2</v>
      </c>
      <c r="AP43" s="45">
        <f t="shared" si="2"/>
        <v>2.437817278094911</v>
      </c>
      <c r="AQ43" s="45">
        <f t="shared" si="3"/>
        <v>4.0641200909090922E-4</v>
      </c>
      <c r="AR43" s="45">
        <f t="shared" si="4"/>
        <v>0.14153336414110451</v>
      </c>
      <c r="AS43" s="45">
        <f t="shared" si="5"/>
        <v>0.20962360736470587</v>
      </c>
      <c r="AT43" s="45">
        <f t="shared" si="6"/>
        <v>5.4494577539133595E-6</v>
      </c>
      <c r="AU43" s="45">
        <f t="shared" si="7"/>
        <v>1.2473239398702593E-4</v>
      </c>
      <c r="AV43" s="45">
        <f t="shared" si="8"/>
        <v>2.0948942239606087E-2</v>
      </c>
      <c r="AW43" s="45">
        <f t="shared" si="9"/>
        <v>2.6993353451503453E-4</v>
      </c>
      <c r="AX43" s="45">
        <f t="shared" si="10"/>
        <v>1.0817253834740926E-4</v>
      </c>
      <c r="AY43" s="45">
        <f t="shared" si="11"/>
        <v>3.3599496468360877E-6</v>
      </c>
      <c r="AZ43">
        <f t="shared" si="30"/>
        <v>0.12393070562676141</v>
      </c>
      <c r="BA43">
        <f t="shared" si="31"/>
        <v>0.50444584796920966</v>
      </c>
      <c r="BB43">
        <f t="shared" si="32"/>
        <v>8.0301701140446387</v>
      </c>
      <c r="BC43">
        <f t="shared" si="33"/>
        <v>2.6774423158909101E-3</v>
      </c>
      <c r="BD43">
        <f t="shared" si="34"/>
        <v>1.3986327044423952</v>
      </c>
      <c r="BE43">
        <f t="shared" si="35"/>
        <v>0.69050016265934122</v>
      </c>
      <c r="BF43">
        <f t="shared" si="36"/>
        <v>7.1802055365562437E-5</v>
      </c>
      <c r="BG43">
        <f t="shared" si="37"/>
        <v>8.21737011586527E-4</v>
      </c>
      <c r="BH43">
        <f t="shared" si="38"/>
        <v>0.20701744721178739</v>
      </c>
      <c r="BI43">
        <f t="shared" si="39"/>
        <v>8.8916106269252388E-4</v>
      </c>
      <c r="BJ43">
        <f t="shared" si="40"/>
        <v>7.126406826327323E-4</v>
      </c>
      <c r="BK43">
        <f t="shared" si="41"/>
        <v>2.2135348273356149E-5</v>
      </c>
      <c r="BL43" s="46">
        <f t="shared" si="44"/>
        <v>70.091382294766007</v>
      </c>
      <c r="BM43">
        <f t="shared" si="45"/>
        <v>230.88101327895919</v>
      </c>
      <c r="BN43">
        <f t="shared" si="46"/>
        <v>9.5509904047942662</v>
      </c>
      <c r="BO43">
        <f t="shared" si="42"/>
        <v>10.959891900430577</v>
      </c>
      <c r="BP43" s="5">
        <f t="shared" si="47"/>
        <v>2.8995113554323817</v>
      </c>
    </row>
    <row r="44" spans="1:68" x14ac:dyDescent="0.2">
      <c r="A44" s="5" t="s">
        <v>184</v>
      </c>
      <c r="B44" s="5">
        <v>3.4640000000000004</v>
      </c>
      <c r="C44" s="5">
        <f t="shared" si="43"/>
        <v>240</v>
      </c>
      <c r="D44" s="17">
        <v>255.41645456159998</v>
      </c>
      <c r="E44" s="17">
        <v>527.52223591199993</v>
      </c>
      <c r="F44" s="17">
        <v>54264.578193244801</v>
      </c>
      <c r="G44" s="17">
        <v>10.4152863825</v>
      </c>
      <c r="H44" s="17">
        <v>3741.7632614145</v>
      </c>
      <c r="I44" s="17">
        <v>8012.879623471501</v>
      </c>
      <c r="J44" s="17">
        <v>0.43807558050000001</v>
      </c>
      <c r="K44" s="17">
        <v>6.5500403445000002</v>
      </c>
      <c r="L44" s="17">
        <v>1137.4799415929999</v>
      </c>
      <c r="M44" s="17">
        <v>22.7045001195</v>
      </c>
      <c r="N44" s="17">
        <v>9.1406159594999998</v>
      </c>
      <c r="O44" s="17">
        <v>0.57894016500000001</v>
      </c>
      <c r="P44" s="8">
        <f t="shared" si="48"/>
        <v>0.8847625986013824</v>
      </c>
      <c r="Q44" s="8">
        <f t="shared" si="48"/>
        <v>1.8273370251991681</v>
      </c>
      <c r="R44" s="8">
        <f t="shared" si="48"/>
        <v>187.97249886140003</v>
      </c>
      <c r="S44" s="8">
        <f t="shared" si="48"/>
        <v>3.6078552028980006E-2</v>
      </c>
      <c r="T44" s="8">
        <f t="shared" si="48"/>
        <v>12.96146793753983</v>
      </c>
      <c r="U44" s="8">
        <f t="shared" si="48"/>
        <v>27.756615015705282</v>
      </c>
      <c r="V44" s="8">
        <f t="shared" si="48"/>
        <v>1.5174938108520003E-3</v>
      </c>
      <c r="W44" s="8">
        <f t="shared" si="48"/>
        <v>2.2689339753348005E-2</v>
      </c>
      <c r="X44" s="8">
        <f t="shared" si="48"/>
        <v>3.9402305176781525</v>
      </c>
      <c r="Y44" s="8">
        <f t="shared" si="48"/>
        <v>7.8648388413948014E-2</v>
      </c>
      <c r="Z44" s="8">
        <f t="shared" si="48"/>
        <v>3.1663093683708003E-2</v>
      </c>
      <c r="AA44" s="8">
        <f t="shared" si="48"/>
        <v>2.0054487315600005E-3</v>
      </c>
      <c r="AB44" s="45">
        <f t="shared" si="17"/>
        <v>0.12748740613852771</v>
      </c>
      <c r="AC44" s="45">
        <f t="shared" si="18"/>
        <v>0.16904135293239297</v>
      </c>
      <c r="AD44" s="45">
        <f t="shared" si="19"/>
        <v>8.1762722427751218</v>
      </c>
      <c r="AE44" s="45">
        <f t="shared" si="20"/>
        <v>1.4841033331542577E-3</v>
      </c>
      <c r="AF44" s="45">
        <f t="shared" si="21"/>
        <v>0.48041022748479723</v>
      </c>
      <c r="AG44" s="45">
        <f t="shared" si="22"/>
        <v>0.70988785206407368</v>
      </c>
      <c r="AH44" s="45">
        <f t="shared" si="23"/>
        <v>2.7620928482926838E-5</v>
      </c>
      <c r="AI44" s="45">
        <f t="shared" si="24"/>
        <v>5.661012912511977E-4</v>
      </c>
      <c r="AJ44" s="45">
        <f t="shared" si="25"/>
        <v>7.055023308286755E-2</v>
      </c>
      <c r="AK44" s="45">
        <f t="shared" si="26"/>
        <v>9.2018706463025638E-4</v>
      </c>
      <c r="AL44" s="45">
        <f t="shared" si="27"/>
        <v>3.6136833695170052E-4</v>
      </c>
      <c r="AM44" s="45">
        <f t="shared" si="28"/>
        <v>1.4603136470982307E-5</v>
      </c>
      <c r="AN44" s="45">
        <f t="shared" si="29"/>
        <v>3.68035237120461E-2</v>
      </c>
      <c r="AO44" s="45">
        <f t="shared" si="1"/>
        <v>4.8799466781868639E-2</v>
      </c>
      <c r="AP44" s="45">
        <f t="shared" si="2"/>
        <v>2.3603557282838108</v>
      </c>
      <c r="AQ44" s="45">
        <f t="shared" si="3"/>
        <v>4.2843629709995887E-4</v>
      </c>
      <c r="AR44" s="45">
        <f t="shared" si="4"/>
        <v>0.13868655527852111</v>
      </c>
      <c r="AS44" s="45">
        <f t="shared" si="5"/>
        <v>0.20493298269748084</v>
      </c>
      <c r="AT44" s="45">
        <f t="shared" si="6"/>
        <v>7.9737091463414647E-6</v>
      </c>
      <c r="AU44" s="45">
        <f t="shared" si="7"/>
        <v>1.6342416029191617E-4</v>
      </c>
      <c r="AV44" s="45">
        <f t="shared" si="8"/>
        <v>2.0366695462721577E-2</v>
      </c>
      <c r="AW44" s="45">
        <f t="shared" si="9"/>
        <v>2.6564291704106707E-4</v>
      </c>
      <c r="AX44" s="45">
        <f t="shared" si="10"/>
        <v>1.0432111343871261E-4</v>
      </c>
      <c r="AY44" s="45">
        <f t="shared" si="11"/>
        <v>4.2156860482050535E-6</v>
      </c>
      <c r="AZ44">
        <f t="shared" si="30"/>
        <v>0.12748740613852771</v>
      </c>
      <c r="BA44">
        <f t="shared" si="31"/>
        <v>0.50712405879717892</v>
      </c>
      <c r="BB44">
        <f t="shared" si="32"/>
        <v>8.1762722427751218</v>
      </c>
      <c r="BC44">
        <f t="shared" si="33"/>
        <v>2.9682066663085154E-3</v>
      </c>
      <c r="BD44">
        <f t="shared" si="34"/>
        <v>1.4412306824543917</v>
      </c>
      <c r="BE44">
        <f t="shared" si="35"/>
        <v>0.70988785206407368</v>
      </c>
      <c r="BF44">
        <f t="shared" si="36"/>
        <v>1.1048371393170735E-4</v>
      </c>
      <c r="BG44">
        <f t="shared" si="37"/>
        <v>1.1322025825023954E-3</v>
      </c>
      <c r="BH44">
        <f t="shared" si="38"/>
        <v>0.21165069924860264</v>
      </c>
      <c r="BI44">
        <f t="shared" si="39"/>
        <v>9.2018706463025638E-4</v>
      </c>
      <c r="BJ44">
        <f t="shared" si="40"/>
        <v>7.2273667390340105E-4</v>
      </c>
      <c r="BK44">
        <f t="shared" si="41"/>
        <v>2.9206272941964614E-5</v>
      </c>
      <c r="BL44" s="46">
        <f t="shared" si="44"/>
        <v>67.989467168748902</v>
      </c>
      <c r="BM44">
        <f t="shared" si="45"/>
        <v>235.51551427254623</v>
      </c>
      <c r="BN44">
        <f t="shared" si="46"/>
        <v>9.7370232985687242</v>
      </c>
      <c r="BO44">
        <f t="shared" si="42"/>
        <v>11.179535964452114</v>
      </c>
      <c r="BP44" s="5">
        <f t="shared" si="47"/>
        <v>2.810918966099516</v>
      </c>
    </row>
    <row r="45" spans="1:68" x14ac:dyDescent="0.2">
      <c r="A45" s="5" t="s">
        <v>185</v>
      </c>
      <c r="B45" s="5">
        <v>3.3709999999999996</v>
      </c>
      <c r="C45" s="5">
        <f t="shared" si="43"/>
        <v>246</v>
      </c>
      <c r="D45" s="17">
        <v>258.57832792380003</v>
      </c>
      <c r="E45" s="17">
        <v>512.093747646</v>
      </c>
      <c r="F45" s="17">
        <v>56000.314498919099</v>
      </c>
      <c r="G45" s="17">
        <v>10.464069616</v>
      </c>
      <c r="H45" s="17">
        <v>3883.1766484159998</v>
      </c>
      <c r="I45" s="17">
        <v>8222.6119615120006</v>
      </c>
      <c r="J45" s="17">
        <v>0.32422790400000001</v>
      </c>
      <c r="K45" s="17">
        <v>6.3133709600000003</v>
      </c>
      <c r="L45" s="17">
        <v>1162.14161076</v>
      </c>
      <c r="M45" s="17">
        <v>23.078079024000001</v>
      </c>
      <c r="N45" s="17">
        <v>8.916743576</v>
      </c>
      <c r="O45" s="17">
        <v>0.44551259999999998</v>
      </c>
      <c r="P45" s="8">
        <f t="shared" si="48"/>
        <v>0.87166754343112973</v>
      </c>
      <c r="Q45" s="8">
        <f t="shared" si="48"/>
        <v>1.7262680233146657</v>
      </c>
      <c r="R45" s="8">
        <f t="shared" si="48"/>
        <v>188.77706017585626</v>
      </c>
      <c r="S45" s="8">
        <f t="shared" si="48"/>
        <v>3.527437867553599E-2</v>
      </c>
      <c r="T45" s="8">
        <f t="shared" si="48"/>
        <v>13.090188481810333</v>
      </c>
      <c r="U45" s="8">
        <f t="shared" si="48"/>
        <v>27.718424922256951</v>
      </c>
      <c r="V45" s="8">
        <f t="shared" si="48"/>
        <v>1.0929722643839999E-3</v>
      </c>
      <c r="W45" s="8">
        <f t="shared" si="48"/>
        <v>2.1282373506159996E-2</v>
      </c>
      <c r="X45" s="8">
        <f t="shared" si="48"/>
        <v>3.9175793698719596</v>
      </c>
      <c r="Y45" s="8">
        <f t="shared" si="48"/>
        <v>7.7796204389903992E-2</v>
      </c>
      <c r="Z45" s="8">
        <f t="shared" si="48"/>
        <v>3.0058342594695996E-2</v>
      </c>
      <c r="AA45" s="8">
        <f t="shared" si="48"/>
        <v>1.5018229745999998E-3</v>
      </c>
      <c r="AB45" s="45">
        <f t="shared" si="17"/>
        <v>0.12560051058085442</v>
      </c>
      <c r="AC45" s="45">
        <f t="shared" si="18"/>
        <v>0.1596917690392845</v>
      </c>
      <c r="AD45" s="45">
        <f t="shared" si="19"/>
        <v>8.2112683852047095</v>
      </c>
      <c r="AE45" s="45">
        <f t="shared" si="20"/>
        <v>1.4510233926588233E-3</v>
      </c>
      <c r="AF45" s="45">
        <f t="shared" si="21"/>
        <v>0.48518118909600938</v>
      </c>
      <c r="AG45" s="45">
        <f t="shared" si="22"/>
        <v>0.70891112333137973</v>
      </c>
      <c r="AH45" s="45">
        <f t="shared" si="23"/>
        <v>1.989392545293047E-5</v>
      </c>
      <c r="AI45" s="45">
        <f t="shared" si="24"/>
        <v>5.3099734296806385E-4</v>
      </c>
      <c r="AJ45" s="45">
        <f t="shared" si="25"/>
        <v>7.014466194936364E-2</v>
      </c>
      <c r="AK45" s="45">
        <f t="shared" si="26"/>
        <v>9.1021650157837827E-4</v>
      </c>
      <c r="AL45" s="45">
        <f t="shared" si="27"/>
        <v>3.4305344207596433E-4</v>
      </c>
      <c r="AM45" s="45">
        <f t="shared" si="28"/>
        <v>1.0935869617709165E-5</v>
      </c>
      <c r="AN45" s="45">
        <f t="shared" si="29"/>
        <v>3.7259125061066281E-2</v>
      </c>
      <c r="AO45" s="45">
        <f t="shared" si="1"/>
        <v>4.7372224574098051E-2</v>
      </c>
      <c r="AP45" s="45">
        <f t="shared" si="2"/>
        <v>2.435855350105224</v>
      </c>
      <c r="AQ45" s="45">
        <f t="shared" si="3"/>
        <v>4.3044301176470588E-4</v>
      </c>
      <c r="AR45" s="45">
        <f t="shared" si="4"/>
        <v>0.14392797066034099</v>
      </c>
      <c r="AS45" s="45">
        <f t="shared" si="5"/>
        <v>0.21029698111283887</v>
      </c>
      <c r="AT45" s="45">
        <f t="shared" si="6"/>
        <v>5.9014907899526763E-6</v>
      </c>
      <c r="AU45" s="45">
        <f t="shared" si="7"/>
        <v>1.5751923552894214E-4</v>
      </c>
      <c r="AV45" s="45">
        <f t="shared" si="8"/>
        <v>2.0808265188182632E-2</v>
      </c>
      <c r="AW45" s="45">
        <f t="shared" si="9"/>
        <v>2.7001379459459459E-4</v>
      </c>
      <c r="AX45" s="45">
        <f t="shared" si="10"/>
        <v>1.0176607596439169E-4</v>
      </c>
      <c r="AY45" s="45">
        <f t="shared" si="11"/>
        <v>3.2441025267603578E-6</v>
      </c>
      <c r="AZ45">
        <f t="shared" si="30"/>
        <v>0.12560051058085442</v>
      </c>
      <c r="BA45">
        <f t="shared" si="31"/>
        <v>0.47907530711785351</v>
      </c>
      <c r="BB45">
        <f t="shared" si="32"/>
        <v>8.2112683852047095</v>
      </c>
      <c r="BC45">
        <f t="shared" si="33"/>
        <v>2.9020467853176466E-3</v>
      </c>
      <c r="BD45">
        <f t="shared" si="34"/>
        <v>1.4555435672880281</v>
      </c>
      <c r="BE45">
        <f t="shared" si="35"/>
        <v>0.70891112333137973</v>
      </c>
      <c r="BF45">
        <f t="shared" si="36"/>
        <v>7.9575701811721879E-5</v>
      </c>
      <c r="BG45">
        <f t="shared" si="37"/>
        <v>1.0619946859361277E-3</v>
      </c>
      <c r="BH45">
        <f t="shared" si="38"/>
        <v>0.21043398584809092</v>
      </c>
      <c r="BI45">
        <f t="shared" si="39"/>
        <v>9.1021650157837827E-4</v>
      </c>
      <c r="BJ45">
        <f t="shared" si="40"/>
        <v>6.8610688415192867E-4</v>
      </c>
      <c r="BK45">
        <f t="shared" si="41"/>
        <v>2.187173923541833E-5</v>
      </c>
      <c r="BL45" s="46">
        <f t="shared" si="44"/>
        <v>70.088458798856863</v>
      </c>
      <c r="BM45">
        <f t="shared" si="45"/>
        <v>236.26819461094658</v>
      </c>
      <c r="BN45">
        <f t="shared" si="46"/>
        <v>9.7640637596759543</v>
      </c>
      <c r="BO45">
        <f t="shared" si="42"/>
        <v>11.196494691668946</v>
      </c>
      <c r="BP45" s="5">
        <f t="shared" si="47"/>
        <v>2.8964888044129209</v>
      </c>
    </row>
    <row r="46" spans="1:68" x14ac:dyDescent="0.2">
      <c r="A46" s="5" t="s">
        <v>186</v>
      </c>
      <c r="B46" s="5">
        <v>3.403999999999999</v>
      </c>
      <c r="C46" s="5">
        <f t="shared" si="43"/>
        <v>252</v>
      </c>
      <c r="D46" s="17">
        <v>248.08976654400001</v>
      </c>
      <c r="E46" s="17">
        <v>462.15273674880001</v>
      </c>
      <c r="F46" s="17">
        <v>53387.341318180799</v>
      </c>
      <c r="G46" s="17">
        <v>11.0246708061</v>
      </c>
      <c r="H46" s="17">
        <v>3783.2676399888996</v>
      </c>
      <c r="I46" s="17">
        <v>7867.0768067086992</v>
      </c>
      <c r="J46" s="17">
        <v>0.38147641209999994</v>
      </c>
      <c r="K46" s="17">
        <v>10.156694013199999</v>
      </c>
      <c r="L46" s="17">
        <v>1142.1337124126999</v>
      </c>
      <c r="M46" s="17">
        <v>22.2706982869</v>
      </c>
      <c r="N46" s="17">
        <v>8.5200975453999988</v>
      </c>
      <c r="O46" s="17">
        <v>0.42126918749999998</v>
      </c>
      <c r="P46" s="8">
        <f t="shared" si="48"/>
        <v>0.8444975653157758</v>
      </c>
      <c r="Q46" s="8">
        <f t="shared" si="48"/>
        <v>1.5731679158929148</v>
      </c>
      <c r="R46" s="8">
        <f t="shared" si="48"/>
        <v>181.73050984708738</v>
      </c>
      <c r="S46" s="8">
        <f t="shared" si="48"/>
        <v>3.7527979423964387E-2</v>
      </c>
      <c r="T46" s="8">
        <f t="shared" si="48"/>
        <v>12.878243046522211</v>
      </c>
      <c r="U46" s="8">
        <f t="shared" si="48"/>
        <v>26.779529450036403</v>
      </c>
      <c r="V46" s="8">
        <f t="shared" si="48"/>
        <v>1.2985457067883994E-3</v>
      </c>
      <c r="W46" s="8">
        <f t="shared" si="48"/>
        <v>3.4573386420932786E-2</v>
      </c>
      <c r="X46" s="8">
        <f t="shared" si="48"/>
        <v>3.8878231570528294</v>
      </c>
      <c r="Y46" s="8">
        <f t="shared" si="48"/>
        <v>7.580945696860758E-2</v>
      </c>
      <c r="Z46" s="8">
        <f t="shared" si="48"/>
        <v>2.9002412044541587E-2</v>
      </c>
      <c r="AA46" s="8">
        <f t="shared" si="48"/>
        <v>1.4340003142499994E-3</v>
      </c>
      <c r="AB46" s="45">
        <f t="shared" si="17"/>
        <v>0.12168552814348353</v>
      </c>
      <c r="AC46" s="45">
        <f t="shared" si="18"/>
        <v>0.14552894689111145</v>
      </c>
      <c r="AD46" s="45">
        <f t="shared" si="19"/>
        <v>7.9047633687293342</v>
      </c>
      <c r="AE46" s="45">
        <f t="shared" si="20"/>
        <v>1.5437260149717973E-3</v>
      </c>
      <c r="AF46" s="45">
        <f t="shared" si="21"/>
        <v>0.47732553915945924</v>
      </c>
      <c r="AG46" s="45">
        <f t="shared" si="22"/>
        <v>0.68489845140758066</v>
      </c>
      <c r="AH46" s="45">
        <f t="shared" si="23"/>
        <v>2.3635706348532934E-5</v>
      </c>
      <c r="AI46" s="45">
        <f t="shared" si="24"/>
        <v>8.6260944164003961E-4</v>
      </c>
      <c r="AJ46" s="45">
        <f t="shared" si="25"/>
        <v>6.9611873895305806E-2</v>
      </c>
      <c r="AK46" s="45">
        <f t="shared" si="26"/>
        <v>8.8697153350424216E-4</v>
      </c>
      <c r="AL46" s="45">
        <f t="shared" si="27"/>
        <v>3.310021917888791E-4</v>
      </c>
      <c r="AM46" s="45">
        <f t="shared" si="28"/>
        <v>1.044200330772591E-5</v>
      </c>
      <c r="AN46" s="45">
        <f t="shared" si="29"/>
        <v>3.5747804977521613E-2</v>
      </c>
      <c r="AO46" s="45">
        <f t="shared" si="1"/>
        <v>4.2752334574357079E-2</v>
      </c>
      <c r="AP46" s="45">
        <f t="shared" si="2"/>
        <v>2.3221984044445758</v>
      </c>
      <c r="AQ46" s="45">
        <f t="shared" si="3"/>
        <v>4.5350352966269029E-4</v>
      </c>
      <c r="AR46" s="45">
        <f t="shared" si="4"/>
        <v>0.14022489399514082</v>
      </c>
      <c r="AS46" s="45">
        <f t="shared" si="5"/>
        <v>0.20120401040175701</v>
      </c>
      <c r="AT46" s="45">
        <f t="shared" si="6"/>
        <v>6.9435095030942832E-6</v>
      </c>
      <c r="AU46" s="45">
        <f t="shared" si="7"/>
        <v>2.5341052927145709E-4</v>
      </c>
      <c r="AV46" s="45">
        <f t="shared" si="8"/>
        <v>2.0450021708374216E-2</v>
      </c>
      <c r="AW46" s="45">
        <f t="shared" si="9"/>
        <v>2.605674305241605E-4</v>
      </c>
      <c r="AX46" s="45">
        <f t="shared" si="10"/>
        <v>9.7239186776991533E-5</v>
      </c>
      <c r="AY46" s="45">
        <f t="shared" si="11"/>
        <v>3.0675685392849334E-6</v>
      </c>
      <c r="AZ46">
        <f t="shared" si="30"/>
        <v>0.12168552814348353</v>
      </c>
      <c r="BA46">
        <f t="shared" si="31"/>
        <v>0.43658684067333436</v>
      </c>
      <c r="BB46">
        <f t="shared" si="32"/>
        <v>7.9047633687293342</v>
      </c>
      <c r="BC46">
        <f t="shared" si="33"/>
        <v>3.0874520299435946E-3</v>
      </c>
      <c r="BD46">
        <f t="shared" si="34"/>
        <v>1.4319766174783777</v>
      </c>
      <c r="BE46">
        <f t="shared" si="35"/>
        <v>0.68489845140758066</v>
      </c>
      <c r="BF46">
        <f t="shared" si="36"/>
        <v>9.4542825394131736E-5</v>
      </c>
      <c r="BG46">
        <f t="shared" si="37"/>
        <v>1.7252188832800792E-3</v>
      </c>
      <c r="BH46">
        <f t="shared" si="38"/>
        <v>0.20883562168591741</v>
      </c>
      <c r="BI46">
        <f t="shared" si="39"/>
        <v>8.8697153350424216E-4</v>
      </c>
      <c r="BJ46">
        <f t="shared" si="40"/>
        <v>6.6200438357775821E-4</v>
      </c>
      <c r="BK46">
        <f t="shared" si="41"/>
        <v>2.088400661545182E-5</v>
      </c>
      <c r="BL46" s="46">
        <f t="shared" si="44"/>
        <v>66.942836886835124</v>
      </c>
      <c r="BM46">
        <f t="shared" si="45"/>
        <v>227.8734167627866</v>
      </c>
      <c r="BN46">
        <f t="shared" si="46"/>
        <v>9.4074720951178374</v>
      </c>
      <c r="BO46">
        <f t="shared" si="42"/>
        <v>10.795223501780342</v>
      </c>
      <c r="BP46" s="5">
        <f t="shared" si="47"/>
        <v>2.7636522018560048</v>
      </c>
    </row>
    <row r="47" spans="1:68" x14ac:dyDescent="0.2">
      <c r="A47" s="5" t="s">
        <v>187</v>
      </c>
      <c r="B47" s="5">
        <v>3.3769999999999998</v>
      </c>
      <c r="C47" s="5">
        <f t="shared" si="43"/>
        <v>258</v>
      </c>
      <c r="D47" s="17">
        <v>252.92411198850002</v>
      </c>
      <c r="E47" s="17">
        <v>457.47674271</v>
      </c>
      <c r="F47" s="17">
        <v>53700.916170999502</v>
      </c>
      <c r="G47" s="17">
        <v>10.937611097000001</v>
      </c>
      <c r="H47" s="17">
        <v>3820.8527964179998</v>
      </c>
      <c r="I47" s="17">
        <v>7802.4436536479998</v>
      </c>
      <c r="J47" s="17">
        <v>0.30342260200000004</v>
      </c>
      <c r="K47" s="17">
        <v>5.1991480379999997</v>
      </c>
      <c r="L47" s="17">
        <v>1065.4080478160001</v>
      </c>
      <c r="M47" s="17">
        <v>22.051646988000002</v>
      </c>
      <c r="N47" s="17">
        <v>8.4884213119999998</v>
      </c>
      <c r="O47" s="17">
        <v>0.42160668200000001</v>
      </c>
      <c r="P47" s="8">
        <f t="shared" si="48"/>
        <v>0.85412472618516455</v>
      </c>
      <c r="Q47" s="8">
        <f t="shared" si="48"/>
        <v>1.5448989601316698</v>
      </c>
      <c r="R47" s="8">
        <f t="shared" si="48"/>
        <v>181.34799390946532</v>
      </c>
      <c r="S47" s="8">
        <f t="shared" si="48"/>
        <v>3.6936312674569004E-2</v>
      </c>
      <c r="T47" s="8">
        <f t="shared" si="48"/>
        <v>12.903019893503584</v>
      </c>
      <c r="U47" s="8">
        <f t="shared" si="48"/>
        <v>26.348852218369295</v>
      </c>
      <c r="V47" s="8">
        <f t="shared" si="48"/>
        <v>1.0246581269540002E-3</v>
      </c>
      <c r="W47" s="8">
        <f t="shared" si="48"/>
        <v>1.7557522924325997E-2</v>
      </c>
      <c r="X47" s="8">
        <f t="shared" si="48"/>
        <v>3.5978829774746321</v>
      </c>
      <c r="Y47" s="8">
        <f t="shared" si="48"/>
        <v>7.4468411878475999E-2</v>
      </c>
      <c r="Z47" s="8">
        <f t="shared" si="48"/>
        <v>2.8665398770623997E-2</v>
      </c>
      <c r="AA47" s="8">
        <f t="shared" si="48"/>
        <v>1.4237657651139999E-3</v>
      </c>
      <c r="AB47" s="45">
        <f t="shared" si="17"/>
        <v>0.12307272711601794</v>
      </c>
      <c r="AC47" s="45">
        <f t="shared" si="18"/>
        <v>0.14291387235260589</v>
      </c>
      <c r="AD47" s="45">
        <f t="shared" si="19"/>
        <v>7.8881250069362912</v>
      </c>
      <c r="AE47" s="45">
        <f t="shared" si="20"/>
        <v>1.5193876048773757E-3</v>
      </c>
      <c r="AF47" s="45">
        <f t="shared" si="21"/>
        <v>0.47824388041154869</v>
      </c>
      <c r="AG47" s="45">
        <f t="shared" si="22"/>
        <v>0.67388368844934254</v>
      </c>
      <c r="AH47" s="45">
        <f t="shared" si="23"/>
        <v>1.8650493755988355E-5</v>
      </c>
      <c r="AI47" s="45">
        <f t="shared" si="24"/>
        <v>4.3806194920973046E-4</v>
      </c>
      <c r="AJ47" s="45">
        <f t="shared" si="25"/>
        <v>6.4420465129357785E-2</v>
      </c>
      <c r="AK47" s="45">
        <f t="shared" si="26"/>
        <v>8.7128129025945949E-4</v>
      </c>
      <c r="AL47" s="45">
        <f t="shared" si="27"/>
        <v>3.2715588644857333E-4</v>
      </c>
      <c r="AM47" s="45">
        <f t="shared" si="28"/>
        <v>1.0367478082822397E-5</v>
      </c>
      <c r="AN47" s="45">
        <f t="shared" si="29"/>
        <v>3.6444396540129688E-2</v>
      </c>
      <c r="AO47" s="45">
        <f t="shared" si="1"/>
        <v>4.2319772683626265E-2</v>
      </c>
      <c r="AP47" s="45">
        <f t="shared" si="2"/>
        <v>2.3358380239669208</v>
      </c>
      <c r="AQ47" s="45">
        <f t="shared" si="3"/>
        <v>4.4992229934183469E-4</v>
      </c>
      <c r="AR47" s="45">
        <f t="shared" si="4"/>
        <v>0.14161796873306151</v>
      </c>
      <c r="AS47" s="45">
        <f t="shared" si="5"/>
        <v>0.19955098858434783</v>
      </c>
      <c r="AT47" s="45">
        <f t="shared" si="6"/>
        <v>5.5227994539497648E-6</v>
      </c>
      <c r="AU47" s="45">
        <f t="shared" si="7"/>
        <v>1.2971926242514968E-4</v>
      </c>
      <c r="AV47" s="45">
        <f t="shared" si="8"/>
        <v>1.9076240784529994E-2</v>
      </c>
      <c r="AW47" s="45">
        <f t="shared" si="9"/>
        <v>2.580045277641278E-4</v>
      </c>
      <c r="AX47" s="45">
        <f t="shared" si="10"/>
        <v>9.6877668477516533E-5</v>
      </c>
      <c r="AY47" s="45">
        <f t="shared" si="11"/>
        <v>3.0700260831573581E-6</v>
      </c>
      <c r="AZ47">
        <f t="shared" si="30"/>
        <v>0.12307272711601794</v>
      </c>
      <c r="BA47">
        <f t="shared" si="31"/>
        <v>0.42874161705781766</v>
      </c>
      <c r="BB47">
        <f t="shared" si="32"/>
        <v>7.8881250069362912</v>
      </c>
      <c r="BC47">
        <f t="shared" si="33"/>
        <v>3.0387752097547514E-3</v>
      </c>
      <c r="BD47">
        <f t="shared" si="34"/>
        <v>1.434731641234646</v>
      </c>
      <c r="BE47">
        <f t="shared" si="35"/>
        <v>0.67388368844934254</v>
      </c>
      <c r="BF47">
        <f t="shared" si="36"/>
        <v>7.4601975023953421E-5</v>
      </c>
      <c r="BG47">
        <f t="shared" si="37"/>
        <v>8.7612389841946092E-4</v>
      </c>
      <c r="BH47">
        <f t="shared" si="38"/>
        <v>0.19326139538807335</v>
      </c>
      <c r="BI47">
        <f t="shared" si="39"/>
        <v>8.7128129025945949E-4</v>
      </c>
      <c r="BJ47">
        <f t="shared" si="40"/>
        <v>6.5431177289714665E-4</v>
      </c>
      <c r="BK47">
        <f t="shared" si="41"/>
        <v>2.0734956165644794E-5</v>
      </c>
      <c r="BL47" s="46">
        <f t="shared" si="44"/>
        <v>67.147423380298974</v>
      </c>
      <c r="BM47">
        <f t="shared" si="45"/>
        <v>226.75684875526974</v>
      </c>
      <c r="BN47">
        <f t="shared" si="46"/>
        <v>9.3738445450977963</v>
      </c>
      <c r="BO47">
        <f t="shared" si="42"/>
        <v>10.74735190528471</v>
      </c>
      <c r="BP47" s="5">
        <f t="shared" si="47"/>
        <v>2.7757905078761613</v>
      </c>
    </row>
    <row r="48" spans="1:68" x14ac:dyDescent="0.2">
      <c r="A48" s="5" t="s">
        <v>188</v>
      </c>
      <c r="B48" s="5">
        <v>3.5169999999999995</v>
      </c>
      <c r="C48" s="5">
        <f t="shared" si="43"/>
        <v>264</v>
      </c>
      <c r="D48" s="17">
        <v>247.06222295559999</v>
      </c>
      <c r="E48" s="17">
        <v>422.62673291150008</v>
      </c>
      <c r="F48" s="17">
        <v>52455.437213136101</v>
      </c>
      <c r="G48" s="17">
        <v>10.8147977688</v>
      </c>
      <c r="H48" s="17">
        <v>3754.9352302161001</v>
      </c>
      <c r="I48" s="17">
        <v>7586.3152651649998</v>
      </c>
      <c r="J48" s="17">
        <v>0.29680221689999997</v>
      </c>
      <c r="K48" s="17">
        <v>4.4115024393000004</v>
      </c>
      <c r="L48" s="17">
        <v>1075.1839156275</v>
      </c>
      <c r="M48" s="17">
        <v>21.580116038100002</v>
      </c>
      <c r="N48" s="17">
        <v>8.0129619086999995</v>
      </c>
      <c r="O48" s="17">
        <v>0.41557794240000001</v>
      </c>
      <c r="P48" s="8">
        <f t="shared" si="48"/>
        <v>0.86891783813484502</v>
      </c>
      <c r="Q48" s="8">
        <f t="shared" si="48"/>
        <v>1.4863782196497455</v>
      </c>
      <c r="R48" s="8">
        <f t="shared" si="48"/>
        <v>184.48577267859963</v>
      </c>
      <c r="S48" s="8">
        <f t="shared" si="48"/>
        <v>3.8035643752869594E-2</v>
      </c>
      <c r="T48" s="8">
        <f t="shared" si="48"/>
        <v>13.206107204670021</v>
      </c>
      <c r="U48" s="8">
        <f t="shared" si="48"/>
        <v>26.681070787585298</v>
      </c>
      <c r="V48" s="8">
        <f t="shared" si="48"/>
        <v>1.0438533968372998E-3</v>
      </c>
      <c r="W48" s="8">
        <f t="shared" si="48"/>
        <v>1.5515254079018099E-2</v>
      </c>
      <c r="X48" s="8">
        <f t="shared" si="48"/>
        <v>3.781421831261917</v>
      </c>
      <c r="Y48" s="8">
        <f t="shared" si="48"/>
        <v>7.5897268105997687E-2</v>
      </c>
      <c r="Z48" s="8">
        <f t="shared" si="48"/>
        <v>2.8181587032897894E-2</v>
      </c>
      <c r="AA48" s="8">
        <f t="shared" si="48"/>
        <v>1.4615876234207997E-3</v>
      </c>
      <c r="AB48" s="45">
        <f t="shared" si="17"/>
        <v>0.12520429944306125</v>
      </c>
      <c r="AC48" s="45">
        <f t="shared" si="18"/>
        <v>0.13750029783993944</v>
      </c>
      <c r="AD48" s="45">
        <f t="shared" si="19"/>
        <v>8.0246095119008114</v>
      </c>
      <c r="AE48" s="45">
        <f t="shared" si="20"/>
        <v>1.5646089573372931E-3</v>
      </c>
      <c r="AF48" s="45">
        <f t="shared" si="21"/>
        <v>0.48947765769718388</v>
      </c>
      <c r="AG48" s="45">
        <f t="shared" si="22"/>
        <v>0.68238032704821727</v>
      </c>
      <c r="AH48" s="45">
        <f t="shared" si="23"/>
        <v>1.8999879811381503E-5</v>
      </c>
      <c r="AI48" s="45">
        <f t="shared" si="24"/>
        <v>3.8710713770005235E-4</v>
      </c>
      <c r="AJ48" s="45">
        <f t="shared" si="25"/>
        <v>6.7706747202541037E-2</v>
      </c>
      <c r="AK48" s="45">
        <f t="shared" si="26"/>
        <v>8.8799892483909775E-4</v>
      </c>
      <c r="AL48" s="45">
        <f t="shared" si="27"/>
        <v>3.2163418206913825E-4</v>
      </c>
      <c r="AM48" s="45">
        <f t="shared" si="28"/>
        <v>1.0642886648371074E-5</v>
      </c>
      <c r="AN48" s="45">
        <f t="shared" si="29"/>
        <v>3.5599743941729108E-2</v>
      </c>
      <c r="AO48" s="45">
        <f t="shared" si="1"/>
        <v>3.9095904987187791E-2</v>
      </c>
      <c r="AP48" s="45">
        <f t="shared" si="2"/>
        <v>2.2816632106627277</v>
      </c>
      <c r="AQ48" s="45">
        <f t="shared" si="3"/>
        <v>4.4487033191279308E-4</v>
      </c>
      <c r="AR48" s="45">
        <f t="shared" si="4"/>
        <v>0.13917476761364342</v>
      </c>
      <c r="AS48" s="45">
        <f t="shared" si="5"/>
        <v>0.19402340831624038</v>
      </c>
      <c r="AT48" s="45">
        <f t="shared" si="6"/>
        <v>5.4022973589370216E-6</v>
      </c>
      <c r="AU48" s="45">
        <f t="shared" si="7"/>
        <v>1.1006742613023952E-4</v>
      </c>
      <c r="AV48" s="45">
        <f t="shared" si="8"/>
        <v>1.9251278704162936E-2</v>
      </c>
      <c r="AW48" s="45">
        <f t="shared" si="9"/>
        <v>2.524876101333801E-4</v>
      </c>
      <c r="AX48" s="45">
        <f t="shared" si="10"/>
        <v>9.1451288617895455E-5</v>
      </c>
      <c r="AY48" s="45">
        <f t="shared" si="11"/>
        <v>3.0261264283113666E-6</v>
      </c>
      <c r="AZ48">
        <f t="shared" si="30"/>
        <v>0.12520429944306125</v>
      </c>
      <c r="BA48">
        <f t="shared" si="31"/>
        <v>0.41250089351981833</v>
      </c>
      <c r="BB48">
        <f t="shared" si="32"/>
        <v>8.0246095119008114</v>
      </c>
      <c r="BC48">
        <f t="shared" si="33"/>
        <v>3.1292179146745862E-3</v>
      </c>
      <c r="BD48">
        <f t="shared" si="34"/>
        <v>1.4684329730915517</v>
      </c>
      <c r="BE48">
        <f t="shared" si="35"/>
        <v>0.68238032704821727</v>
      </c>
      <c r="BF48">
        <f t="shared" si="36"/>
        <v>7.5999519245526013E-5</v>
      </c>
      <c r="BG48">
        <f t="shared" si="37"/>
        <v>7.742142754001047E-4</v>
      </c>
      <c r="BH48">
        <f t="shared" si="38"/>
        <v>0.2031202416076231</v>
      </c>
      <c r="BI48">
        <f t="shared" si="39"/>
        <v>8.8799892483909775E-4</v>
      </c>
      <c r="BJ48">
        <f t="shared" si="40"/>
        <v>6.4326836413827651E-4</v>
      </c>
      <c r="BK48">
        <f t="shared" si="41"/>
        <v>2.1285773296742148E-5</v>
      </c>
      <c r="BL48" s="46">
        <f t="shared" si="44"/>
        <v>65.587092338325988</v>
      </c>
      <c r="BM48">
        <f t="shared" si="45"/>
        <v>230.6698037538925</v>
      </c>
      <c r="BN48">
        <f t="shared" si="46"/>
        <v>9.5300698331001623</v>
      </c>
      <c r="BO48">
        <f t="shared" si="42"/>
        <v>10.921780231382678</v>
      </c>
      <c r="BP48" s="5">
        <f t="shared" si="47"/>
        <v>2.7097156193062735</v>
      </c>
    </row>
    <row r="49" spans="1:68" x14ac:dyDescent="0.2">
      <c r="A49" s="5" t="s">
        <v>189</v>
      </c>
      <c r="B49" s="5">
        <v>3.4620000000000006</v>
      </c>
      <c r="C49" s="5">
        <f t="shared" si="43"/>
        <v>270</v>
      </c>
      <c r="D49" s="17">
        <v>242.25505723199998</v>
      </c>
      <c r="E49" s="17">
        <v>401.18950149479997</v>
      </c>
      <c r="F49" s="17">
        <v>51560.886836680394</v>
      </c>
      <c r="G49" s="17">
        <v>17.414956159999999</v>
      </c>
      <c r="H49" s="17">
        <v>3791.3690646131995</v>
      </c>
      <c r="I49" s="17">
        <v>7611.8905311756998</v>
      </c>
      <c r="J49" s="17">
        <v>0.35002164609999997</v>
      </c>
      <c r="K49" s="17">
        <v>6.2492881170999999</v>
      </c>
      <c r="L49" s="17">
        <v>1074.8360658069998</v>
      </c>
      <c r="M49" s="17">
        <v>21.326031778800001</v>
      </c>
      <c r="N49" s="17">
        <v>7.8580496133999995</v>
      </c>
      <c r="O49" s="17">
        <v>0.38177598129999996</v>
      </c>
      <c r="P49" s="8">
        <f t="shared" si="48"/>
        <v>0.83868700813718411</v>
      </c>
      <c r="Q49" s="8">
        <f t="shared" si="48"/>
        <v>1.3889180541749977</v>
      </c>
      <c r="R49" s="8">
        <f t="shared" si="48"/>
        <v>178.50379022858755</v>
      </c>
      <c r="S49" s="8">
        <f t="shared" si="48"/>
        <v>6.0290578225920009E-2</v>
      </c>
      <c r="T49" s="8">
        <f t="shared" si="48"/>
        <v>13.125719701690899</v>
      </c>
      <c r="U49" s="8">
        <f t="shared" si="48"/>
        <v>26.352365018930278</v>
      </c>
      <c r="V49" s="8">
        <f t="shared" si="48"/>
        <v>1.2117749387982001E-3</v>
      </c>
      <c r="W49" s="8">
        <f t="shared" si="48"/>
        <v>2.1635035461400203E-2</v>
      </c>
      <c r="X49" s="8">
        <f t="shared" si="48"/>
        <v>3.7210824598238341</v>
      </c>
      <c r="Y49" s="8">
        <f t="shared" si="48"/>
        <v>7.3830722018205619E-2</v>
      </c>
      <c r="Z49" s="8">
        <f t="shared" si="48"/>
        <v>2.7204567761590803E-2</v>
      </c>
      <c r="AA49" s="8">
        <f t="shared" si="48"/>
        <v>1.3217084472606001E-3</v>
      </c>
      <c r="AB49" s="45">
        <f t="shared" si="17"/>
        <v>0.12084827206587667</v>
      </c>
      <c r="AC49" s="45">
        <f t="shared" si="18"/>
        <v>0.12848455635291375</v>
      </c>
      <c r="AD49" s="45">
        <f t="shared" si="19"/>
        <v>7.7644101882813201</v>
      </c>
      <c r="AE49" s="45">
        <f t="shared" si="20"/>
        <v>2.4800731479193753E-3</v>
      </c>
      <c r="AF49" s="45">
        <f t="shared" si="21"/>
        <v>0.48649813571871381</v>
      </c>
      <c r="AG49" s="45">
        <f t="shared" si="22"/>
        <v>0.67397352989591508</v>
      </c>
      <c r="AH49" s="45">
        <f t="shared" si="23"/>
        <v>2.2056333068769569E-5</v>
      </c>
      <c r="AI49" s="45">
        <f t="shared" si="24"/>
        <v>5.3979629394711084E-4</v>
      </c>
      <c r="AJ49" s="45">
        <f t="shared" si="25"/>
        <v>6.6626364544741884E-2</v>
      </c>
      <c r="AK49" s="45">
        <f t="shared" si="26"/>
        <v>8.6382031143331724E-4</v>
      </c>
      <c r="AL49" s="45">
        <f t="shared" si="27"/>
        <v>3.1048353984924448E-4</v>
      </c>
      <c r="AM49" s="45">
        <f t="shared" si="28"/>
        <v>9.6243242354955213E-6</v>
      </c>
      <c r="AN49" s="45">
        <f t="shared" si="29"/>
        <v>3.4907068765417867E-2</v>
      </c>
      <c r="AO49" s="45">
        <f t="shared" si="1"/>
        <v>3.7112812349195182E-2</v>
      </c>
      <c r="AP49" s="45">
        <f t="shared" si="2"/>
        <v>2.2427527984636968</v>
      </c>
      <c r="AQ49" s="45">
        <f t="shared" si="3"/>
        <v>7.1637006005758946E-4</v>
      </c>
      <c r="AR49" s="45">
        <f t="shared" si="4"/>
        <v>0.14052516918507041</v>
      </c>
      <c r="AS49" s="45">
        <f t="shared" si="5"/>
        <v>0.19467750719119439</v>
      </c>
      <c r="AT49" s="45">
        <f t="shared" si="6"/>
        <v>6.3709800891882045E-6</v>
      </c>
      <c r="AU49" s="45">
        <f t="shared" si="7"/>
        <v>1.5592036220309381E-4</v>
      </c>
      <c r="AV49" s="45">
        <f t="shared" si="8"/>
        <v>1.9245050417314231E-2</v>
      </c>
      <c r="AW49" s="45">
        <f t="shared" si="9"/>
        <v>2.4951482132678138E-4</v>
      </c>
      <c r="AX49" s="45">
        <f t="shared" si="10"/>
        <v>8.9683287073727449E-5</v>
      </c>
      <c r="AY49" s="45">
        <f t="shared" si="11"/>
        <v>2.7799896694094512E-6</v>
      </c>
      <c r="AZ49">
        <f t="shared" si="30"/>
        <v>0.12084827206587667</v>
      </c>
      <c r="BA49">
        <f t="shared" si="31"/>
        <v>0.38545366905874123</v>
      </c>
      <c r="BB49">
        <f t="shared" si="32"/>
        <v>7.7644101882813201</v>
      </c>
      <c r="BC49">
        <f t="shared" si="33"/>
        <v>4.9601462958387505E-3</v>
      </c>
      <c r="BD49">
        <f t="shared" si="34"/>
        <v>1.4594944071561415</v>
      </c>
      <c r="BE49">
        <f t="shared" si="35"/>
        <v>0.67397352989591508</v>
      </c>
      <c r="BF49">
        <f t="shared" si="36"/>
        <v>8.8225332275078278E-5</v>
      </c>
      <c r="BG49">
        <f t="shared" si="37"/>
        <v>1.0795925878942217E-3</v>
      </c>
      <c r="BH49">
        <f t="shared" si="38"/>
        <v>0.19987909363422565</v>
      </c>
      <c r="BI49">
        <f t="shared" si="39"/>
        <v>8.6382031143331724E-4</v>
      </c>
      <c r="BJ49">
        <f t="shared" si="40"/>
        <v>6.2096707969848896E-4</v>
      </c>
      <c r="BK49">
        <f t="shared" si="41"/>
        <v>1.9248648470991043E-5</v>
      </c>
      <c r="BL49" s="46">
        <f t="shared" si="44"/>
        <v>64.736007180299794</v>
      </c>
      <c r="BM49">
        <f t="shared" si="45"/>
        <v>224.11605685819796</v>
      </c>
      <c r="BN49">
        <f t="shared" si="46"/>
        <v>9.2450669008099382</v>
      </c>
      <c r="BO49">
        <f t="shared" si="42"/>
        <v>10.61169116034783</v>
      </c>
      <c r="BP49" s="5">
        <f t="shared" si="47"/>
        <v>2.6704410458723098</v>
      </c>
    </row>
    <row r="50" spans="1:68" x14ac:dyDescent="0.2">
      <c r="A50" s="5" t="s">
        <v>190</v>
      </c>
      <c r="B50" s="5">
        <v>3.4239999999999995</v>
      </c>
      <c r="C50" s="5">
        <f t="shared" si="43"/>
        <v>276</v>
      </c>
      <c r="D50" s="17">
        <v>242.5811348037</v>
      </c>
      <c r="E50" s="17">
        <v>380.40798658770001</v>
      </c>
      <c r="F50" s="17">
        <v>51000.278601159007</v>
      </c>
      <c r="G50" s="17">
        <v>9.7593512679999996</v>
      </c>
      <c r="H50" s="17">
        <v>3860.0919267959998</v>
      </c>
      <c r="I50" s="17">
        <v>7559.4400085279995</v>
      </c>
      <c r="J50" s="17">
        <v>0.27120889599999998</v>
      </c>
      <c r="K50" s="17">
        <v>5.2691015519999995</v>
      </c>
      <c r="L50" s="17">
        <v>1043.6967094080001</v>
      </c>
      <c r="M50" s="17">
        <v>21.387682323999996</v>
      </c>
      <c r="N50" s="17">
        <v>7.7051635639999994</v>
      </c>
      <c r="O50" s="17">
        <v>0.37575812799999997</v>
      </c>
      <c r="P50" s="8">
        <f t="shared" si="48"/>
        <v>0.83059780556786866</v>
      </c>
      <c r="Q50" s="8">
        <f t="shared" si="48"/>
        <v>1.3025169460762847</v>
      </c>
      <c r="R50" s="8">
        <f t="shared" si="48"/>
        <v>174.62495393036841</v>
      </c>
      <c r="S50" s="8">
        <f t="shared" si="48"/>
        <v>3.3416018741631998E-2</v>
      </c>
      <c r="T50" s="8">
        <f t="shared" si="48"/>
        <v>13.216954757349502</v>
      </c>
      <c r="U50" s="8">
        <f t="shared" si="48"/>
        <v>25.883522589199867</v>
      </c>
      <c r="V50" s="8">
        <f t="shared" si="48"/>
        <v>9.2861925990399979E-4</v>
      </c>
      <c r="W50" s="8">
        <f t="shared" si="48"/>
        <v>1.8041403714047995E-2</v>
      </c>
      <c r="X50" s="8">
        <f t="shared" si="48"/>
        <v>3.5736175330129916</v>
      </c>
      <c r="Y50" s="8">
        <f t="shared" si="48"/>
        <v>7.3231424277375973E-2</v>
      </c>
      <c r="Z50" s="8">
        <f t="shared" si="48"/>
        <v>2.6382480043135995E-2</v>
      </c>
      <c r="AA50" s="8">
        <f t="shared" si="48"/>
        <v>1.2865958302719998E-3</v>
      </c>
      <c r="AB50" s="45">
        <f t="shared" si="17"/>
        <v>0.11968268091756032</v>
      </c>
      <c r="AC50" s="45">
        <f t="shared" si="18"/>
        <v>0.12049185440113641</v>
      </c>
      <c r="AD50" s="45">
        <f t="shared" si="19"/>
        <v>7.5956917760055855</v>
      </c>
      <c r="AE50" s="45">
        <f t="shared" si="20"/>
        <v>1.3745791337569724E-3</v>
      </c>
      <c r="AF50" s="45">
        <f t="shared" si="21"/>
        <v>0.48987971672904007</v>
      </c>
      <c r="AG50" s="45">
        <f t="shared" si="22"/>
        <v>0.66198267491559759</v>
      </c>
      <c r="AH50" s="45">
        <f t="shared" si="23"/>
        <v>1.6902425553403709E-5</v>
      </c>
      <c r="AI50" s="45">
        <f t="shared" si="24"/>
        <v>4.5013482320479034E-4</v>
      </c>
      <c r="AJ50" s="45">
        <f t="shared" si="25"/>
        <v>6.3985989848039243E-2</v>
      </c>
      <c r="AK50" s="45">
        <f t="shared" si="26"/>
        <v>8.5680852085381974E-4</v>
      </c>
      <c r="AL50" s="45">
        <f t="shared" si="27"/>
        <v>3.0110111895841123E-4</v>
      </c>
      <c r="AM50" s="45">
        <f t="shared" si="28"/>
        <v>9.3686436341076207E-6</v>
      </c>
      <c r="AN50" s="45">
        <f t="shared" si="29"/>
        <v>3.4954054006296829E-2</v>
      </c>
      <c r="AO50" s="45">
        <f t="shared" si="1"/>
        <v>3.5190378037715075E-2</v>
      </c>
      <c r="AP50" s="45">
        <f t="shared" si="2"/>
        <v>2.2183679252352766</v>
      </c>
      <c r="AQ50" s="45">
        <f t="shared" si="3"/>
        <v>4.0145418626079805E-4</v>
      </c>
      <c r="AR50" s="45">
        <f t="shared" si="4"/>
        <v>0.14307234717553743</v>
      </c>
      <c r="AS50" s="45">
        <f t="shared" si="5"/>
        <v>0.19333606159918157</v>
      </c>
      <c r="AT50" s="45">
        <f t="shared" si="6"/>
        <v>4.9364560611576259E-6</v>
      </c>
      <c r="AU50" s="45">
        <f t="shared" si="7"/>
        <v>1.3146460958083831E-4</v>
      </c>
      <c r="AV50" s="45">
        <f t="shared" si="8"/>
        <v>1.8687497035058193E-2</v>
      </c>
      <c r="AW50" s="45">
        <f t="shared" si="9"/>
        <v>2.5023613342693338E-4</v>
      </c>
      <c r="AX50" s="45">
        <f t="shared" si="10"/>
        <v>8.7938410910750952E-5</v>
      </c>
      <c r="AY50" s="45">
        <f t="shared" si="11"/>
        <v>2.7361692856622726E-6</v>
      </c>
      <c r="AZ50">
        <f t="shared" si="30"/>
        <v>0.11968268091756032</v>
      </c>
      <c r="BA50">
        <f t="shared" si="31"/>
        <v>0.36147556320340923</v>
      </c>
      <c r="BB50">
        <f t="shared" si="32"/>
        <v>7.5956917760055855</v>
      </c>
      <c r="BC50">
        <f t="shared" si="33"/>
        <v>2.7491582675139448E-3</v>
      </c>
      <c r="BD50">
        <f t="shared" si="34"/>
        <v>1.4696391501871202</v>
      </c>
      <c r="BE50">
        <f t="shared" si="35"/>
        <v>0.66198267491559759</v>
      </c>
      <c r="BF50">
        <f t="shared" si="36"/>
        <v>6.7609702213614834E-5</v>
      </c>
      <c r="BG50">
        <f t="shared" si="37"/>
        <v>9.0026964640958068E-4</v>
      </c>
      <c r="BH50">
        <f t="shared" si="38"/>
        <v>0.19195796954411773</v>
      </c>
      <c r="BI50">
        <f t="shared" si="39"/>
        <v>8.5680852085381974E-4</v>
      </c>
      <c r="BJ50">
        <f t="shared" si="40"/>
        <v>6.0220223791682245E-4</v>
      </c>
      <c r="BK50">
        <f t="shared" si="41"/>
        <v>1.8737287268215241E-5</v>
      </c>
      <c r="BL50" s="46">
        <f t="shared" si="44"/>
        <v>64.131264633014425</v>
      </c>
      <c r="BM50">
        <f t="shared" si="45"/>
        <v>219.58545010344125</v>
      </c>
      <c r="BN50">
        <f t="shared" si="46"/>
        <v>9.0547235874829202</v>
      </c>
      <c r="BO50">
        <f t="shared" si="42"/>
        <v>10.405624600435567</v>
      </c>
      <c r="BP50" s="5">
        <f t="shared" si="47"/>
        <v>2.6444870290545914</v>
      </c>
    </row>
    <row r="51" spans="1:68" x14ac:dyDescent="0.2">
      <c r="A51" s="5" t="s">
        <v>191</v>
      </c>
      <c r="B51" s="5">
        <v>3.4330000000000007</v>
      </c>
      <c r="C51" s="5">
        <f t="shared" si="43"/>
        <v>282</v>
      </c>
      <c r="D51" s="17">
        <v>234.62431747149998</v>
      </c>
      <c r="E51" s="17">
        <v>348.68565220940002</v>
      </c>
      <c r="F51" s="17">
        <v>49936.157293544493</v>
      </c>
      <c r="G51" s="17">
        <v>10.031689602</v>
      </c>
      <c r="H51" s="17">
        <v>3867.418267086</v>
      </c>
      <c r="I51" s="17">
        <v>7316.1961017419999</v>
      </c>
      <c r="J51" s="17">
        <v>0.27222736200000003</v>
      </c>
      <c r="K51" s="17">
        <v>6.4406547479999992</v>
      </c>
      <c r="L51" s="17">
        <v>1027.4540272259999</v>
      </c>
      <c r="M51" s="17">
        <v>20.805719681999999</v>
      </c>
      <c r="N51" s="17">
        <v>7.5099282060000006</v>
      </c>
      <c r="O51" s="17">
        <v>0.41228074799999997</v>
      </c>
      <c r="P51" s="8">
        <f t="shared" si="48"/>
        <v>0.8054652818796596</v>
      </c>
      <c r="Q51" s="8">
        <f t="shared" si="48"/>
        <v>1.1970378440348706</v>
      </c>
      <c r="R51" s="8">
        <f t="shared" si="48"/>
        <v>171.43082798873829</v>
      </c>
      <c r="S51" s="8">
        <f t="shared" si="48"/>
        <v>3.4438790403666007E-2</v>
      </c>
      <c r="T51" s="8">
        <f t="shared" si="48"/>
        <v>13.27684691090624</v>
      </c>
      <c r="U51" s="8">
        <f t="shared" si="48"/>
        <v>25.116501217280291</v>
      </c>
      <c r="V51" s="8">
        <f t="shared" si="48"/>
        <v>9.3455653374600032E-4</v>
      </c>
      <c r="W51" s="8">
        <f t="shared" si="48"/>
        <v>2.2110767749884002E-2</v>
      </c>
      <c r="X51" s="8">
        <f t="shared" si="48"/>
        <v>3.5272496754668583</v>
      </c>
      <c r="Y51" s="8">
        <f t="shared" si="48"/>
        <v>7.1426035668306007E-2</v>
      </c>
      <c r="Z51" s="8">
        <f t="shared" si="48"/>
        <v>2.5781583531198006E-2</v>
      </c>
      <c r="AA51" s="8">
        <f t="shared" si="48"/>
        <v>1.4153598078840003E-3</v>
      </c>
      <c r="AB51" s="45">
        <f t="shared" si="17"/>
        <v>0.11606127980974922</v>
      </c>
      <c r="AC51" s="45">
        <f t="shared" si="18"/>
        <v>0.11073430564614899</v>
      </c>
      <c r="AD51" s="45">
        <f t="shared" si="19"/>
        <v>7.4567563283487734</v>
      </c>
      <c r="AE51" s="45">
        <f t="shared" si="20"/>
        <v>1.4166511889619913E-3</v>
      </c>
      <c r="AF51" s="45">
        <f t="shared" si="21"/>
        <v>0.49209958898837064</v>
      </c>
      <c r="AG51" s="45">
        <f t="shared" si="22"/>
        <v>0.64236576003274404</v>
      </c>
      <c r="AH51" s="45">
        <f t="shared" si="23"/>
        <v>1.7010493879614131E-5</v>
      </c>
      <c r="AI51" s="45">
        <f t="shared" si="24"/>
        <v>5.5166586202305397E-4</v>
      </c>
      <c r="AJ51" s="45">
        <f t="shared" si="25"/>
        <v>6.315576858490346E-2</v>
      </c>
      <c r="AK51" s="45">
        <f t="shared" si="26"/>
        <v>8.3568545300463334E-4</v>
      </c>
      <c r="AL51" s="45">
        <f t="shared" si="27"/>
        <v>2.9424313548502632E-4</v>
      </c>
      <c r="AM51" s="45">
        <f t="shared" si="28"/>
        <v>1.0306268170712883E-5</v>
      </c>
      <c r="AN51" s="45">
        <f t="shared" si="29"/>
        <v>3.3807538540561954E-2</v>
      </c>
      <c r="AO51" s="45">
        <f t="shared" si="1"/>
        <v>3.2255842017520818E-2</v>
      </c>
      <c r="AP51" s="45">
        <f t="shared" si="2"/>
        <v>2.1720816569614834</v>
      </c>
      <c r="AQ51" s="45">
        <f t="shared" si="3"/>
        <v>4.1265691493212671E-4</v>
      </c>
      <c r="AR51" s="45">
        <f t="shared" si="4"/>
        <v>0.14334389425819125</v>
      </c>
      <c r="AS51" s="45">
        <f t="shared" si="5"/>
        <v>0.18711498981437341</v>
      </c>
      <c r="AT51" s="45">
        <f t="shared" si="6"/>
        <v>4.9549938478340016E-6</v>
      </c>
      <c r="AU51" s="45">
        <f t="shared" si="7"/>
        <v>1.6069497874251495E-4</v>
      </c>
      <c r="AV51" s="45">
        <f t="shared" si="8"/>
        <v>1.8396670138334823E-2</v>
      </c>
      <c r="AW51" s="45">
        <f t="shared" si="9"/>
        <v>2.4342716370656368E-4</v>
      </c>
      <c r="AX51" s="45">
        <f t="shared" si="10"/>
        <v>8.571020550102717E-5</v>
      </c>
      <c r="AY51" s="45">
        <f t="shared" si="11"/>
        <v>3.0021171484744773E-6</v>
      </c>
      <c r="AZ51">
        <f t="shared" si="30"/>
        <v>0.11606127980974922</v>
      </c>
      <c r="BA51">
        <f t="shared" si="31"/>
        <v>0.33220291693844695</v>
      </c>
      <c r="BB51">
        <f t="shared" si="32"/>
        <v>7.4567563283487734</v>
      </c>
      <c r="BC51">
        <f t="shared" si="33"/>
        <v>2.8333023779239827E-3</v>
      </c>
      <c r="BD51">
        <f t="shared" si="34"/>
        <v>1.476298766965112</v>
      </c>
      <c r="BE51">
        <f t="shared" si="35"/>
        <v>0.64236576003274404</v>
      </c>
      <c r="BF51">
        <f t="shared" si="36"/>
        <v>6.8041975518456522E-5</v>
      </c>
      <c r="BG51">
        <f t="shared" si="37"/>
        <v>1.1033317240461079E-3</v>
      </c>
      <c r="BH51">
        <f t="shared" si="38"/>
        <v>0.18946730575471038</v>
      </c>
      <c r="BI51">
        <f t="shared" si="39"/>
        <v>8.3568545300463334E-4</v>
      </c>
      <c r="BJ51">
        <f t="shared" si="40"/>
        <v>5.8848627097005265E-4</v>
      </c>
      <c r="BK51">
        <f t="shared" si="41"/>
        <v>2.0612536341425765E-5</v>
      </c>
      <c r="BL51" s="46">
        <f t="shared" si="44"/>
        <v>62.776008159627402</v>
      </c>
      <c r="BM51">
        <f t="shared" si="45"/>
        <v>215.51003601200091</v>
      </c>
      <c r="BN51">
        <f t="shared" si="46"/>
        <v>8.8842985938122165</v>
      </c>
      <c r="BO51">
        <f t="shared" si="42"/>
        <v>10.218601818187343</v>
      </c>
      <c r="BP51" s="5">
        <f t="shared" si="47"/>
        <v>2.5879110381043446</v>
      </c>
    </row>
    <row r="52" spans="1:68" x14ac:dyDescent="0.2">
      <c r="A52" s="5" t="s">
        <v>192</v>
      </c>
      <c r="B52" s="5">
        <v>3.4270000000000005</v>
      </c>
      <c r="C52" s="5">
        <f t="shared" si="43"/>
        <v>288</v>
      </c>
      <c r="D52" s="17">
        <v>229.90109323799999</v>
      </c>
      <c r="E52" s="17">
        <v>328.09898475800003</v>
      </c>
      <c r="F52" s="17">
        <v>48343.504936270001</v>
      </c>
      <c r="G52" s="17">
        <v>16.969322010900001</v>
      </c>
      <c r="H52" s="17">
        <v>3853.6147762300998</v>
      </c>
      <c r="I52" s="17">
        <v>7191.1934709194993</v>
      </c>
      <c r="J52" s="17">
        <v>0.3251324384</v>
      </c>
      <c r="K52" s="17">
        <v>8.0128769616</v>
      </c>
      <c r="L52" s="17">
        <v>1022.6070495304999</v>
      </c>
      <c r="M52" s="17">
        <v>20.654697201599998</v>
      </c>
      <c r="N52" s="17">
        <v>7.2595353158999991</v>
      </c>
      <c r="O52" s="17">
        <v>0.39560609269999997</v>
      </c>
      <c r="P52" s="8">
        <f t="shared" si="48"/>
        <v>0.78787104652662598</v>
      </c>
      <c r="Q52" s="8">
        <f t="shared" si="48"/>
        <v>1.1243952207656662</v>
      </c>
      <c r="R52" s="8">
        <f t="shared" si="48"/>
        <v>165.67319141659732</v>
      </c>
      <c r="S52" s="8">
        <f t="shared" si="48"/>
        <v>5.8153866531354306E-2</v>
      </c>
      <c r="T52" s="8">
        <f t="shared" si="48"/>
        <v>13.206337838140554</v>
      </c>
      <c r="U52" s="8">
        <f t="shared" si="48"/>
        <v>24.644220024841125</v>
      </c>
      <c r="V52" s="8">
        <f t="shared" si="48"/>
        <v>1.1142288663968001E-3</v>
      </c>
      <c r="W52" s="8">
        <f t="shared" si="48"/>
        <v>2.7460129347403203E-2</v>
      </c>
      <c r="X52" s="8">
        <f t="shared" si="48"/>
        <v>3.5044743587410236</v>
      </c>
      <c r="Y52" s="8">
        <f t="shared" si="48"/>
        <v>7.0783647309883194E-2</v>
      </c>
      <c r="Z52" s="8">
        <f t="shared" si="48"/>
        <v>2.48784275275893E-2</v>
      </c>
      <c r="AA52" s="8">
        <f t="shared" si="48"/>
        <v>1.3557420796829001E-3</v>
      </c>
      <c r="AB52" s="45">
        <f t="shared" si="17"/>
        <v>0.11352608739576743</v>
      </c>
      <c r="AC52" s="45">
        <f t="shared" si="18"/>
        <v>0.10401435899774895</v>
      </c>
      <c r="AD52" s="45">
        <f t="shared" si="19"/>
        <v>7.2063154161199359</v>
      </c>
      <c r="AE52" s="45">
        <f t="shared" si="20"/>
        <v>2.3921787960244473E-3</v>
      </c>
      <c r="AF52" s="45">
        <f t="shared" si="21"/>
        <v>0.48948620600965731</v>
      </c>
      <c r="AG52" s="45">
        <f t="shared" si="22"/>
        <v>0.63028695715706196</v>
      </c>
      <c r="AH52" s="45">
        <f t="shared" si="23"/>
        <v>2.0280831204892613E-5</v>
      </c>
      <c r="AI52" s="45">
        <f t="shared" si="24"/>
        <v>6.8513296774958096E-4</v>
      </c>
      <c r="AJ52" s="45">
        <f t="shared" si="25"/>
        <v>6.2747974194109643E-2</v>
      </c>
      <c r="AK52" s="45">
        <f t="shared" si="26"/>
        <v>8.2816950169513511E-4</v>
      </c>
      <c r="AL52" s="45">
        <f t="shared" si="27"/>
        <v>2.8393548878782583E-4</v>
      </c>
      <c r="AM52" s="45">
        <f t="shared" si="28"/>
        <v>9.8721479624473901E-6</v>
      </c>
      <c r="AN52" s="45">
        <f t="shared" si="29"/>
        <v>3.3126958679827082E-2</v>
      </c>
      <c r="AO52" s="45">
        <f t="shared" si="1"/>
        <v>3.0351432447548569E-2</v>
      </c>
      <c r="AP52" s="45">
        <f t="shared" si="2"/>
        <v>2.1028057823518922</v>
      </c>
      <c r="AQ52" s="45">
        <f t="shared" si="3"/>
        <v>6.9803874993418355E-4</v>
      </c>
      <c r="AR52" s="45">
        <f t="shared" si="4"/>
        <v>0.14283227487880282</v>
      </c>
      <c r="AS52" s="45">
        <f t="shared" si="5"/>
        <v>0.18391799158361888</v>
      </c>
      <c r="AT52" s="45">
        <f t="shared" si="6"/>
        <v>5.9179548307244264E-6</v>
      </c>
      <c r="AU52" s="45">
        <f t="shared" si="7"/>
        <v>1.9992207988023952E-4</v>
      </c>
      <c r="AV52" s="45">
        <f t="shared" si="8"/>
        <v>1.8309884503679496E-2</v>
      </c>
      <c r="AW52" s="45">
        <f t="shared" si="9"/>
        <v>2.4166019891891887E-4</v>
      </c>
      <c r="AX52" s="45">
        <f t="shared" si="10"/>
        <v>8.285249162177584E-5</v>
      </c>
      <c r="AY52" s="45">
        <f t="shared" si="11"/>
        <v>2.8806968084176796E-6</v>
      </c>
      <c r="AZ52">
        <f t="shared" si="30"/>
        <v>0.11352608739576743</v>
      </c>
      <c r="BA52">
        <f t="shared" si="31"/>
        <v>0.31204307699324685</v>
      </c>
      <c r="BB52">
        <f t="shared" si="32"/>
        <v>7.2063154161199359</v>
      </c>
      <c r="BC52">
        <f t="shared" si="33"/>
        <v>4.7843575920488947E-3</v>
      </c>
      <c r="BD52">
        <f t="shared" si="34"/>
        <v>1.468458618028972</v>
      </c>
      <c r="BE52">
        <f t="shared" si="35"/>
        <v>0.63028695715706196</v>
      </c>
      <c r="BF52">
        <f t="shared" si="36"/>
        <v>8.1123324819570454E-5</v>
      </c>
      <c r="BG52">
        <f t="shared" si="37"/>
        <v>1.3702659354991619E-3</v>
      </c>
      <c r="BH52">
        <f t="shared" si="38"/>
        <v>0.18824392258232892</v>
      </c>
      <c r="BI52">
        <f t="shared" si="39"/>
        <v>8.2816950169513511E-4</v>
      </c>
      <c r="BJ52">
        <f t="shared" si="40"/>
        <v>5.6787097757565166E-4</v>
      </c>
      <c r="BK52">
        <f t="shared" si="41"/>
        <v>1.974429592489478E-5</v>
      </c>
      <c r="BL52" s="46">
        <f t="shared" si="44"/>
        <v>61.022537480967195</v>
      </c>
      <c r="BM52">
        <f t="shared" si="45"/>
        <v>209.1242359472746</v>
      </c>
      <c r="BN52">
        <f t="shared" si="46"/>
        <v>8.6105965696077078</v>
      </c>
      <c r="BO52">
        <f t="shared" si="42"/>
        <v>9.9265256099048766</v>
      </c>
      <c r="BP52" s="5">
        <f t="shared" si="47"/>
        <v>2.512575596617364</v>
      </c>
    </row>
    <row r="53" spans="1:68" x14ac:dyDescent="0.2">
      <c r="A53" s="5" t="s">
        <v>193</v>
      </c>
      <c r="B53" s="5">
        <v>3.5029999999999992</v>
      </c>
      <c r="C53" s="5">
        <f t="shared" si="43"/>
        <v>294</v>
      </c>
      <c r="D53" s="17">
        <v>215.39167292179999</v>
      </c>
      <c r="E53" s="17">
        <v>277.770206922</v>
      </c>
      <c r="F53" s="17">
        <v>45309.6322621012</v>
      </c>
      <c r="G53" s="17">
        <v>12.9932832965</v>
      </c>
      <c r="H53" s="17">
        <v>3935.199844927</v>
      </c>
      <c r="I53" s="17">
        <v>6737.2279246664993</v>
      </c>
      <c r="J53" s="17">
        <v>0.31613474800000002</v>
      </c>
      <c r="K53" s="17">
        <v>17.456208988499998</v>
      </c>
      <c r="L53" s="17">
        <v>1037.94705888</v>
      </c>
      <c r="M53" s="17">
        <v>19.233816257000001</v>
      </c>
      <c r="N53" s="17">
        <v>7.1153342679999998</v>
      </c>
      <c r="O53" s="17">
        <v>1.244868163</v>
      </c>
      <c r="P53" s="8">
        <f t="shared" si="48"/>
        <v>0.75451703024506522</v>
      </c>
      <c r="Q53" s="8">
        <f t="shared" si="48"/>
        <v>0.97302903484776582</v>
      </c>
      <c r="R53" s="8">
        <f t="shared" si="48"/>
        <v>158.71964181414046</v>
      </c>
      <c r="S53" s="8">
        <f t="shared" si="48"/>
        <v>4.5515471387639485E-2</v>
      </c>
      <c r="T53" s="8">
        <f t="shared" si="48"/>
        <v>13.785005056779278</v>
      </c>
      <c r="U53" s="8">
        <f t="shared" si="48"/>
        <v>23.600509420106743</v>
      </c>
      <c r="V53" s="8">
        <f t="shared" si="48"/>
        <v>1.1074200222439998E-3</v>
      </c>
      <c r="W53" s="8">
        <f t="shared" si="48"/>
        <v>6.114910008671548E-2</v>
      </c>
      <c r="X53" s="8">
        <f t="shared" si="48"/>
        <v>3.6359285472566389</v>
      </c>
      <c r="Y53" s="8">
        <f t="shared" si="48"/>
        <v>6.7376058348270984E-2</v>
      </c>
      <c r="Z53" s="8">
        <f t="shared" si="48"/>
        <v>2.4925015940803992E-2</v>
      </c>
      <c r="AA53" s="8">
        <f t="shared" si="48"/>
        <v>4.3607731749889991E-3</v>
      </c>
      <c r="AB53" s="45">
        <f t="shared" si="17"/>
        <v>0.10872003317652236</v>
      </c>
      <c r="AC53" s="45">
        <f t="shared" si="18"/>
        <v>9.0011936618664731E-2</v>
      </c>
      <c r="AD53" s="45">
        <f t="shared" si="19"/>
        <v>6.9038556682966714</v>
      </c>
      <c r="AE53" s="45">
        <f t="shared" si="20"/>
        <v>1.8722941747280743E-3</v>
      </c>
      <c r="AF53" s="45">
        <f t="shared" si="21"/>
        <v>0.51093421263081085</v>
      </c>
      <c r="AG53" s="45">
        <f t="shared" si="22"/>
        <v>0.60359359130707779</v>
      </c>
      <c r="AH53" s="45">
        <f t="shared" si="23"/>
        <v>2.0156898839534034E-5</v>
      </c>
      <c r="AI53" s="45">
        <f t="shared" si="24"/>
        <v>1.5256761498681508E-3</v>
      </c>
      <c r="AJ53" s="45">
        <f t="shared" si="25"/>
        <v>6.510167497326122E-2</v>
      </c>
      <c r="AK53" s="45">
        <f t="shared" si="26"/>
        <v>7.8830067097544147E-4</v>
      </c>
      <c r="AL53" s="45">
        <f t="shared" si="27"/>
        <v>2.8446719859397389E-4</v>
      </c>
      <c r="AM53" s="45">
        <f t="shared" si="28"/>
        <v>3.1753973458013531E-5</v>
      </c>
      <c r="AN53" s="45">
        <f t="shared" si="29"/>
        <v>3.1036264109769451E-2</v>
      </c>
      <c r="AO53" s="45">
        <f t="shared" si="1"/>
        <v>2.5695671315633672E-2</v>
      </c>
      <c r="AP53" s="45">
        <f t="shared" si="2"/>
        <v>1.970840898742984</v>
      </c>
      <c r="AQ53" s="45">
        <f t="shared" si="3"/>
        <v>5.3448306443850259E-4</v>
      </c>
      <c r="AR53" s="45">
        <f t="shared" si="4"/>
        <v>0.14585618402249814</v>
      </c>
      <c r="AS53" s="45">
        <f t="shared" si="5"/>
        <v>0.17230761955668797</v>
      </c>
      <c r="AT53" s="45">
        <f t="shared" si="6"/>
        <v>5.7541817983254463E-6</v>
      </c>
      <c r="AU53" s="45">
        <f t="shared" si="7"/>
        <v>4.355341563997006E-4</v>
      </c>
      <c r="AV53" s="45">
        <f t="shared" si="8"/>
        <v>1.8584548950402863E-2</v>
      </c>
      <c r="AW53" s="45">
        <f t="shared" si="9"/>
        <v>2.2503587524277523E-4</v>
      </c>
      <c r="AX53" s="45">
        <f t="shared" si="10"/>
        <v>8.1206736681123026E-5</v>
      </c>
      <c r="AY53" s="45">
        <f t="shared" si="11"/>
        <v>9.0647940216995546E-6</v>
      </c>
      <c r="AZ53">
        <f t="shared" si="30"/>
        <v>0.10872003317652236</v>
      </c>
      <c r="BA53">
        <f t="shared" si="31"/>
        <v>0.27003580985599418</v>
      </c>
      <c r="BB53">
        <f t="shared" si="32"/>
        <v>6.9038556682966714</v>
      </c>
      <c r="BC53">
        <f t="shared" si="33"/>
        <v>3.7445883494561486E-3</v>
      </c>
      <c r="BD53">
        <f t="shared" si="34"/>
        <v>1.5328026378924324</v>
      </c>
      <c r="BE53">
        <f t="shared" si="35"/>
        <v>0.60359359130707779</v>
      </c>
      <c r="BF53">
        <f t="shared" si="36"/>
        <v>8.0627595358136135E-5</v>
      </c>
      <c r="BG53">
        <f t="shared" si="37"/>
        <v>3.0513522997363015E-3</v>
      </c>
      <c r="BH53">
        <f t="shared" si="38"/>
        <v>0.19530502491978366</v>
      </c>
      <c r="BI53">
        <f t="shared" si="39"/>
        <v>7.8830067097544147E-4</v>
      </c>
      <c r="BJ53">
        <f t="shared" si="40"/>
        <v>5.6893439718794779E-4</v>
      </c>
      <c r="BK53">
        <f t="shared" si="41"/>
        <v>6.3507946916027062E-5</v>
      </c>
      <c r="BL53" s="46">
        <f t="shared" si="44"/>
        <v>57.571528616139496</v>
      </c>
      <c r="BM53">
        <f t="shared" si="45"/>
        <v>201.67306474233658</v>
      </c>
      <c r="BN53">
        <f t="shared" si="46"/>
        <v>8.2867397660694699</v>
      </c>
      <c r="BO53">
        <f t="shared" si="42"/>
        <v>9.6226100767081117</v>
      </c>
      <c r="BP53" s="5">
        <f t="shared" si="47"/>
        <v>2.3656122655065577</v>
      </c>
    </row>
    <row r="54" spans="1:68" x14ac:dyDescent="0.2">
      <c r="A54" s="5" t="s">
        <v>194</v>
      </c>
      <c r="B54" s="5">
        <v>3.4340000000000002</v>
      </c>
      <c r="C54" s="5">
        <f t="shared" si="43"/>
        <v>300</v>
      </c>
      <c r="D54" s="17">
        <v>208.4367527208</v>
      </c>
      <c r="E54" s="17">
        <v>249.98012928360001</v>
      </c>
      <c r="F54" s="17">
        <v>44939.575860692399</v>
      </c>
      <c r="G54" s="17">
        <v>23.034660287999998</v>
      </c>
      <c r="H54" s="17">
        <v>4226.155573004</v>
      </c>
      <c r="I54" s="17">
        <v>6430.512803871</v>
      </c>
      <c r="J54" s="17">
        <v>0.34324890400000002</v>
      </c>
      <c r="K54" s="17">
        <v>5.0923833649999999</v>
      </c>
      <c r="L54" s="17">
        <v>958.31930389399997</v>
      </c>
      <c r="M54" s="17">
        <v>18.216631154000002</v>
      </c>
      <c r="N54" s="17">
        <v>6.8291688430000006</v>
      </c>
      <c r="O54" s="17">
        <v>0.43533336899999997</v>
      </c>
      <c r="P54" s="8">
        <f t="shared" si="48"/>
        <v>0.71577180884322722</v>
      </c>
      <c r="Q54" s="8">
        <f t="shared" si="48"/>
        <v>0.85843176395988241</v>
      </c>
      <c r="R54" s="8">
        <f t="shared" si="48"/>
        <v>154.3225035056177</v>
      </c>
      <c r="S54" s="8">
        <f t="shared" si="48"/>
        <v>7.9101023428991987E-2</v>
      </c>
      <c r="T54" s="8">
        <f t="shared" si="48"/>
        <v>14.512618237695737</v>
      </c>
      <c r="U54" s="8">
        <f t="shared" si="48"/>
        <v>22.082380968493013</v>
      </c>
      <c r="V54" s="8">
        <f t="shared" si="48"/>
        <v>1.178716736336E-3</v>
      </c>
      <c r="W54" s="8">
        <f t="shared" si="48"/>
        <v>1.7487244475409999E-2</v>
      </c>
      <c r="X54" s="8">
        <f t="shared" si="48"/>
        <v>3.290868489571996</v>
      </c>
      <c r="Y54" s="8">
        <f t="shared" si="48"/>
        <v>6.2555911382836005E-2</v>
      </c>
      <c r="Z54" s="8">
        <f t="shared" si="48"/>
        <v>2.3451365806862003E-2</v>
      </c>
      <c r="AA54" s="8">
        <f t="shared" si="48"/>
        <v>1.4949347891459999E-3</v>
      </c>
      <c r="AB54" s="45">
        <f t="shared" si="17"/>
        <v>0.10313714824830363</v>
      </c>
      <c r="AC54" s="45">
        <f t="shared" si="18"/>
        <v>7.9410893983337866E-2</v>
      </c>
      <c r="AD54" s="45">
        <f t="shared" si="19"/>
        <v>6.712592583976412</v>
      </c>
      <c r="AE54" s="45">
        <f t="shared" si="20"/>
        <v>3.2538471176055939E-3</v>
      </c>
      <c r="AF54" s="45">
        <f t="shared" si="21"/>
        <v>0.53790282571148018</v>
      </c>
      <c r="AG54" s="45">
        <f t="shared" si="22"/>
        <v>0.56476677668780084</v>
      </c>
      <c r="AH54" s="45">
        <f t="shared" si="23"/>
        <v>2.1454618426210413E-5</v>
      </c>
      <c r="AI54" s="45">
        <f t="shared" si="24"/>
        <v>4.3630849489545908E-4</v>
      </c>
      <c r="AJ54" s="45">
        <f t="shared" si="25"/>
        <v>5.8923339114986498E-2</v>
      </c>
      <c r="AK54" s="45">
        <f t="shared" si="26"/>
        <v>7.3190489508407632E-4</v>
      </c>
      <c r="AL54" s="45">
        <f t="shared" si="27"/>
        <v>2.6764854835496462E-4</v>
      </c>
      <c r="AM54" s="45">
        <f t="shared" si="28"/>
        <v>1.0885711710085194E-5</v>
      </c>
      <c r="AN54" s="45">
        <f t="shared" si="29"/>
        <v>3.0034114224899131E-2</v>
      </c>
      <c r="AO54" s="45">
        <f t="shared" si="1"/>
        <v>2.3124896325957444E-2</v>
      </c>
      <c r="AP54" s="45">
        <f t="shared" si="2"/>
        <v>1.9547444915481689</v>
      </c>
      <c r="AQ54" s="45">
        <f t="shared" si="3"/>
        <v>9.4753847338543788E-4</v>
      </c>
      <c r="AR54" s="45">
        <f t="shared" si="4"/>
        <v>0.15664031034114156</v>
      </c>
      <c r="AS54" s="45">
        <f t="shared" si="5"/>
        <v>0.16446324306575447</v>
      </c>
      <c r="AT54" s="45">
        <f t="shared" si="6"/>
        <v>6.2477048416454319E-6</v>
      </c>
      <c r="AU54" s="45">
        <f t="shared" si="7"/>
        <v>1.2705547317864272E-4</v>
      </c>
      <c r="AV54" s="45">
        <f t="shared" si="8"/>
        <v>1.7158805799355414E-2</v>
      </c>
      <c r="AW54" s="45">
        <f t="shared" si="9"/>
        <v>2.1313479763659764E-4</v>
      </c>
      <c r="AX54" s="45">
        <f t="shared" si="10"/>
        <v>7.7940753743437568E-5</v>
      </c>
      <c r="AY54" s="45">
        <f t="shared" si="11"/>
        <v>3.1699801135949893E-6</v>
      </c>
      <c r="AZ54">
        <f t="shared" si="30"/>
        <v>0.10313714824830363</v>
      </c>
      <c r="BA54">
        <f t="shared" si="31"/>
        <v>0.2382326819500136</v>
      </c>
      <c r="BB54">
        <f t="shared" si="32"/>
        <v>6.712592583976412</v>
      </c>
      <c r="BC54">
        <f t="shared" si="33"/>
        <v>6.5076942352111878E-3</v>
      </c>
      <c r="BD54">
        <f t="shared" si="34"/>
        <v>1.6137084771344405</v>
      </c>
      <c r="BE54">
        <f t="shared" si="35"/>
        <v>0.56476677668780084</v>
      </c>
      <c r="BF54">
        <f t="shared" si="36"/>
        <v>8.5818473704841653E-5</v>
      </c>
      <c r="BG54">
        <f t="shared" si="37"/>
        <v>8.7261698979091817E-4</v>
      </c>
      <c r="BH54">
        <f t="shared" si="38"/>
        <v>0.17677001734495951</v>
      </c>
      <c r="BI54">
        <f t="shared" si="39"/>
        <v>7.3190489508407632E-4</v>
      </c>
      <c r="BJ54">
        <f t="shared" si="40"/>
        <v>5.3529709670992924E-4</v>
      </c>
      <c r="BK54">
        <f t="shared" si="41"/>
        <v>2.1771423420170388E-5</v>
      </c>
      <c r="BL54" s="46">
        <f t="shared" si="44"/>
        <v>57.066931849388808</v>
      </c>
      <c r="BM54">
        <f t="shared" si="45"/>
        <v>195.96784397080114</v>
      </c>
      <c r="BN54">
        <f t="shared" si="46"/>
        <v>8.0614556171083986</v>
      </c>
      <c r="BO54">
        <f t="shared" si="42"/>
        <v>9.4179627884558492</v>
      </c>
      <c r="BP54" s="5">
        <f t="shared" si="47"/>
        <v>2.3475409484881764</v>
      </c>
    </row>
    <row r="55" spans="1:68" x14ac:dyDescent="0.2">
      <c r="A55" s="5" t="s">
        <v>195</v>
      </c>
      <c r="B55" s="5">
        <v>3.3529999999999989</v>
      </c>
      <c r="C55" s="5">
        <f t="shared" si="43"/>
        <v>306</v>
      </c>
      <c r="D55" s="17">
        <v>215.60401340549998</v>
      </c>
      <c r="E55" s="17">
        <v>248.94925520940001</v>
      </c>
      <c r="F55" s="17">
        <v>46850.344230710696</v>
      </c>
      <c r="G55" s="17">
        <v>12.101098173</v>
      </c>
      <c r="H55" s="17">
        <v>4489.468364376</v>
      </c>
      <c r="I55" s="17">
        <v>6681.1309583420007</v>
      </c>
      <c r="J55" s="17">
        <v>0.23674578600000001</v>
      </c>
      <c r="K55" s="17">
        <v>4.8138559710000006</v>
      </c>
      <c r="L55" s="17">
        <v>876.74156389999996</v>
      </c>
      <c r="M55" s="17">
        <v>18.464921858</v>
      </c>
      <c r="N55" s="17">
        <v>6.1185066720000005</v>
      </c>
      <c r="O55" s="17">
        <v>0.29856857200000003</v>
      </c>
      <c r="P55" s="8">
        <f t="shared" si="48"/>
        <v>0.72292025694864115</v>
      </c>
      <c r="Q55" s="8">
        <f t="shared" si="48"/>
        <v>0.83472685271711788</v>
      </c>
      <c r="R55" s="8">
        <f t="shared" si="48"/>
        <v>157.08920420557291</v>
      </c>
      <c r="S55" s="8">
        <f t="shared" si="48"/>
        <v>4.0574982174068984E-2</v>
      </c>
      <c r="T55" s="8">
        <f t="shared" si="48"/>
        <v>15.053187425752723</v>
      </c>
      <c r="U55" s="8">
        <f t="shared" si="48"/>
        <v>22.401832103320722</v>
      </c>
      <c r="V55" s="8">
        <f t="shared" si="48"/>
        <v>7.9380862045799977E-4</v>
      </c>
      <c r="W55" s="8">
        <f t="shared" si="48"/>
        <v>1.6140859070762997E-2</v>
      </c>
      <c r="X55" s="8">
        <f t="shared" si="48"/>
        <v>2.9397144637566988</v>
      </c>
      <c r="Y55" s="8">
        <f t="shared" si="48"/>
        <v>6.1912882989873977E-2</v>
      </c>
      <c r="Z55" s="8">
        <f t="shared" si="48"/>
        <v>2.0515352871215996E-2</v>
      </c>
      <c r="AA55" s="8">
        <f t="shared" si="48"/>
        <v>1.0011004219159997E-3</v>
      </c>
      <c r="AB55" s="45">
        <f t="shared" si="17"/>
        <v>0.10416718399836328</v>
      </c>
      <c r="AC55" s="45">
        <f t="shared" si="18"/>
        <v>7.7218025228225518E-2</v>
      </c>
      <c r="AD55" s="45">
        <f t="shared" si="19"/>
        <v>6.8329362420866868</v>
      </c>
      <c r="AE55" s="45">
        <f t="shared" si="20"/>
        <v>1.6690654946141087E-3</v>
      </c>
      <c r="AF55" s="45">
        <f t="shared" si="21"/>
        <v>0.5579387481746747</v>
      </c>
      <c r="AG55" s="45">
        <f t="shared" si="22"/>
        <v>0.57293688243787011</v>
      </c>
      <c r="AH55" s="45">
        <f t="shared" si="23"/>
        <v>1.4448646167783032E-5</v>
      </c>
      <c r="AI55" s="45">
        <f t="shared" si="24"/>
        <v>4.0271604467971551E-4</v>
      </c>
      <c r="AJ55" s="45">
        <f t="shared" si="25"/>
        <v>5.2635890129931938E-2</v>
      </c>
      <c r="AK55" s="45">
        <f t="shared" si="26"/>
        <v>7.243814553629809E-4</v>
      </c>
      <c r="AL55" s="45">
        <f t="shared" si="27"/>
        <v>2.3414006929029895E-4</v>
      </c>
      <c r="AM55" s="45">
        <f t="shared" si="28"/>
        <v>7.2897431145124856E-6</v>
      </c>
      <c r="AN55" s="45">
        <f t="shared" si="29"/>
        <v>3.1066860721253597E-2</v>
      </c>
      <c r="AO55" s="45">
        <f t="shared" si="1"/>
        <v>2.3029533321868637E-2</v>
      </c>
      <c r="AP55" s="45">
        <f t="shared" si="2"/>
        <v>2.0378575132975514</v>
      </c>
      <c r="AQ55" s="45">
        <f t="shared" si="3"/>
        <v>4.977827302756067E-4</v>
      </c>
      <c r="AR55" s="45">
        <f t="shared" si="4"/>
        <v>0.16639986524744255</v>
      </c>
      <c r="AS55" s="45">
        <f t="shared" si="5"/>
        <v>0.17087291453560105</v>
      </c>
      <c r="AT55" s="45">
        <f t="shared" si="6"/>
        <v>4.3091697488168914E-6</v>
      </c>
      <c r="AU55" s="45">
        <f t="shared" si="7"/>
        <v>1.2010618690119762E-4</v>
      </c>
      <c r="AV55" s="45">
        <f t="shared" si="8"/>
        <v>1.5698147965980302E-2</v>
      </c>
      <c r="AW55" s="45">
        <f t="shared" si="9"/>
        <v>2.1603980177840176E-4</v>
      </c>
      <c r="AX55" s="45">
        <f t="shared" si="10"/>
        <v>6.9830023647569052E-5</v>
      </c>
      <c r="AY55" s="45">
        <f t="shared" si="11"/>
        <v>2.1740957693147891E-6</v>
      </c>
      <c r="AZ55">
        <f t="shared" si="30"/>
        <v>0.10416718399836328</v>
      </c>
      <c r="BA55">
        <f t="shared" si="31"/>
        <v>0.23165407568467655</v>
      </c>
      <c r="BB55">
        <f t="shared" si="32"/>
        <v>6.8329362420866868</v>
      </c>
      <c r="BC55">
        <f t="shared" si="33"/>
        <v>3.3381309892282175E-3</v>
      </c>
      <c r="BD55">
        <f t="shared" si="34"/>
        <v>1.6738162445240241</v>
      </c>
      <c r="BE55">
        <f t="shared" si="35"/>
        <v>0.57293688243787011</v>
      </c>
      <c r="BF55">
        <f t="shared" si="36"/>
        <v>5.7794584671132129E-5</v>
      </c>
      <c r="BG55">
        <f t="shared" si="37"/>
        <v>8.0543208935943101E-4</v>
      </c>
      <c r="BH55">
        <f t="shared" si="38"/>
        <v>0.15790767038979581</v>
      </c>
      <c r="BI55">
        <f t="shared" si="39"/>
        <v>7.243814553629809E-4</v>
      </c>
      <c r="BJ55">
        <f t="shared" si="40"/>
        <v>4.6828013858059791E-4</v>
      </c>
      <c r="BK55">
        <f t="shared" si="41"/>
        <v>1.4579486229024971E-5</v>
      </c>
      <c r="BL55" s="46">
        <f t="shared" si="44"/>
        <v>59.404272082975602</v>
      </c>
      <c r="BM55">
        <f t="shared" si="45"/>
        <v>199.18252429421713</v>
      </c>
      <c r="BN55">
        <f t="shared" si="46"/>
        <v>8.2008850135089801</v>
      </c>
      <c r="BO55">
        <f t="shared" si="42"/>
        <v>9.5788268978648503</v>
      </c>
      <c r="BP55" s="5">
        <f t="shared" si="47"/>
        <v>2.4458350770978177</v>
      </c>
    </row>
    <row r="56" spans="1:68" x14ac:dyDescent="0.2">
      <c r="A56" s="5" t="s">
        <v>196</v>
      </c>
      <c r="B56" s="5">
        <v>3.4450000000000003</v>
      </c>
      <c r="C56" s="5">
        <f t="shared" si="43"/>
        <v>312</v>
      </c>
      <c r="D56" s="17">
        <v>206.8295135283</v>
      </c>
      <c r="E56" s="17">
        <v>232.32463518240002</v>
      </c>
      <c r="F56" s="17">
        <v>44415.026597284203</v>
      </c>
      <c r="G56" s="17">
        <v>13.674574109000002</v>
      </c>
      <c r="H56" s="17">
        <v>4280.297438697</v>
      </c>
      <c r="I56" s="17">
        <v>6532.1176817820005</v>
      </c>
      <c r="J56" s="17">
        <v>0.24292837800000003</v>
      </c>
      <c r="K56" s="17">
        <v>4.4628762430000002</v>
      </c>
      <c r="L56" s="17">
        <v>822.38046529799999</v>
      </c>
      <c r="M56" s="17">
        <v>17.981131875000003</v>
      </c>
      <c r="N56" s="17">
        <v>5.5077036350000004</v>
      </c>
      <c r="O56" s="17">
        <v>0.26701589600000003</v>
      </c>
      <c r="P56" s="8">
        <f t="shared" si="48"/>
        <v>0.71252767410499351</v>
      </c>
      <c r="Q56" s="8">
        <f t="shared" si="48"/>
        <v>0.80035836820336814</v>
      </c>
      <c r="R56" s="8">
        <f t="shared" si="48"/>
        <v>153.0097666276441</v>
      </c>
      <c r="S56" s="8">
        <f t="shared" si="48"/>
        <v>4.7108907805505008E-2</v>
      </c>
      <c r="T56" s="8">
        <f t="shared" si="48"/>
        <v>14.745624676311165</v>
      </c>
      <c r="U56" s="8">
        <f t="shared" si="48"/>
        <v>22.503145413738991</v>
      </c>
      <c r="V56" s="8">
        <f t="shared" si="48"/>
        <v>8.3688826221000017E-4</v>
      </c>
      <c r="W56" s="8">
        <f t="shared" si="48"/>
        <v>1.5374608657135001E-2</v>
      </c>
      <c r="X56" s="8">
        <f t="shared" si="48"/>
        <v>2.8331007029516102</v>
      </c>
      <c r="Y56" s="8">
        <f t="shared" si="48"/>
        <v>6.1944999309375012E-2</v>
      </c>
      <c r="Z56" s="8">
        <f t="shared" si="48"/>
        <v>1.8974039022575002E-2</v>
      </c>
      <c r="AA56" s="8">
        <f t="shared" si="48"/>
        <v>9.1986976172000014E-4</v>
      </c>
      <c r="AB56" s="45">
        <f t="shared" si="17"/>
        <v>0.1026696936750711</v>
      </c>
      <c r="AC56" s="45">
        <f t="shared" si="18"/>
        <v>7.4038701961458661E-2</v>
      </c>
      <c r="AD56" s="45">
        <f t="shared" si="19"/>
        <v>6.6554922413068338</v>
      </c>
      <c r="AE56" s="45">
        <f t="shared" si="20"/>
        <v>1.9378407159812839E-3</v>
      </c>
      <c r="AF56" s="45">
        <f t="shared" si="21"/>
        <v>0.546539091041926</v>
      </c>
      <c r="AG56" s="45">
        <f t="shared" si="22"/>
        <v>0.57552801569664935</v>
      </c>
      <c r="AH56" s="45">
        <f t="shared" si="23"/>
        <v>1.5232767786858394E-5</v>
      </c>
      <c r="AI56" s="45">
        <f t="shared" si="24"/>
        <v>3.8359802038759983E-4</v>
      </c>
      <c r="AJ56" s="45">
        <f t="shared" si="25"/>
        <v>5.0726959766367236E-2</v>
      </c>
      <c r="AK56" s="45">
        <f t="shared" si="26"/>
        <v>7.2475721667690431E-4</v>
      </c>
      <c r="AL56" s="45">
        <f t="shared" si="27"/>
        <v>2.1654917852744808E-4</v>
      </c>
      <c r="AM56" s="45">
        <f t="shared" si="28"/>
        <v>6.6982433679458241E-6</v>
      </c>
      <c r="AN56" s="45">
        <f t="shared" si="29"/>
        <v>2.9802523563155617E-2</v>
      </c>
      <c r="AO56" s="45">
        <f t="shared" si="1"/>
        <v>2.1491640627419057E-2</v>
      </c>
      <c r="AP56" s="45">
        <f t="shared" si="2"/>
        <v>1.9319280816565554</v>
      </c>
      <c r="AQ56" s="45">
        <f t="shared" si="3"/>
        <v>5.6250819041546701E-4</v>
      </c>
      <c r="AR56" s="45">
        <f t="shared" si="4"/>
        <v>0.15864705110070421</v>
      </c>
      <c r="AS56" s="45">
        <f t="shared" si="5"/>
        <v>0.16706183329365729</v>
      </c>
      <c r="AT56" s="45">
        <f t="shared" si="6"/>
        <v>4.42170327630142E-6</v>
      </c>
      <c r="AU56" s="45">
        <f t="shared" si="7"/>
        <v>1.1134920765968064E-4</v>
      </c>
      <c r="AV56" s="45">
        <f t="shared" si="8"/>
        <v>1.4724806898800357E-2</v>
      </c>
      <c r="AW56" s="45">
        <f t="shared" si="9"/>
        <v>2.1037945331695335E-4</v>
      </c>
      <c r="AX56" s="45">
        <f t="shared" si="10"/>
        <v>6.2858977801871711E-5</v>
      </c>
      <c r="AY56" s="45">
        <f t="shared" si="11"/>
        <v>1.9443376975169298E-6</v>
      </c>
      <c r="AZ56">
        <f t="shared" si="30"/>
        <v>0.1026696936750711</v>
      </c>
      <c r="BA56">
        <f t="shared" si="31"/>
        <v>0.22211610588437597</v>
      </c>
      <c r="BB56">
        <f t="shared" si="32"/>
        <v>6.6554922413068338</v>
      </c>
      <c r="BC56">
        <f t="shared" si="33"/>
        <v>3.8756814319625679E-3</v>
      </c>
      <c r="BD56">
        <f t="shared" si="34"/>
        <v>1.6396172731257779</v>
      </c>
      <c r="BE56">
        <f t="shared" si="35"/>
        <v>0.57552801569664935</v>
      </c>
      <c r="BF56">
        <f t="shared" si="36"/>
        <v>6.0931071147433576E-5</v>
      </c>
      <c r="BG56">
        <f t="shared" si="37"/>
        <v>7.6719604077519967E-4</v>
      </c>
      <c r="BH56">
        <f t="shared" si="38"/>
        <v>0.15218087929910171</v>
      </c>
      <c r="BI56">
        <f t="shared" si="39"/>
        <v>7.2475721667690431E-4</v>
      </c>
      <c r="BJ56">
        <f t="shared" si="40"/>
        <v>4.3309835705489615E-4</v>
      </c>
      <c r="BK56">
        <f t="shared" si="41"/>
        <v>1.3396486735891648E-5</v>
      </c>
      <c r="BL56" s="46">
        <f t="shared" si="44"/>
        <v>56.531112561907911</v>
      </c>
      <c r="BM56">
        <f t="shared" si="45"/>
        <v>194.74968277577273</v>
      </c>
      <c r="BN56">
        <f t="shared" si="46"/>
        <v>8.0082793795910323</v>
      </c>
      <c r="BO56">
        <f t="shared" si="42"/>
        <v>9.353479269592162</v>
      </c>
      <c r="BP56" s="5">
        <f t="shared" si="47"/>
        <v>2.324609399010459</v>
      </c>
    </row>
    <row r="57" spans="1:68" x14ac:dyDescent="0.2">
      <c r="A57" s="5" t="s">
        <v>197</v>
      </c>
      <c r="B57" s="5">
        <v>3.4530000000000003</v>
      </c>
      <c r="C57" s="5">
        <f t="shared" si="43"/>
        <v>318</v>
      </c>
      <c r="D57" s="17">
        <v>211.853969898</v>
      </c>
      <c r="E57" s="17">
        <v>232.380057222</v>
      </c>
      <c r="F57" s="17">
        <v>44244.606338723999</v>
      </c>
      <c r="G57" s="17">
        <v>18.206840660400001</v>
      </c>
      <c r="H57" s="17">
        <v>4330.8577236366</v>
      </c>
      <c r="I57" s="17">
        <v>6727.8972595577998</v>
      </c>
      <c r="J57" s="17">
        <v>0.22936798860000002</v>
      </c>
      <c r="K57" s="17">
        <v>4.0753314624000003</v>
      </c>
      <c r="L57" s="17">
        <v>818.44894919220008</v>
      </c>
      <c r="M57" s="17">
        <v>18.153623670600002</v>
      </c>
      <c r="N57" s="17">
        <v>5.3998543703999999</v>
      </c>
      <c r="O57" s="17">
        <v>0.31224484860000001</v>
      </c>
      <c r="P57" s="8">
        <f t="shared" si="48"/>
        <v>0.73153175805779413</v>
      </c>
      <c r="Q57" s="8">
        <f t="shared" si="48"/>
        <v>0.80240833758756613</v>
      </c>
      <c r="R57" s="8">
        <f t="shared" si="48"/>
        <v>152.77662568761397</v>
      </c>
      <c r="S57" s="8">
        <f t="shared" si="48"/>
        <v>6.286822080036121E-2</v>
      </c>
      <c r="T57" s="8">
        <f t="shared" si="48"/>
        <v>14.954451719717181</v>
      </c>
      <c r="U57" s="8">
        <f t="shared" si="48"/>
        <v>23.231429237253085</v>
      </c>
      <c r="V57" s="8">
        <f t="shared" si="48"/>
        <v>7.9200766463580013E-4</v>
      </c>
      <c r="W57" s="8">
        <f t="shared" si="48"/>
        <v>1.4072119539667203E-2</v>
      </c>
      <c r="X57" s="8">
        <f t="shared" si="48"/>
        <v>2.8261042215606671</v>
      </c>
      <c r="Y57" s="8">
        <f t="shared" si="48"/>
        <v>6.2684462534581806E-2</v>
      </c>
      <c r="Z57" s="8">
        <f t="shared" si="48"/>
        <v>1.8645697140991201E-2</v>
      </c>
      <c r="AA57" s="8">
        <f t="shared" si="48"/>
        <v>1.0781814622158002E-3</v>
      </c>
      <c r="AB57" s="45">
        <f t="shared" si="17"/>
        <v>0.1054080343022758</v>
      </c>
      <c r="AC57" s="45">
        <f t="shared" si="18"/>
        <v>7.4228338352226281E-2</v>
      </c>
      <c r="AD57" s="45">
        <f t="shared" si="19"/>
        <v>6.6453512695786854</v>
      </c>
      <c r="AE57" s="45">
        <f t="shared" si="20"/>
        <v>2.5861053393813746E-3</v>
      </c>
      <c r="AF57" s="45">
        <f t="shared" si="21"/>
        <v>0.55427915936683392</v>
      </c>
      <c r="AG57" s="45">
        <f t="shared" si="22"/>
        <v>0.59415420044125533</v>
      </c>
      <c r="AH57" s="45">
        <f t="shared" si="23"/>
        <v>1.4415865756021117E-5</v>
      </c>
      <c r="AI57" s="45">
        <f t="shared" si="24"/>
        <v>3.5110078691784439E-4</v>
      </c>
      <c r="AJ57" s="45">
        <f t="shared" si="25"/>
        <v>5.0601687046744261E-2</v>
      </c>
      <c r="AK57" s="45">
        <f t="shared" si="26"/>
        <v>7.3340894506355222E-4</v>
      </c>
      <c r="AL57" s="45">
        <f t="shared" si="27"/>
        <v>2.128018390891486E-4</v>
      </c>
      <c r="AM57" s="45">
        <f t="shared" si="28"/>
        <v>7.8510264488152634E-6</v>
      </c>
      <c r="AN57" s="45">
        <f t="shared" si="29"/>
        <v>3.0526508630835735E-2</v>
      </c>
      <c r="AO57" s="45">
        <f t="shared" si="1"/>
        <v>2.1496767550601297E-2</v>
      </c>
      <c r="AP57" s="45">
        <f t="shared" si="2"/>
        <v>1.9245152822411482</v>
      </c>
      <c r="AQ57" s="45">
        <f t="shared" si="3"/>
        <v>7.4894449446318402E-4</v>
      </c>
      <c r="AR57" s="45">
        <f t="shared" si="4"/>
        <v>0.16052104238830983</v>
      </c>
      <c r="AS57" s="45">
        <f t="shared" si="5"/>
        <v>0.17206898362040407</v>
      </c>
      <c r="AT57" s="45">
        <f t="shared" si="6"/>
        <v>4.1748814816163093E-6</v>
      </c>
      <c r="AU57" s="45">
        <f t="shared" si="7"/>
        <v>1.0167992670658683E-4</v>
      </c>
      <c r="AV57" s="45">
        <f t="shared" si="8"/>
        <v>1.4654412698159355E-2</v>
      </c>
      <c r="AW57" s="45">
        <f t="shared" si="9"/>
        <v>2.1239760934362937E-4</v>
      </c>
      <c r="AX57" s="45">
        <f t="shared" si="10"/>
        <v>6.1628102834969178E-5</v>
      </c>
      <c r="AY57" s="45">
        <f t="shared" si="11"/>
        <v>2.273682724823418E-6</v>
      </c>
      <c r="AZ57">
        <f t="shared" si="30"/>
        <v>0.1054080343022758</v>
      </c>
      <c r="BA57">
        <f t="shared" si="31"/>
        <v>0.22268501505667884</v>
      </c>
      <c r="BB57">
        <f t="shared" si="32"/>
        <v>6.6453512695786854</v>
      </c>
      <c r="BC57">
        <f t="shared" si="33"/>
        <v>5.1722106787627491E-3</v>
      </c>
      <c r="BD57">
        <f t="shared" si="34"/>
        <v>1.6628374781005018</v>
      </c>
      <c r="BE57">
        <f t="shared" si="35"/>
        <v>0.59415420044125533</v>
      </c>
      <c r="BF57">
        <f t="shared" si="36"/>
        <v>5.7663463024084467E-5</v>
      </c>
      <c r="BG57">
        <f t="shared" si="37"/>
        <v>7.0220157383568877E-4</v>
      </c>
      <c r="BH57">
        <f t="shared" si="38"/>
        <v>0.15180506114023279</v>
      </c>
      <c r="BI57">
        <f t="shared" si="39"/>
        <v>7.3340894506355222E-4</v>
      </c>
      <c r="BJ57">
        <f t="shared" si="40"/>
        <v>4.256036781782972E-4</v>
      </c>
      <c r="BK57">
        <f t="shared" si="41"/>
        <v>1.5702052897630527E-5</v>
      </c>
      <c r="BL57" s="46">
        <f t="shared" si="44"/>
        <v>56.612421561231606</v>
      </c>
      <c r="BM57">
        <f t="shared" si="45"/>
        <v>195.48269165093271</v>
      </c>
      <c r="BN57">
        <f t="shared" si="46"/>
        <v>8.0279283728906776</v>
      </c>
      <c r="BO57">
        <f t="shared" si="42"/>
        <v>9.38934784901139</v>
      </c>
      <c r="BP57" s="5">
        <f t="shared" si="47"/>
        <v>2.3249140958270131</v>
      </c>
    </row>
    <row r="58" spans="1:68" x14ac:dyDescent="0.2">
      <c r="A58" s="5" t="s">
        <v>198</v>
      </c>
      <c r="B58" s="5">
        <v>3.4879999999999995</v>
      </c>
      <c r="C58" s="5">
        <f t="shared" si="43"/>
        <v>324</v>
      </c>
      <c r="D58" s="17">
        <v>209.12305134249999</v>
      </c>
      <c r="E58" s="17">
        <v>227.44506893999997</v>
      </c>
      <c r="F58" s="17">
        <v>43763.425116757498</v>
      </c>
      <c r="G58" s="17">
        <v>16.180332992</v>
      </c>
      <c r="H58" s="17">
        <v>4207.3000156999997</v>
      </c>
      <c r="I58" s="17">
        <v>6626.5089368114996</v>
      </c>
      <c r="J58" s="17">
        <v>0.20797021499999999</v>
      </c>
      <c r="K58" s="17">
        <v>4.7710519599999994</v>
      </c>
      <c r="L58" s="17">
        <v>803.24643965399991</v>
      </c>
      <c r="M58" s="17">
        <v>17.915019812999997</v>
      </c>
      <c r="N58" s="17">
        <v>5.1862165684999999</v>
      </c>
      <c r="O58" s="17">
        <v>0.41356291249999999</v>
      </c>
      <c r="P58" s="8">
        <f t="shared" si="48"/>
        <v>0.7294212030826398</v>
      </c>
      <c r="Q58" s="8">
        <f t="shared" si="48"/>
        <v>0.7933284004627198</v>
      </c>
      <c r="R58" s="8">
        <f t="shared" si="48"/>
        <v>152.64682680725014</v>
      </c>
      <c r="S58" s="8">
        <f t="shared" si="48"/>
        <v>5.643700147609599E-2</v>
      </c>
      <c r="T58" s="8">
        <f t="shared" si="48"/>
        <v>14.675062454761596</v>
      </c>
      <c r="U58" s="8">
        <f t="shared" si="48"/>
        <v>23.113263171598508</v>
      </c>
      <c r="V58" s="8">
        <f t="shared" si="48"/>
        <v>7.2540010991999982E-4</v>
      </c>
      <c r="W58" s="8">
        <f t="shared" si="48"/>
        <v>1.6641429236479995E-2</v>
      </c>
      <c r="X58" s="8">
        <f t="shared" si="48"/>
        <v>2.8017235815131514</v>
      </c>
      <c r="Y58" s="8">
        <f t="shared" si="48"/>
        <v>6.2487589107743977E-2</v>
      </c>
      <c r="Z58" s="8">
        <f t="shared" si="48"/>
        <v>1.8089523390927995E-2</v>
      </c>
      <c r="AA58" s="8">
        <f t="shared" si="48"/>
        <v>1.4425074387999998E-3</v>
      </c>
      <c r="AB58" s="45">
        <f t="shared" si="17"/>
        <v>0.10510391975254176</v>
      </c>
      <c r="AC58" s="45">
        <f t="shared" si="18"/>
        <v>7.3388381171389433E-2</v>
      </c>
      <c r="AD58" s="45">
        <f t="shared" si="19"/>
        <v>6.6397053852653389</v>
      </c>
      <c r="AE58" s="45">
        <f t="shared" si="20"/>
        <v>2.3215549763922661E-3</v>
      </c>
      <c r="AF58" s="45">
        <f t="shared" si="21"/>
        <v>0.54392373813052619</v>
      </c>
      <c r="AG58" s="45">
        <f t="shared" si="22"/>
        <v>0.59113205042451422</v>
      </c>
      <c r="AH58" s="45">
        <f t="shared" si="23"/>
        <v>1.3203496722242443E-5</v>
      </c>
      <c r="AI58" s="45">
        <f t="shared" si="24"/>
        <v>4.1520532027145696E-4</v>
      </c>
      <c r="AJ58" s="45">
        <f t="shared" si="25"/>
        <v>5.016514917660074E-2</v>
      </c>
      <c r="AK58" s="45">
        <f t="shared" si="26"/>
        <v>7.3110552366612816E-4</v>
      </c>
      <c r="AL58" s="45">
        <f t="shared" si="27"/>
        <v>2.0645427289349457E-4</v>
      </c>
      <c r="AM58" s="45">
        <f t="shared" si="28"/>
        <v>1.0503949892958564E-5</v>
      </c>
      <c r="AN58" s="45">
        <f t="shared" si="29"/>
        <v>3.0133004516210371E-2</v>
      </c>
      <c r="AO58" s="45">
        <f t="shared" si="1"/>
        <v>2.1040246895467157E-2</v>
      </c>
      <c r="AP58" s="45">
        <f t="shared" si="2"/>
        <v>1.9035852595370815</v>
      </c>
      <c r="AQ58" s="45">
        <f t="shared" si="3"/>
        <v>6.6558342213081031E-4</v>
      </c>
      <c r="AR58" s="45">
        <f t="shared" si="4"/>
        <v>0.15594143868421051</v>
      </c>
      <c r="AS58" s="45">
        <f t="shared" si="5"/>
        <v>0.16947593188776214</v>
      </c>
      <c r="AT58" s="45">
        <f t="shared" si="6"/>
        <v>3.7854061703676736E-6</v>
      </c>
      <c r="AU58" s="45">
        <f t="shared" si="7"/>
        <v>1.190382225548902E-4</v>
      </c>
      <c r="AV58" s="45">
        <f t="shared" si="8"/>
        <v>1.4382210199713516E-2</v>
      </c>
      <c r="AW58" s="45">
        <f t="shared" si="9"/>
        <v>2.0960594141804137E-4</v>
      </c>
      <c r="AX58" s="45">
        <f t="shared" si="10"/>
        <v>5.9189871815795471E-5</v>
      </c>
      <c r="AY58" s="45">
        <f t="shared" si="11"/>
        <v>3.0114535243573868E-6</v>
      </c>
      <c r="AZ58">
        <f t="shared" si="30"/>
        <v>0.10510391975254176</v>
      </c>
      <c r="BA58">
        <f t="shared" si="31"/>
        <v>0.2201651435141683</v>
      </c>
      <c r="BB58">
        <f t="shared" si="32"/>
        <v>6.6397053852653389</v>
      </c>
      <c r="BC58">
        <f t="shared" si="33"/>
        <v>4.6431099527845321E-3</v>
      </c>
      <c r="BD58">
        <f t="shared" si="34"/>
        <v>1.6317712143915786</v>
      </c>
      <c r="BE58">
        <f t="shared" si="35"/>
        <v>0.59113205042451422</v>
      </c>
      <c r="BF58">
        <f t="shared" si="36"/>
        <v>5.2813986888969773E-5</v>
      </c>
      <c r="BG58">
        <f t="shared" si="37"/>
        <v>8.3041064054291392E-4</v>
      </c>
      <c r="BH58">
        <f t="shared" si="38"/>
        <v>0.15049544752980221</v>
      </c>
      <c r="BI58">
        <f t="shared" si="39"/>
        <v>7.3110552366612816E-4</v>
      </c>
      <c r="BJ58">
        <f t="shared" si="40"/>
        <v>4.1290854578698914E-4</v>
      </c>
      <c r="BK58">
        <f t="shared" si="41"/>
        <v>2.1007899785917128E-5</v>
      </c>
      <c r="BL58" s="46">
        <f t="shared" si="44"/>
        <v>55.881722783666504</v>
      </c>
      <c r="BM58">
        <f t="shared" si="45"/>
        <v>194.91544906942872</v>
      </c>
      <c r="BN58">
        <f t="shared" si="46"/>
        <v>8.0071166514607501</v>
      </c>
      <c r="BO58">
        <f t="shared" si="42"/>
        <v>9.3450645174273994</v>
      </c>
      <c r="BP58" s="5">
        <f t="shared" si="47"/>
        <v>2.2956183060380595</v>
      </c>
    </row>
    <row r="59" spans="1:68" x14ac:dyDescent="0.2">
      <c r="A59" s="5" t="s">
        <v>199</v>
      </c>
      <c r="B59" s="5">
        <v>3.4479999999999995</v>
      </c>
      <c r="C59" s="5">
        <f t="shared" si="43"/>
        <v>330</v>
      </c>
      <c r="D59" s="17">
        <v>224.93169959129997</v>
      </c>
      <c r="E59" s="17">
        <v>253.311478623</v>
      </c>
      <c r="F59" s="17">
        <v>45501.454976075096</v>
      </c>
      <c r="G59" s="17">
        <v>14.757733328</v>
      </c>
      <c r="H59" s="17">
        <v>4040.555885496</v>
      </c>
      <c r="I59" s="17">
        <v>6954.0738211360003</v>
      </c>
      <c r="J59" s="17">
        <v>0.24798321600000001</v>
      </c>
      <c r="K59" s="17">
        <v>5.6320813119999995</v>
      </c>
      <c r="L59" s="17">
        <v>886.68612031999999</v>
      </c>
      <c r="M59" s="17">
        <v>19.288402223999999</v>
      </c>
      <c r="N59" s="17">
        <v>5.6792768239999996</v>
      </c>
      <c r="O59" s="17">
        <v>0.37971959999999999</v>
      </c>
      <c r="P59" s="8">
        <f t="shared" si="48"/>
        <v>0.77556450019080225</v>
      </c>
      <c r="Q59" s="8">
        <f t="shared" si="48"/>
        <v>0.87341797829210388</v>
      </c>
      <c r="R59" s="8">
        <f t="shared" si="48"/>
        <v>156.88901675750691</v>
      </c>
      <c r="S59" s="8">
        <f t="shared" si="48"/>
        <v>5.0884664514944E-2</v>
      </c>
      <c r="T59" s="8">
        <f t="shared" si="48"/>
        <v>13.931836693190206</v>
      </c>
      <c r="U59" s="8">
        <f t="shared" si="48"/>
        <v>23.977646535276929</v>
      </c>
      <c r="V59" s="8">
        <f t="shared" si="48"/>
        <v>8.5504612876799999E-4</v>
      </c>
      <c r="W59" s="8">
        <f t="shared" si="48"/>
        <v>1.9419416363775997E-2</v>
      </c>
      <c r="X59" s="8">
        <f t="shared" si="48"/>
        <v>3.0572937428633598</v>
      </c>
      <c r="Y59" s="8">
        <f t="shared" si="48"/>
        <v>6.6506410868351989E-2</v>
      </c>
      <c r="Z59" s="8">
        <f t="shared" si="48"/>
        <v>1.9582146489151998E-2</v>
      </c>
      <c r="AA59" s="8">
        <f t="shared" si="48"/>
        <v>1.3092731807999999E-3</v>
      </c>
      <c r="AB59" s="45">
        <f t="shared" si="17"/>
        <v>0.11175280982576401</v>
      </c>
      <c r="AC59" s="45">
        <f t="shared" si="18"/>
        <v>8.079722278372839E-2</v>
      </c>
      <c r="AD59" s="45">
        <f t="shared" si="19"/>
        <v>6.8242286540890351</v>
      </c>
      <c r="AE59" s="45">
        <f t="shared" si="20"/>
        <v>2.0931577340577543E-3</v>
      </c>
      <c r="AF59" s="45">
        <f t="shared" si="21"/>
        <v>0.51637645267569332</v>
      </c>
      <c r="AG59" s="45">
        <f t="shared" si="22"/>
        <v>0.61323904182293931</v>
      </c>
      <c r="AH59" s="45">
        <f t="shared" si="23"/>
        <v>1.5563271364543137E-5</v>
      </c>
      <c r="AI59" s="45">
        <f t="shared" si="24"/>
        <v>4.8451637634171652E-4</v>
      </c>
      <c r="AJ59" s="45">
        <f t="shared" si="25"/>
        <v>5.4741159227634013E-2</v>
      </c>
      <c r="AK59" s="45">
        <f t="shared" si="26"/>
        <v>7.7812578528550357E-4</v>
      </c>
      <c r="AL59" s="45">
        <f t="shared" si="27"/>
        <v>2.2348946004510382E-4</v>
      </c>
      <c r="AM59" s="45">
        <f t="shared" si="28"/>
        <v>9.5337739809218659E-6</v>
      </c>
      <c r="AN59" s="45">
        <f t="shared" si="29"/>
        <v>3.2410907722089335E-2</v>
      </c>
      <c r="AO59" s="45">
        <f t="shared" si="1"/>
        <v>2.3433069252821462E-2</v>
      </c>
      <c r="AP59" s="45">
        <f t="shared" si="2"/>
        <v>1.9791846444573771</v>
      </c>
      <c r="AQ59" s="45">
        <f t="shared" si="3"/>
        <v>6.0706430802139055E-4</v>
      </c>
      <c r="AR59" s="45">
        <f t="shared" si="4"/>
        <v>0.14976115216812452</v>
      </c>
      <c r="AS59" s="45">
        <f t="shared" si="5"/>
        <v>0.17785355041268544</v>
      </c>
      <c r="AT59" s="45">
        <f t="shared" si="6"/>
        <v>4.5137097925009103E-6</v>
      </c>
      <c r="AU59" s="45">
        <f t="shared" si="7"/>
        <v>1.4052099081836327E-4</v>
      </c>
      <c r="AV59" s="45">
        <f t="shared" si="8"/>
        <v>1.5876206272515667E-2</v>
      </c>
      <c r="AW59" s="45">
        <f t="shared" si="9"/>
        <v>2.2567453169533171E-4</v>
      </c>
      <c r="AX59" s="45">
        <f t="shared" si="10"/>
        <v>6.4817128783382788E-5</v>
      </c>
      <c r="AY59" s="45">
        <f t="shared" si="11"/>
        <v>2.7650156557197992E-6</v>
      </c>
      <c r="AZ59">
        <f t="shared" si="30"/>
        <v>0.11175280982576401</v>
      </c>
      <c r="BA59">
        <f t="shared" si="31"/>
        <v>0.24239166835118517</v>
      </c>
      <c r="BB59">
        <f t="shared" si="32"/>
        <v>6.8242286540890351</v>
      </c>
      <c r="BC59">
        <f t="shared" si="33"/>
        <v>4.1863154681155085E-3</v>
      </c>
      <c r="BD59">
        <f t="shared" si="34"/>
        <v>1.54912935802708</v>
      </c>
      <c r="BE59">
        <f t="shared" si="35"/>
        <v>0.61323904182293931</v>
      </c>
      <c r="BF59">
        <f t="shared" si="36"/>
        <v>6.225308545817255E-5</v>
      </c>
      <c r="BG59">
        <f t="shared" si="37"/>
        <v>9.6903275268343304E-4</v>
      </c>
      <c r="BH59">
        <f t="shared" si="38"/>
        <v>0.16422347768290205</v>
      </c>
      <c r="BI59">
        <f t="shared" si="39"/>
        <v>7.7812578528550357E-4</v>
      </c>
      <c r="BJ59">
        <f t="shared" si="40"/>
        <v>4.4697892009020764E-4</v>
      </c>
      <c r="BK59">
        <f t="shared" si="41"/>
        <v>1.9067547961843732E-5</v>
      </c>
      <c r="BL59" s="46">
        <f t="shared" si="44"/>
        <v>57.906999177745398</v>
      </c>
      <c r="BM59">
        <f t="shared" si="45"/>
        <v>199.66333316486609</v>
      </c>
      <c r="BN59">
        <f t="shared" si="46"/>
        <v>8.2047397268258688</v>
      </c>
      <c r="BO59">
        <f t="shared" si="42"/>
        <v>9.5114267833585018</v>
      </c>
      <c r="BP59" s="5">
        <f t="shared" si="47"/>
        <v>2.37956488597038</v>
      </c>
    </row>
    <row r="60" spans="1:68" x14ac:dyDescent="0.2">
      <c r="A60" s="5" t="s">
        <v>200</v>
      </c>
      <c r="B60" s="5">
        <v>3.4589999999999996</v>
      </c>
      <c r="C60" s="5">
        <f t="shared" si="43"/>
        <v>336</v>
      </c>
      <c r="D60" s="17">
        <v>231.66736102399997</v>
      </c>
      <c r="E60" s="17">
        <v>258.932354008</v>
      </c>
      <c r="F60" s="17">
        <v>46585.379990563997</v>
      </c>
      <c r="G60" s="17">
        <v>15.576943128000002</v>
      </c>
      <c r="H60" s="17">
        <v>4020.3621369750003</v>
      </c>
      <c r="I60" s="17">
        <v>7313.4372461070006</v>
      </c>
      <c r="J60" s="17">
        <v>0.28517446800000001</v>
      </c>
      <c r="K60" s="17">
        <v>6.0996399770000007</v>
      </c>
      <c r="L60" s="17">
        <v>928.08036488400001</v>
      </c>
      <c r="M60" s="17">
        <v>20.565897022000001</v>
      </c>
      <c r="N60" s="17">
        <v>6.1404470140000003</v>
      </c>
      <c r="O60" s="17">
        <v>0.36219056599999999</v>
      </c>
      <c r="P60" s="8">
        <f t="shared" si="48"/>
        <v>0.80133740178201585</v>
      </c>
      <c r="Q60" s="8">
        <f t="shared" si="48"/>
        <v>0.89564701251367196</v>
      </c>
      <c r="R60" s="8">
        <f t="shared" si="48"/>
        <v>161.13882938736086</v>
      </c>
      <c r="S60" s="8">
        <f t="shared" si="48"/>
        <v>5.3880646279752004E-2</v>
      </c>
      <c r="T60" s="8">
        <f t="shared" si="48"/>
        <v>13.906432631796525</v>
      </c>
      <c r="U60" s="8">
        <f t="shared" si="48"/>
        <v>25.297179434284114</v>
      </c>
      <c r="V60" s="8">
        <f t="shared" si="48"/>
        <v>9.8641848481199998E-4</v>
      </c>
      <c r="W60" s="8">
        <f t="shared" si="48"/>
        <v>2.1098654680443002E-2</v>
      </c>
      <c r="X60" s="8">
        <f t="shared" si="48"/>
        <v>3.2102299821337557</v>
      </c>
      <c r="Y60" s="8">
        <f t="shared" si="48"/>
        <v>7.1137437799098008E-2</v>
      </c>
      <c r="Z60" s="8">
        <f t="shared" si="48"/>
        <v>2.1239806221425999E-2</v>
      </c>
      <c r="AA60" s="8">
        <f t="shared" si="48"/>
        <v>1.2528171677939999E-3</v>
      </c>
      <c r="AB60" s="45">
        <f t="shared" si="17"/>
        <v>0.11546648440663052</v>
      </c>
      <c r="AC60" s="45">
        <f t="shared" si="18"/>
        <v>8.2853562674715261E-2</v>
      </c>
      <c r="AD60" s="45">
        <f t="shared" si="19"/>
        <v>7.0090834879234825</v>
      </c>
      <c r="AE60" s="45">
        <f t="shared" si="20"/>
        <v>2.2163984483649529E-3</v>
      </c>
      <c r="AF60" s="45">
        <f t="shared" si="21"/>
        <v>0.5154348640399008</v>
      </c>
      <c r="AG60" s="45">
        <f t="shared" si="22"/>
        <v>0.64698668629882639</v>
      </c>
      <c r="AH60" s="45">
        <f t="shared" si="23"/>
        <v>1.7954468234655988E-5</v>
      </c>
      <c r="AI60" s="45">
        <f t="shared" si="24"/>
        <v>5.2641353993121268E-4</v>
      </c>
      <c r="AJ60" s="45">
        <f t="shared" si="25"/>
        <v>5.7479498337220332E-2</v>
      </c>
      <c r="AK60" s="45">
        <f t="shared" si="26"/>
        <v>8.3230885455830121E-4</v>
      </c>
      <c r="AL60" s="45">
        <f t="shared" si="27"/>
        <v>2.4240819700326407E-4</v>
      </c>
      <c r="AM60" s="45">
        <f t="shared" si="28"/>
        <v>9.1226765294837234E-6</v>
      </c>
      <c r="AN60" s="45">
        <f t="shared" si="29"/>
        <v>3.338146412449567E-2</v>
      </c>
      <c r="AO60" s="45">
        <f t="shared" si="1"/>
        <v>2.3953039223681777E-2</v>
      </c>
      <c r="AP60" s="45">
        <f t="shared" si="2"/>
        <v>2.0263323179888646</v>
      </c>
      <c r="AQ60" s="45">
        <f t="shared" si="3"/>
        <v>6.4076277778691909E-4</v>
      </c>
      <c r="AR60" s="45">
        <f t="shared" si="4"/>
        <v>0.14901268113324684</v>
      </c>
      <c r="AS60" s="45">
        <f t="shared" si="5"/>
        <v>0.18704443084672634</v>
      </c>
      <c r="AT60" s="45">
        <f t="shared" si="6"/>
        <v>5.1906528576629055E-6</v>
      </c>
      <c r="AU60" s="45">
        <f t="shared" si="7"/>
        <v>1.5218662617265473E-4</v>
      </c>
      <c r="AV60" s="45">
        <f t="shared" si="8"/>
        <v>1.6617374483151297E-2</v>
      </c>
      <c r="AW60" s="45">
        <f t="shared" si="9"/>
        <v>2.4062123577863582E-4</v>
      </c>
      <c r="AX60" s="45">
        <f t="shared" si="10"/>
        <v>7.0080427002967361E-5</v>
      </c>
      <c r="AY60" s="45">
        <f t="shared" si="11"/>
        <v>2.6373739605330225E-6</v>
      </c>
      <c r="AZ60">
        <f t="shared" si="30"/>
        <v>0.11546648440663052</v>
      </c>
      <c r="BA60">
        <f t="shared" si="31"/>
        <v>0.24856068802414577</v>
      </c>
      <c r="BB60">
        <f t="shared" si="32"/>
        <v>7.0090834879234825</v>
      </c>
      <c r="BC60">
        <f t="shared" si="33"/>
        <v>4.4327968967299057E-3</v>
      </c>
      <c r="BD60">
        <f t="shared" si="34"/>
        <v>1.5463045921197023</v>
      </c>
      <c r="BE60">
        <f t="shared" si="35"/>
        <v>0.64698668629882639</v>
      </c>
      <c r="BF60">
        <f t="shared" si="36"/>
        <v>7.1817872938623954E-5</v>
      </c>
      <c r="BG60">
        <f t="shared" si="37"/>
        <v>1.0528270798624254E-3</v>
      </c>
      <c r="BH60">
        <f t="shared" si="38"/>
        <v>0.172438495011661</v>
      </c>
      <c r="BI60">
        <f t="shared" si="39"/>
        <v>8.3230885455830121E-4</v>
      </c>
      <c r="BJ60">
        <f t="shared" si="40"/>
        <v>4.8481639400652814E-4</v>
      </c>
      <c r="BK60">
        <f t="shared" si="41"/>
        <v>1.8245353058967447E-5</v>
      </c>
      <c r="BL60" s="46">
        <f t="shared" si="44"/>
        <v>59.386889745736994</v>
      </c>
      <c r="BM60">
        <f t="shared" si="45"/>
        <v>205.41925163050428</v>
      </c>
      <c r="BN60">
        <f t="shared" si="46"/>
        <v>8.4311491898653976</v>
      </c>
      <c r="BO60">
        <f t="shared" si="42"/>
        <v>9.7457332462356039</v>
      </c>
      <c r="BP60" s="5">
        <f t="shared" si="47"/>
        <v>2.4374527868937261</v>
      </c>
    </row>
    <row r="61" spans="1:68" x14ac:dyDescent="0.2">
      <c r="A61" s="5" t="s">
        <v>201</v>
      </c>
      <c r="B61" s="5">
        <v>3.492</v>
      </c>
      <c r="C61" s="5">
        <f t="shared" si="43"/>
        <v>342</v>
      </c>
      <c r="D61" s="17">
        <v>239.72482447360002</v>
      </c>
      <c r="E61" s="17">
        <v>267.17401721919998</v>
      </c>
      <c r="F61" s="17">
        <v>47721.459540177602</v>
      </c>
      <c r="G61" s="17">
        <v>139.30318671840001</v>
      </c>
      <c r="H61" s="17">
        <v>3944.2832616888004</v>
      </c>
      <c r="I61" s="17">
        <v>7364.0960274264007</v>
      </c>
      <c r="J61" s="17">
        <v>1.2587197320000001</v>
      </c>
      <c r="K61" s="17">
        <v>69.669992832000005</v>
      </c>
      <c r="L61" s="17">
        <v>1720.3207856928</v>
      </c>
      <c r="M61" s="17">
        <v>21.230707365600001</v>
      </c>
      <c r="N61" s="17">
        <v>7.1634193032000004</v>
      </c>
      <c r="O61" s="17">
        <v>2.6227908792000001</v>
      </c>
      <c r="P61" s="8">
        <f t="shared" si="48"/>
        <v>0.83711908706181126</v>
      </c>
      <c r="Q61" s="8">
        <f t="shared" si="48"/>
        <v>0.93297166812944632</v>
      </c>
      <c r="R61" s="8">
        <f t="shared" si="48"/>
        <v>166.64333671430018</v>
      </c>
      <c r="S61" s="8">
        <f t="shared" ref="S61:AA87" si="49">($B61/1000)*G61</f>
        <v>0.48644672802065281</v>
      </c>
      <c r="T61" s="8">
        <f t="shared" si="49"/>
        <v>13.773437149817291</v>
      </c>
      <c r="U61" s="8">
        <f t="shared" si="49"/>
        <v>25.715423327772989</v>
      </c>
      <c r="V61" s="8">
        <f t="shared" si="49"/>
        <v>4.395449304144E-3</v>
      </c>
      <c r="W61" s="8">
        <f t="shared" si="49"/>
        <v>0.24328761496934401</v>
      </c>
      <c r="X61" s="8">
        <f t="shared" si="49"/>
        <v>6.0073601836392569</v>
      </c>
      <c r="Y61" s="8">
        <f t="shared" si="49"/>
        <v>7.4137630120675202E-2</v>
      </c>
      <c r="Z61" s="8">
        <f t="shared" si="49"/>
        <v>2.5014660206774401E-2</v>
      </c>
      <c r="AA61" s="8">
        <f t="shared" si="49"/>
        <v>9.1587857501664004E-3</v>
      </c>
      <c r="AB61" s="45">
        <f t="shared" si="17"/>
        <v>0.12062234683887769</v>
      </c>
      <c r="AC61" s="45">
        <f t="shared" si="18"/>
        <v>8.6306352278394657E-2</v>
      </c>
      <c r="AD61" s="45">
        <f t="shared" si="19"/>
        <v>7.2485139936624705</v>
      </c>
      <c r="AE61" s="45">
        <f t="shared" si="20"/>
        <v>2.001014923984586E-2</v>
      </c>
      <c r="AF61" s="45">
        <f t="shared" si="21"/>
        <v>0.51050545403325764</v>
      </c>
      <c r="AG61" s="45">
        <f t="shared" si="22"/>
        <v>0.65768346106836284</v>
      </c>
      <c r="AH61" s="45">
        <f t="shared" si="23"/>
        <v>8.0004537752894069E-5</v>
      </c>
      <c r="AI61" s="45">
        <f t="shared" si="24"/>
        <v>6.0700502736862278E-3</v>
      </c>
      <c r="AJ61" s="45">
        <f t="shared" si="25"/>
        <v>0.10756240257187569</v>
      </c>
      <c r="AK61" s="45">
        <f t="shared" si="26"/>
        <v>8.6741113982303965E-4</v>
      </c>
      <c r="AL61" s="45">
        <f t="shared" si="27"/>
        <v>2.8549030137838851E-4</v>
      </c>
      <c r="AM61" s="45">
        <f t="shared" si="28"/>
        <v>6.6691806234372682E-5</v>
      </c>
      <c r="AN61" s="45">
        <f t="shared" si="29"/>
        <v>3.4542481912622477E-2</v>
      </c>
      <c r="AO61" s="45">
        <f t="shared" si="1"/>
        <v>2.4715450251544861E-2</v>
      </c>
      <c r="AP61" s="45">
        <f t="shared" si="2"/>
        <v>2.0757485663409136</v>
      </c>
      <c r="AQ61" s="45">
        <f t="shared" si="3"/>
        <v>5.7302832874701771E-3</v>
      </c>
      <c r="AR61" s="45">
        <f t="shared" si="4"/>
        <v>0.14619285625236472</v>
      </c>
      <c r="AS61" s="45">
        <f t="shared" si="5"/>
        <v>0.18834005185233757</v>
      </c>
      <c r="AT61" s="45">
        <f t="shared" si="6"/>
        <v>2.2910806916636332E-5</v>
      </c>
      <c r="AU61" s="45">
        <f t="shared" si="7"/>
        <v>1.738273274251497E-3</v>
      </c>
      <c r="AV61" s="45">
        <f t="shared" si="8"/>
        <v>3.080252078232408E-2</v>
      </c>
      <c r="AW61" s="45">
        <f t="shared" si="9"/>
        <v>2.4839952457704457E-4</v>
      </c>
      <c r="AX61" s="45">
        <f t="shared" si="10"/>
        <v>8.1755527313398776E-5</v>
      </c>
      <c r="AY61" s="45">
        <f t="shared" si="11"/>
        <v>1.9098455393577515E-5</v>
      </c>
      <c r="AZ61">
        <f t="shared" si="30"/>
        <v>0.12062234683887769</v>
      </c>
      <c r="BA61">
        <f t="shared" si="31"/>
        <v>0.25891905683518396</v>
      </c>
      <c r="BB61">
        <f t="shared" si="32"/>
        <v>7.2485139936624705</v>
      </c>
      <c r="BC61">
        <f t="shared" si="33"/>
        <v>4.002029847969172E-2</v>
      </c>
      <c r="BD61">
        <f t="shared" si="34"/>
        <v>1.5315163620997729</v>
      </c>
      <c r="BE61">
        <f t="shared" si="35"/>
        <v>0.65768346106836284</v>
      </c>
      <c r="BF61">
        <f t="shared" si="36"/>
        <v>3.2001815101157627E-4</v>
      </c>
      <c r="BG61">
        <f t="shared" si="37"/>
        <v>1.2140100547372456E-2</v>
      </c>
      <c r="BH61">
        <f t="shared" si="38"/>
        <v>0.32268720771562709</v>
      </c>
      <c r="BI61">
        <f t="shared" si="39"/>
        <v>8.6741113982303965E-4</v>
      </c>
      <c r="BJ61">
        <f t="shared" si="40"/>
        <v>5.7098060275677701E-4</v>
      </c>
      <c r="BK61">
        <f t="shared" si="41"/>
        <v>1.3338361246874536E-4</v>
      </c>
      <c r="BL61" s="46">
        <f t="shared" si="44"/>
        <v>61.4983072735088</v>
      </c>
      <c r="BM61">
        <f t="shared" si="45"/>
        <v>214.75208899909276</v>
      </c>
      <c r="BN61">
        <f t="shared" si="46"/>
        <v>8.7585738077519597</v>
      </c>
      <c r="BO61">
        <f t="shared" si="42"/>
        <v>10.193994620753417</v>
      </c>
      <c r="BP61" s="5">
        <f t="shared" si="47"/>
        <v>2.5081826482680296</v>
      </c>
    </row>
    <row r="62" spans="1:68" x14ac:dyDescent="0.2">
      <c r="A62" s="5" t="s">
        <v>202</v>
      </c>
      <c r="B62" s="5">
        <v>3.447000000000001</v>
      </c>
      <c r="C62" s="5">
        <f t="shared" si="43"/>
        <v>348</v>
      </c>
      <c r="D62" s="17">
        <v>238.86086158560002</v>
      </c>
      <c r="E62" s="17">
        <v>253.81454861280002</v>
      </c>
      <c r="F62" s="17">
        <v>47734.814621667203</v>
      </c>
      <c r="G62" s="17">
        <v>11.6289767748</v>
      </c>
      <c r="H62" s="17">
        <v>3980.9716287900997</v>
      </c>
      <c r="I62" s="17">
        <v>7416.6505240085999</v>
      </c>
      <c r="J62" s="17">
        <v>0.2640203216</v>
      </c>
      <c r="K62" s="17">
        <v>5.8404011231999995</v>
      </c>
      <c r="L62" s="17">
        <v>953.17292531859982</v>
      </c>
      <c r="M62" s="17">
        <v>21.6357114393</v>
      </c>
      <c r="N62" s="17">
        <v>6.4718680326999998</v>
      </c>
      <c r="O62" s="17">
        <v>0.31689428539999998</v>
      </c>
      <c r="P62" s="8">
        <f t="shared" ref="P62:R87" si="50">($B62/1000)*D62</f>
        <v>0.8233533898855635</v>
      </c>
      <c r="Q62" s="8">
        <f t="shared" si="50"/>
        <v>0.87489874906832188</v>
      </c>
      <c r="R62" s="8">
        <f t="shared" si="50"/>
        <v>164.54190600088688</v>
      </c>
      <c r="S62" s="8">
        <f t="shared" si="49"/>
        <v>4.0085082942735613E-2</v>
      </c>
      <c r="T62" s="8">
        <f t="shared" si="49"/>
        <v>13.722409204439478</v>
      </c>
      <c r="U62" s="8">
        <f t="shared" si="49"/>
        <v>25.565194356257649</v>
      </c>
      <c r="V62" s="8">
        <f t="shared" si="49"/>
        <v>9.1007804855520026E-4</v>
      </c>
      <c r="W62" s="8">
        <f t="shared" si="49"/>
        <v>2.0131862671670404E-2</v>
      </c>
      <c r="X62" s="8">
        <f t="shared" si="49"/>
        <v>3.2855870735732142</v>
      </c>
      <c r="Y62" s="8">
        <f t="shared" si="49"/>
        <v>7.4578297331267113E-2</v>
      </c>
      <c r="Z62" s="8">
        <f t="shared" si="49"/>
        <v>2.2308529108716904E-2</v>
      </c>
      <c r="AA62" s="8">
        <f t="shared" si="49"/>
        <v>1.0923346017738002E-3</v>
      </c>
      <c r="AB62" s="45">
        <f t="shared" si="17"/>
        <v>0.11863881698639243</v>
      </c>
      <c r="AC62" s="45">
        <f t="shared" si="18"/>
        <v>8.0934204354146333E-2</v>
      </c>
      <c r="AD62" s="45">
        <f t="shared" si="19"/>
        <v>7.1571076990381428</v>
      </c>
      <c r="AE62" s="45">
        <f t="shared" si="20"/>
        <v>1.6489133254930324E-3</v>
      </c>
      <c r="AF62" s="45">
        <f t="shared" si="21"/>
        <v>0.50861412914897985</v>
      </c>
      <c r="AG62" s="45">
        <f t="shared" si="22"/>
        <v>0.65384128788382734</v>
      </c>
      <c r="AH62" s="45">
        <f t="shared" si="23"/>
        <v>1.6564944458594837E-5</v>
      </c>
      <c r="AI62" s="45">
        <f t="shared" si="24"/>
        <v>5.0229198282610791E-4</v>
      </c>
      <c r="AJ62" s="45">
        <f t="shared" si="25"/>
        <v>5.8828774817783598E-2</v>
      </c>
      <c r="AK62" s="45">
        <f t="shared" si="26"/>
        <v>8.7256695134277655E-4</v>
      </c>
      <c r="AL62" s="45">
        <f t="shared" si="27"/>
        <v>2.5460544520334287E-4</v>
      </c>
      <c r="AM62" s="45">
        <f t="shared" si="28"/>
        <v>7.954085791697372E-6</v>
      </c>
      <c r="AN62" s="45">
        <f t="shared" si="29"/>
        <v>3.4417991582939483E-2</v>
      </c>
      <c r="AO62" s="45">
        <f t="shared" si="1"/>
        <v>2.3479606717187788E-2</v>
      </c>
      <c r="AP62" s="45">
        <f t="shared" si="2"/>
        <v>2.0763294746266725</v>
      </c>
      <c r="AQ62" s="45">
        <f t="shared" si="3"/>
        <v>4.7836185828054305E-4</v>
      </c>
      <c r="AR62" s="45">
        <f t="shared" si="4"/>
        <v>0.14755269194922532</v>
      </c>
      <c r="AS62" s="45">
        <f t="shared" si="5"/>
        <v>0.18968415662426086</v>
      </c>
      <c r="AT62" s="45">
        <f t="shared" si="6"/>
        <v>4.805611969421187E-6</v>
      </c>
      <c r="AU62" s="45">
        <f t="shared" si="7"/>
        <v>1.4571859089820358E-4</v>
      </c>
      <c r="AV62" s="45">
        <f t="shared" si="8"/>
        <v>1.7066659361120853E-2</v>
      </c>
      <c r="AW62" s="45">
        <f t="shared" si="9"/>
        <v>2.5313807697788693E-4</v>
      </c>
      <c r="AX62" s="45">
        <f t="shared" si="10"/>
        <v>7.3862908385071894E-5</v>
      </c>
      <c r="AY62" s="45">
        <f t="shared" si="11"/>
        <v>2.3075386688997303E-6</v>
      </c>
      <c r="AZ62">
        <f t="shared" si="30"/>
        <v>0.11863881698639243</v>
      </c>
      <c r="BA62">
        <f t="shared" si="31"/>
        <v>0.242802613062439</v>
      </c>
      <c r="BB62">
        <f t="shared" si="32"/>
        <v>7.1571076990381428</v>
      </c>
      <c r="BC62">
        <f t="shared" si="33"/>
        <v>3.2978266509860648E-3</v>
      </c>
      <c r="BD62">
        <f t="shared" si="34"/>
        <v>1.5258423874469396</v>
      </c>
      <c r="BE62">
        <f t="shared" si="35"/>
        <v>0.65384128788382734</v>
      </c>
      <c r="BF62">
        <f t="shared" si="36"/>
        <v>6.6259777834379348E-5</v>
      </c>
      <c r="BG62">
        <f t="shared" si="37"/>
        <v>1.0045839656522158E-3</v>
      </c>
      <c r="BH62">
        <f t="shared" si="38"/>
        <v>0.1764863244533508</v>
      </c>
      <c r="BI62">
        <f t="shared" si="39"/>
        <v>8.7256695134277655E-4</v>
      </c>
      <c r="BJ62">
        <f t="shared" si="40"/>
        <v>5.0921089040668573E-4</v>
      </c>
      <c r="BK62">
        <f t="shared" si="41"/>
        <v>1.5908171583394744E-5</v>
      </c>
      <c r="BL62" s="46">
        <f t="shared" si="44"/>
        <v>60.624442981959902</v>
      </c>
      <c r="BM62">
        <f t="shared" si="45"/>
        <v>208.97245495881583</v>
      </c>
      <c r="BN62">
        <f t="shared" si="46"/>
        <v>8.5812678089643875</v>
      </c>
      <c r="BO62">
        <f t="shared" si="42"/>
        <v>9.8804854852788964</v>
      </c>
      <c r="BP62" s="5">
        <f t="shared" si="47"/>
        <v>2.4894887754465871</v>
      </c>
    </row>
    <row r="63" spans="1:68" x14ac:dyDescent="0.2">
      <c r="A63" s="5" t="s">
        <v>203</v>
      </c>
      <c r="B63" s="5">
        <v>3.4759999999999991</v>
      </c>
      <c r="C63" s="5">
        <f t="shared" si="43"/>
        <v>354</v>
      </c>
      <c r="D63" s="17">
        <v>236.1771288608</v>
      </c>
      <c r="E63" s="17">
        <v>237.15313231360003</v>
      </c>
      <c r="F63" s="17">
        <v>46509.656263889599</v>
      </c>
      <c r="G63" s="17">
        <v>11.6311790716</v>
      </c>
      <c r="H63" s="17">
        <v>3894.4901175563996</v>
      </c>
      <c r="I63" s="17">
        <v>7132.1177312522004</v>
      </c>
      <c r="J63" s="17">
        <v>0.21794073060000002</v>
      </c>
      <c r="K63" s="17">
        <v>5.3109480374000002</v>
      </c>
      <c r="L63" s="17">
        <v>928.78023981159993</v>
      </c>
      <c r="M63" s="17">
        <v>20.891240230199998</v>
      </c>
      <c r="N63" s="17">
        <v>6.3954859107999997</v>
      </c>
      <c r="O63" s="17">
        <v>0.31639146219999997</v>
      </c>
      <c r="P63" s="8">
        <f t="shared" si="50"/>
        <v>0.82095169992014061</v>
      </c>
      <c r="Q63" s="8">
        <f t="shared" si="50"/>
        <v>0.82434428792207348</v>
      </c>
      <c r="R63" s="8">
        <f t="shared" si="50"/>
        <v>161.6675651732802</v>
      </c>
      <c r="S63" s="8">
        <f t="shared" si="49"/>
        <v>4.0429978452881592E-2</v>
      </c>
      <c r="T63" s="8">
        <f t="shared" si="49"/>
        <v>13.537247648626041</v>
      </c>
      <c r="U63" s="8">
        <f t="shared" si="49"/>
        <v>24.791241233832643</v>
      </c>
      <c r="V63" s="8">
        <f t="shared" si="49"/>
        <v>7.5756197956559988E-4</v>
      </c>
      <c r="W63" s="8">
        <f t="shared" si="49"/>
        <v>1.8460855378002395E-2</v>
      </c>
      <c r="X63" s="8">
        <f t="shared" si="49"/>
        <v>3.2284401135851204</v>
      </c>
      <c r="Y63" s="8">
        <f t="shared" si="49"/>
        <v>7.2617951040175169E-2</v>
      </c>
      <c r="Z63" s="8">
        <f t="shared" si="49"/>
        <v>2.2230709025940792E-2</v>
      </c>
      <c r="AA63" s="8">
        <f t="shared" si="49"/>
        <v>1.0997767226071996E-3</v>
      </c>
      <c r="AB63" s="45">
        <f t="shared" si="17"/>
        <v>0.11829275214987617</v>
      </c>
      <c r="AC63" s="45">
        <f t="shared" si="18"/>
        <v>7.6257565950238068E-2</v>
      </c>
      <c r="AD63" s="45">
        <f t="shared" si="19"/>
        <v>7.0320819997077075</v>
      </c>
      <c r="AE63" s="45">
        <f t="shared" si="20"/>
        <v>1.6631007179301355E-3</v>
      </c>
      <c r="AF63" s="45">
        <f t="shared" si="21"/>
        <v>0.50175121010474577</v>
      </c>
      <c r="AG63" s="45">
        <f t="shared" si="22"/>
        <v>0.63404709037935147</v>
      </c>
      <c r="AH63" s="45">
        <f t="shared" si="23"/>
        <v>1.3788896606581724E-5</v>
      </c>
      <c r="AI63" s="45">
        <f t="shared" si="24"/>
        <v>4.6060018408189608E-4</v>
      </c>
      <c r="AJ63" s="45">
        <f t="shared" si="25"/>
        <v>5.7805552615669116E-2</v>
      </c>
      <c r="AK63" s="45">
        <f t="shared" si="26"/>
        <v>8.4963087680092633E-4</v>
      </c>
      <c r="AL63" s="45">
        <f t="shared" si="27"/>
        <v>2.5371729086898871E-4</v>
      </c>
      <c r="AM63" s="45">
        <f t="shared" si="28"/>
        <v>8.0082773072686196E-6</v>
      </c>
      <c r="AN63" s="45">
        <f t="shared" si="29"/>
        <v>3.4031286579365994E-2</v>
      </c>
      <c r="AO63" s="45">
        <f t="shared" si="1"/>
        <v>2.1938310112266424E-2</v>
      </c>
      <c r="AP63" s="45">
        <f t="shared" si="2"/>
        <v>2.0230385499734491</v>
      </c>
      <c r="AQ63" s="45">
        <f t="shared" si="3"/>
        <v>4.7845245049773762E-4</v>
      </c>
      <c r="AR63" s="45">
        <f t="shared" si="4"/>
        <v>0.14434729864923646</v>
      </c>
      <c r="AS63" s="45">
        <f t="shared" si="5"/>
        <v>0.1824071031010793</v>
      </c>
      <c r="AT63" s="45">
        <f t="shared" si="6"/>
        <v>3.9668862504550422E-6</v>
      </c>
      <c r="AU63" s="45">
        <f t="shared" si="7"/>
        <v>1.3250868356786427E-4</v>
      </c>
      <c r="AV63" s="45">
        <f t="shared" si="8"/>
        <v>1.6629905815785134E-2</v>
      </c>
      <c r="AW63" s="45">
        <f t="shared" si="9"/>
        <v>2.4442775512109507E-4</v>
      </c>
      <c r="AX63" s="45">
        <f t="shared" si="10"/>
        <v>7.2991165382332794E-5</v>
      </c>
      <c r="AY63" s="45">
        <f t="shared" si="11"/>
        <v>2.303877246049661E-6</v>
      </c>
      <c r="AZ63">
        <f t="shared" si="30"/>
        <v>0.11829275214987617</v>
      </c>
      <c r="BA63">
        <f t="shared" si="31"/>
        <v>0.22877269785071419</v>
      </c>
      <c r="BB63">
        <f t="shared" si="32"/>
        <v>7.0320819997077075</v>
      </c>
      <c r="BC63">
        <f t="shared" si="33"/>
        <v>3.326201435860271E-3</v>
      </c>
      <c r="BD63">
        <f t="shared" si="34"/>
        <v>1.5052536303142374</v>
      </c>
      <c r="BE63">
        <f t="shared" si="35"/>
        <v>0.63404709037935147</v>
      </c>
      <c r="BF63">
        <f t="shared" si="36"/>
        <v>5.5155586426326894E-5</v>
      </c>
      <c r="BG63">
        <f t="shared" si="37"/>
        <v>9.2120036816379215E-4</v>
      </c>
      <c r="BH63">
        <f t="shared" si="38"/>
        <v>0.17341665784700735</v>
      </c>
      <c r="BI63">
        <f t="shared" si="39"/>
        <v>8.4963087680092633E-4</v>
      </c>
      <c r="BJ63">
        <f t="shared" si="40"/>
        <v>5.0743458173797742E-4</v>
      </c>
      <c r="BK63">
        <f t="shared" si="41"/>
        <v>1.6016554614537239E-5</v>
      </c>
      <c r="BL63" s="46">
        <f t="shared" si="44"/>
        <v>58.983137799126993</v>
      </c>
      <c r="BM63">
        <f t="shared" si="45"/>
        <v>205.02538698976539</v>
      </c>
      <c r="BN63">
        <f t="shared" si="46"/>
        <v>8.4234850171511813</v>
      </c>
      <c r="BO63">
        <f t="shared" si="42"/>
        <v>9.6975404676524981</v>
      </c>
      <c r="BP63" s="5">
        <f t="shared" si="47"/>
        <v>2.4233271050492471</v>
      </c>
    </row>
    <row r="64" spans="1:68" x14ac:dyDescent="0.2">
      <c r="A64" s="5" t="s">
        <v>204</v>
      </c>
      <c r="B64" s="5">
        <v>3.4509999999999996</v>
      </c>
      <c r="C64" s="5">
        <f t="shared" si="43"/>
        <v>360</v>
      </c>
      <c r="D64" s="17">
        <v>233.22969294200001</v>
      </c>
      <c r="E64" s="17">
        <v>223.22199251599997</v>
      </c>
      <c r="F64" s="17">
        <v>45532.614592967999</v>
      </c>
      <c r="G64" s="17">
        <v>11.223181868000001</v>
      </c>
      <c r="H64" s="17">
        <v>3961.9743724280006</v>
      </c>
      <c r="I64" s="17">
        <v>6952.2330567675008</v>
      </c>
      <c r="J64" s="17">
        <v>0.35538703700000002</v>
      </c>
      <c r="K64" s="17">
        <v>5.4249612815000008</v>
      </c>
      <c r="L64" s="17">
        <v>893.35738980150006</v>
      </c>
      <c r="M64" s="17">
        <v>20.543017397</v>
      </c>
      <c r="N64" s="17">
        <v>6.5019411389999995</v>
      </c>
      <c r="O64" s="17">
        <v>0.38591046100000004</v>
      </c>
      <c r="P64" s="8">
        <f t="shared" si="50"/>
        <v>0.80487567034284191</v>
      </c>
      <c r="Q64" s="8">
        <f t="shared" si="50"/>
        <v>0.77033909617271579</v>
      </c>
      <c r="R64" s="8">
        <f t="shared" si="50"/>
        <v>157.13305296033255</v>
      </c>
      <c r="S64" s="8">
        <f t="shared" si="49"/>
        <v>3.8731200626468003E-2</v>
      </c>
      <c r="T64" s="8">
        <f t="shared" si="49"/>
        <v>13.672773559249029</v>
      </c>
      <c r="U64" s="8">
        <f t="shared" si="49"/>
        <v>23.992156278904641</v>
      </c>
      <c r="V64" s="8">
        <f t="shared" si="49"/>
        <v>1.226440664687E-3</v>
      </c>
      <c r="W64" s="8">
        <f t="shared" si="49"/>
        <v>1.8721541382456502E-2</v>
      </c>
      <c r="X64" s="8">
        <f t="shared" si="49"/>
        <v>3.0829763522049762</v>
      </c>
      <c r="Y64" s="8">
        <f t="shared" si="49"/>
        <v>7.0893953037046986E-2</v>
      </c>
      <c r="Z64" s="8">
        <f t="shared" si="49"/>
        <v>2.2438198870688996E-2</v>
      </c>
      <c r="AA64" s="8">
        <f t="shared" si="49"/>
        <v>1.3317770009109999E-3</v>
      </c>
      <c r="AB64" s="45">
        <f t="shared" si="17"/>
        <v>0.11597632137504926</v>
      </c>
      <c r="AC64" s="45">
        <f t="shared" si="18"/>
        <v>7.1261711024303023E-2</v>
      </c>
      <c r="AD64" s="45">
        <f t="shared" si="19"/>
        <v>6.8348435389444351</v>
      </c>
      <c r="AE64" s="45">
        <f t="shared" si="20"/>
        <v>1.59322092252028E-3</v>
      </c>
      <c r="AF64" s="45">
        <f t="shared" si="21"/>
        <v>0.50677440916415972</v>
      </c>
      <c r="AG64" s="45">
        <f t="shared" si="22"/>
        <v>0.61361013501034889</v>
      </c>
      <c r="AH64" s="45">
        <f t="shared" si="23"/>
        <v>2.2323273838496542E-5</v>
      </c>
      <c r="AI64" s="45">
        <f t="shared" si="24"/>
        <v>4.671043259095934E-4</v>
      </c>
      <c r="AJ64" s="45">
        <f t="shared" si="25"/>
        <v>5.52010089920318E-2</v>
      </c>
      <c r="AK64" s="45">
        <f t="shared" si="26"/>
        <v>8.2946007999352978E-4</v>
      </c>
      <c r="AL64" s="45">
        <f t="shared" si="27"/>
        <v>2.5608535574856193E-4</v>
      </c>
      <c r="AM64" s="45">
        <f t="shared" si="28"/>
        <v>9.6976407260685917E-6</v>
      </c>
      <c r="AN64" s="45">
        <f t="shared" si="29"/>
        <v>3.360658399740634E-2</v>
      </c>
      <c r="AO64" s="45">
        <f t="shared" si="1"/>
        <v>2.0649583026456978E-2</v>
      </c>
      <c r="AP64" s="45">
        <f t="shared" si="2"/>
        <v>1.980539999694128</v>
      </c>
      <c r="AQ64" s="45">
        <f t="shared" si="3"/>
        <v>4.6166934874537243E-4</v>
      </c>
      <c r="AR64" s="45">
        <f t="shared" si="4"/>
        <v>0.1468485682886583</v>
      </c>
      <c r="AS64" s="45">
        <f t="shared" si="5"/>
        <v>0.17780647204008954</v>
      </c>
      <c r="AT64" s="45">
        <f t="shared" si="6"/>
        <v>6.4686391882053153E-6</v>
      </c>
      <c r="AU64" s="45">
        <f t="shared" si="7"/>
        <v>1.353533253867266E-4</v>
      </c>
      <c r="AV64" s="45">
        <f t="shared" si="8"/>
        <v>1.5995656039418084E-2</v>
      </c>
      <c r="AW64" s="45">
        <f t="shared" si="9"/>
        <v>2.403535438984439E-4</v>
      </c>
      <c r="AX64" s="45">
        <f t="shared" si="10"/>
        <v>7.4206130324126911E-5</v>
      </c>
      <c r="AY64" s="45">
        <f t="shared" si="11"/>
        <v>2.81009583485036E-6</v>
      </c>
      <c r="AZ64">
        <f t="shared" si="30"/>
        <v>0.11597632137504926</v>
      </c>
      <c r="BA64">
        <f t="shared" si="31"/>
        <v>0.21378513307290908</v>
      </c>
      <c r="BB64">
        <f t="shared" si="32"/>
        <v>6.8348435389444351</v>
      </c>
      <c r="BC64">
        <f t="shared" si="33"/>
        <v>3.18644184504056E-3</v>
      </c>
      <c r="BD64">
        <f t="shared" si="34"/>
        <v>1.5203232274924792</v>
      </c>
      <c r="BE64">
        <f t="shared" si="35"/>
        <v>0.61361013501034889</v>
      </c>
      <c r="BF64">
        <f t="shared" si="36"/>
        <v>8.9293095353986168E-5</v>
      </c>
      <c r="BG64">
        <f t="shared" si="37"/>
        <v>9.342086518191868E-4</v>
      </c>
      <c r="BH64">
        <f t="shared" si="38"/>
        <v>0.16560302697609541</v>
      </c>
      <c r="BI64">
        <f t="shared" si="39"/>
        <v>8.2946007999352978E-4</v>
      </c>
      <c r="BJ64">
        <f t="shared" si="40"/>
        <v>5.1217071149712386E-4</v>
      </c>
      <c r="BK64">
        <f t="shared" si="41"/>
        <v>1.9395281452137183E-5</v>
      </c>
      <c r="BL64" s="46">
        <f t="shared" si="44"/>
        <v>57.841065496606504</v>
      </c>
      <c r="BM64">
        <f t="shared" si="45"/>
        <v>199.60951702878904</v>
      </c>
      <c r="BN64">
        <f t="shared" si="46"/>
        <v>8.2008450161090654</v>
      </c>
      <c r="BO64">
        <f t="shared" si="42"/>
        <v>9.4697123525364706</v>
      </c>
      <c r="BP64" s="5">
        <f t="shared" si="47"/>
        <v>2.3763677241695351</v>
      </c>
    </row>
    <row r="65" spans="1:68" x14ac:dyDescent="0.2">
      <c r="A65" s="5" t="s">
        <v>205</v>
      </c>
      <c r="B65" s="5">
        <v>3.5609999999999999</v>
      </c>
      <c r="C65" s="5">
        <f t="shared" si="43"/>
        <v>366</v>
      </c>
      <c r="D65" s="17">
        <v>232.27834103660001</v>
      </c>
      <c r="E65" s="17">
        <v>207.82133882790004</v>
      </c>
      <c r="F65" s="17">
        <v>45117.495505875602</v>
      </c>
      <c r="G65" s="17">
        <v>11.693276836999999</v>
      </c>
      <c r="H65" s="17">
        <v>4022.6761026728</v>
      </c>
      <c r="I65" s="17">
        <v>6925.2030966343</v>
      </c>
      <c r="J65" s="17">
        <v>0.25274759339999997</v>
      </c>
      <c r="K65" s="17">
        <v>6.0111727362999998</v>
      </c>
      <c r="L65" s="17">
        <v>860.13418151619987</v>
      </c>
      <c r="M65" s="17">
        <v>20.350772573999997</v>
      </c>
      <c r="N65" s="17">
        <v>6.1774382019999994</v>
      </c>
      <c r="O65" s="17">
        <v>0.30831994989999995</v>
      </c>
      <c r="P65" s="8">
        <f t="shared" si="50"/>
        <v>0.82714317243133262</v>
      </c>
      <c r="Q65" s="8">
        <f t="shared" si="50"/>
        <v>0.74005178756615198</v>
      </c>
      <c r="R65" s="8">
        <f t="shared" si="50"/>
        <v>160.66340149642301</v>
      </c>
      <c r="S65" s="8">
        <f t="shared" si="49"/>
        <v>4.1639758816556995E-2</v>
      </c>
      <c r="T65" s="8">
        <f t="shared" si="49"/>
        <v>14.324749601617841</v>
      </c>
      <c r="U65" s="8">
        <f t="shared" si="49"/>
        <v>24.660648227114741</v>
      </c>
      <c r="V65" s="8">
        <f t="shared" si="49"/>
        <v>9.0003418009739985E-4</v>
      </c>
      <c r="W65" s="8">
        <f t="shared" si="49"/>
        <v>2.1405786113964299E-2</v>
      </c>
      <c r="X65" s="8">
        <f t="shared" si="49"/>
        <v>3.0629378203791875</v>
      </c>
      <c r="Y65" s="8">
        <f t="shared" si="49"/>
        <v>7.2469101136013986E-2</v>
      </c>
      <c r="Z65" s="8">
        <f t="shared" si="49"/>
        <v>2.1997857437321997E-2</v>
      </c>
      <c r="AA65" s="8">
        <f t="shared" si="49"/>
        <v>1.0979273415938997E-3</v>
      </c>
      <c r="AB65" s="45">
        <f t="shared" si="17"/>
        <v>0.11918489516301622</v>
      </c>
      <c r="AC65" s="45">
        <f t="shared" si="18"/>
        <v>6.845992484423237E-2</v>
      </c>
      <c r="AD65" s="45">
        <f t="shared" si="19"/>
        <v>6.988403718852676</v>
      </c>
      <c r="AE65" s="45">
        <f t="shared" si="20"/>
        <v>1.712865438772398E-3</v>
      </c>
      <c r="AF65" s="45">
        <f t="shared" si="21"/>
        <v>0.53093957011185478</v>
      </c>
      <c r="AG65" s="45">
        <f t="shared" si="22"/>
        <v>0.63070711578298566</v>
      </c>
      <c r="AH65" s="45">
        <f t="shared" si="23"/>
        <v>1.6382129233662176E-5</v>
      </c>
      <c r="AI65" s="45">
        <f t="shared" si="24"/>
        <v>5.3407649984940869E-4</v>
      </c>
      <c r="AJ65" s="45">
        <f t="shared" si="25"/>
        <v>5.4842217016637197E-2</v>
      </c>
      <c r="AK65" s="45">
        <f t="shared" si="26"/>
        <v>8.4788933118069485E-4</v>
      </c>
      <c r="AL65" s="45">
        <f t="shared" si="27"/>
        <v>2.5105977445014831E-4</v>
      </c>
      <c r="AM65" s="45">
        <f t="shared" si="28"/>
        <v>7.9948106138054296E-6</v>
      </c>
      <c r="AN65" s="45">
        <f t="shared" si="29"/>
        <v>3.3469501590288185E-2</v>
      </c>
      <c r="AO65" s="45">
        <f t="shared" si="1"/>
        <v>1.922491571025902E-2</v>
      </c>
      <c r="AP65" s="45">
        <f t="shared" si="2"/>
        <v>1.9624834930785386</v>
      </c>
      <c r="AQ65" s="45">
        <f t="shared" si="3"/>
        <v>4.8100686289592759E-4</v>
      </c>
      <c r="AR65" s="45">
        <f t="shared" si="4"/>
        <v>0.14909844709684211</v>
      </c>
      <c r="AS65" s="45">
        <f t="shared" si="5"/>
        <v>0.17711516871187466</v>
      </c>
      <c r="AT65" s="45">
        <f t="shared" si="6"/>
        <v>4.6004294393884237E-6</v>
      </c>
      <c r="AU65" s="45">
        <f t="shared" si="7"/>
        <v>1.4997935968812375E-4</v>
      </c>
      <c r="AV65" s="45">
        <f t="shared" si="8"/>
        <v>1.5400791074596236E-2</v>
      </c>
      <c r="AW65" s="45">
        <f t="shared" si="9"/>
        <v>2.3810427722007718E-4</v>
      </c>
      <c r="AX65" s="45">
        <f t="shared" si="10"/>
        <v>7.0502604451038562E-5</v>
      </c>
      <c r="AY65" s="45">
        <f t="shared" si="11"/>
        <v>2.2451026716667873E-6</v>
      </c>
      <c r="AZ65">
        <f t="shared" si="30"/>
        <v>0.11918489516301622</v>
      </c>
      <c r="BA65">
        <f t="shared" si="31"/>
        <v>0.20537977453269712</v>
      </c>
      <c r="BB65">
        <f t="shared" si="32"/>
        <v>6.988403718852676</v>
      </c>
      <c r="BC65">
        <f t="shared" si="33"/>
        <v>3.425730877544796E-3</v>
      </c>
      <c r="BD65">
        <f t="shared" si="34"/>
        <v>1.5928187103355644</v>
      </c>
      <c r="BE65">
        <f t="shared" si="35"/>
        <v>0.63070711578298566</v>
      </c>
      <c r="BF65">
        <f t="shared" si="36"/>
        <v>6.5528516934648705E-5</v>
      </c>
      <c r="BG65">
        <f t="shared" si="37"/>
        <v>1.0681529996988174E-3</v>
      </c>
      <c r="BH65">
        <f t="shared" si="38"/>
        <v>0.1645266510499116</v>
      </c>
      <c r="BI65">
        <f t="shared" si="39"/>
        <v>8.4788933118069485E-4</v>
      </c>
      <c r="BJ65">
        <f t="shared" si="40"/>
        <v>5.0211954890029662E-4</v>
      </c>
      <c r="BK65">
        <f t="shared" si="41"/>
        <v>1.5989621227610859E-5</v>
      </c>
      <c r="BL65" s="46">
        <f t="shared" si="44"/>
        <v>57.410402294455999</v>
      </c>
      <c r="BM65">
        <f t="shared" si="45"/>
        <v>204.43844257055781</v>
      </c>
      <c r="BN65">
        <f t="shared" si="46"/>
        <v>8.3959077097555035</v>
      </c>
      <c r="BO65">
        <f t="shared" si="42"/>
        <v>9.7069462766123369</v>
      </c>
      <c r="BP65" s="5">
        <f t="shared" si="47"/>
        <v>2.3577387558987652</v>
      </c>
    </row>
    <row r="66" spans="1:68" x14ac:dyDescent="0.2">
      <c r="A66" s="5" t="s">
        <v>206</v>
      </c>
      <c r="B66" s="5">
        <v>3.4319999999999995</v>
      </c>
      <c r="C66" s="5">
        <f t="shared" si="43"/>
        <v>372</v>
      </c>
      <c r="D66" s="17">
        <v>234.83218301279999</v>
      </c>
      <c r="E66" s="17">
        <v>204.18543021600001</v>
      </c>
      <c r="F66" s="17">
        <v>46130.221555185599</v>
      </c>
      <c r="G66" s="17">
        <v>12.4836689697</v>
      </c>
      <c r="H66" s="17">
        <v>3973.2152800085</v>
      </c>
      <c r="I66" s="17">
        <v>6983.693941214</v>
      </c>
      <c r="J66" s="17">
        <v>0.33296995180000005</v>
      </c>
      <c r="K66" s="17">
        <v>6.1733400268</v>
      </c>
      <c r="L66" s="17">
        <v>1627.4756221279001</v>
      </c>
      <c r="M66" s="17">
        <v>20.368606755200002</v>
      </c>
      <c r="N66" s="17">
        <v>10.1308448991</v>
      </c>
      <c r="O66" s="17">
        <v>0.33091674560000001</v>
      </c>
      <c r="P66" s="8">
        <f t="shared" si="50"/>
        <v>0.80594405209992936</v>
      </c>
      <c r="Q66" s="8">
        <f t="shared" si="50"/>
        <v>0.70076439650131195</v>
      </c>
      <c r="R66" s="8">
        <f t="shared" si="50"/>
        <v>158.31892037739695</v>
      </c>
      <c r="S66" s="8">
        <f t="shared" si="49"/>
        <v>4.2843951904010392E-2</v>
      </c>
      <c r="T66" s="8">
        <f t="shared" si="49"/>
        <v>13.636074840989169</v>
      </c>
      <c r="U66" s="8">
        <f t="shared" si="49"/>
        <v>23.968037606246444</v>
      </c>
      <c r="V66" s="8">
        <f t="shared" si="49"/>
        <v>1.1427528745775999E-3</v>
      </c>
      <c r="W66" s="8">
        <f t="shared" si="49"/>
        <v>2.1186902971977596E-2</v>
      </c>
      <c r="X66" s="8">
        <f t="shared" si="49"/>
        <v>5.5854963351429516</v>
      </c>
      <c r="Y66" s="8">
        <f t="shared" si="49"/>
        <v>6.9905058383846391E-2</v>
      </c>
      <c r="Z66" s="8">
        <f t="shared" si="49"/>
        <v>3.4769059693711191E-2</v>
      </c>
      <c r="AA66" s="8">
        <f t="shared" si="49"/>
        <v>1.1357062708991998E-3</v>
      </c>
      <c r="AB66" s="45">
        <f t="shared" si="17"/>
        <v>0.11613026687318866</v>
      </c>
      <c r="AC66" s="45">
        <f t="shared" si="18"/>
        <v>6.4825568594015906E-2</v>
      </c>
      <c r="AD66" s="45">
        <f t="shared" si="19"/>
        <v>6.8864254187645484</v>
      </c>
      <c r="AE66" s="45">
        <f t="shared" si="20"/>
        <v>1.7624003251341175E-3</v>
      </c>
      <c r="AF66" s="45">
        <f t="shared" si="21"/>
        <v>0.50541418980686315</v>
      </c>
      <c r="AG66" s="45">
        <f t="shared" si="22"/>
        <v>0.6129932891623131</v>
      </c>
      <c r="AH66" s="45">
        <f t="shared" si="23"/>
        <v>2.0800015918776846E-5</v>
      </c>
      <c r="AI66" s="45">
        <f t="shared" si="24"/>
        <v>5.2861534361221547E-4</v>
      </c>
      <c r="AJ66" s="45">
        <f t="shared" si="25"/>
        <v>0.10000888693183441</v>
      </c>
      <c r="AK66" s="45">
        <f t="shared" si="26"/>
        <v>8.1789000098100373E-4</v>
      </c>
      <c r="AL66" s="45">
        <f t="shared" si="27"/>
        <v>3.9681647675999989E-4</v>
      </c>
      <c r="AM66" s="45">
        <f t="shared" si="28"/>
        <v>8.2699065819500443E-6</v>
      </c>
      <c r="AN66" s="45">
        <f t="shared" si="29"/>
        <v>3.38374903476657E-2</v>
      </c>
      <c r="AO66" s="45">
        <f t="shared" si="1"/>
        <v>1.8888568937650323E-2</v>
      </c>
      <c r="AP66" s="45">
        <f t="shared" si="2"/>
        <v>2.0065342129267334</v>
      </c>
      <c r="AQ66" s="45">
        <f t="shared" si="3"/>
        <v>5.1351990825586184E-4</v>
      </c>
      <c r="AR66" s="45">
        <f t="shared" si="4"/>
        <v>0.1472652068201816</v>
      </c>
      <c r="AS66" s="45">
        <f t="shared" si="5"/>
        <v>0.17861109824076724</v>
      </c>
      <c r="AT66" s="45">
        <f t="shared" si="6"/>
        <v>6.0606106989443033E-6</v>
      </c>
      <c r="AU66" s="45">
        <f t="shared" si="7"/>
        <v>1.5402544977045907E-4</v>
      </c>
      <c r="AV66" s="45">
        <f t="shared" si="8"/>
        <v>2.9140118569881825E-2</v>
      </c>
      <c r="AW66" s="45">
        <f t="shared" si="9"/>
        <v>2.3831293734877734E-4</v>
      </c>
      <c r="AX66" s="45">
        <f t="shared" si="10"/>
        <v>1.1562251653846152E-4</v>
      </c>
      <c r="AY66" s="45">
        <f t="shared" si="11"/>
        <v>2.4096464399621343E-6</v>
      </c>
      <c r="AZ66">
        <f t="shared" si="30"/>
        <v>0.11613026687318866</v>
      </c>
      <c r="BA66">
        <f t="shared" si="31"/>
        <v>0.19447670578204773</v>
      </c>
      <c r="BB66">
        <f t="shared" si="32"/>
        <v>6.8864254187645484</v>
      </c>
      <c r="BC66">
        <f t="shared" si="33"/>
        <v>3.5248006502682349E-3</v>
      </c>
      <c r="BD66">
        <f t="shared" si="34"/>
        <v>1.5162425694205894</v>
      </c>
      <c r="BE66">
        <f t="shared" si="35"/>
        <v>0.6129932891623131</v>
      </c>
      <c r="BF66">
        <f t="shared" si="36"/>
        <v>8.3200063675107385E-5</v>
      </c>
      <c r="BG66">
        <f t="shared" si="37"/>
        <v>1.0572306872244309E-3</v>
      </c>
      <c r="BH66">
        <f t="shared" si="38"/>
        <v>0.30002666079550322</v>
      </c>
      <c r="BI66">
        <f t="shared" si="39"/>
        <v>8.1789000098100373E-4</v>
      </c>
      <c r="BJ66">
        <f t="shared" si="40"/>
        <v>7.9363295351999978E-4</v>
      </c>
      <c r="BK66">
        <f t="shared" si="41"/>
        <v>1.6539813163900089E-5</v>
      </c>
      <c r="BL66" s="46">
        <f t="shared" si="44"/>
        <v>59.203444359113</v>
      </c>
      <c r="BM66">
        <f t="shared" si="45"/>
        <v>203.1862210404758</v>
      </c>
      <c r="BN66">
        <f t="shared" si="46"/>
        <v>8.2893324122017518</v>
      </c>
      <c r="BO66">
        <f t="shared" si="42"/>
        <v>9.6325882049670248</v>
      </c>
      <c r="BP66" s="5">
        <f t="shared" si="47"/>
        <v>2.4153066469119326</v>
      </c>
    </row>
    <row r="67" spans="1:68" x14ac:dyDescent="0.2">
      <c r="A67" s="5" t="s">
        <v>207</v>
      </c>
      <c r="B67" s="5">
        <v>3.4279999999999999</v>
      </c>
      <c r="C67" s="5">
        <f t="shared" si="43"/>
        <v>378</v>
      </c>
      <c r="D67" s="17">
        <v>231.6507717392</v>
      </c>
      <c r="E67" s="17">
        <v>190.7284109544</v>
      </c>
      <c r="F67" s="17">
        <v>44804.049420319207</v>
      </c>
      <c r="G67" s="17">
        <v>16.4056853686</v>
      </c>
      <c r="H67" s="17">
        <v>3948.6943881957</v>
      </c>
      <c r="I67" s="17">
        <v>6830.6403310057003</v>
      </c>
      <c r="J67" s="17">
        <v>0.34333486110000005</v>
      </c>
      <c r="K67" s="17">
        <v>15.9666657865</v>
      </c>
      <c r="L67" s="17">
        <v>946.14724723860002</v>
      </c>
      <c r="M67" s="17">
        <v>19.646258148000001</v>
      </c>
      <c r="N67" s="17">
        <v>6.5879809402000005</v>
      </c>
      <c r="O67" s="17">
        <v>0.29328245980000001</v>
      </c>
      <c r="P67" s="8">
        <f t="shared" si="50"/>
        <v>0.79409884552197763</v>
      </c>
      <c r="Q67" s="8">
        <f t="shared" si="50"/>
        <v>0.65381699275168326</v>
      </c>
      <c r="R67" s="8">
        <f t="shared" si="50"/>
        <v>153.58828141285423</v>
      </c>
      <c r="S67" s="8">
        <f t="shared" si="49"/>
        <v>5.6238689443560801E-2</v>
      </c>
      <c r="T67" s="8">
        <f t="shared" si="49"/>
        <v>13.53612436273486</v>
      </c>
      <c r="U67" s="8">
        <f t="shared" si="49"/>
        <v>23.415435054687542</v>
      </c>
      <c r="V67" s="8">
        <f t="shared" si="49"/>
        <v>1.1769519038508003E-3</v>
      </c>
      <c r="W67" s="8">
        <f t="shared" si="49"/>
        <v>5.4733730316121998E-2</v>
      </c>
      <c r="X67" s="8">
        <f t="shared" si="49"/>
        <v>3.243392763533921</v>
      </c>
      <c r="Y67" s="8">
        <f t="shared" si="49"/>
        <v>6.7347372931344004E-2</v>
      </c>
      <c r="Z67" s="8">
        <f t="shared" si="49"/>
        <v>2.2583598663005602E-2</v>
      </c>
      <c r="AA67" s="8">
        <f t="shared" si="49"/>
        <v>1.0053722721944001E-3</v>
      </c>
      <c r="AB67" s="45">
        <f t="shared" si="17"/>
        <v>0.11442346477261925</v>
      </c>
      <c r="AC67" s="45">
        <f t="shared" si="18"/>
        <v>6.0482608025132584E-2</v>
      </c>
      <c r="AD67" s="45">
        <f t="shared" si="19"/>
        <v>6.680655998819236</v>
      </c>
      <c r="AE67" s="45">
        <f t="shared" si="20"/>
        <v>2.3133973444492309E-3</v>
      </c>
      <c r="AF67" s="45">
        <f t="shared" si="21"/>
        <v>0.50170957608357525</v>
      </c>
      <c r="AG67" s="45">
        <f t="shared" si="22"/>
        <v>0.59886023157768653</v>
      </c>
      <c r="AH67" s="45">
        <f t="shared" si="23"/>
        <v>2.1422495519672375E-5</v>
      </c>
      <c r="AI67" s="45">
        <f t="shared" si="24"/>
        <v>1.3656120338353791E-3</v>
      </c>
      <c r="AJ67" s="45">
        <f t="shared" si="25"/>
        <v>5.8073281352442628E-2</v>
      </c>
      <c r="AK67" s="45">
        <f t="shared" si="26"/>
        <v>7.8796505126177614E-4</v>
      </c>
      <c r="AL67" s="45">
        <f t="shared" si="27"/>
        <v>2.5774479186265234E-4</v>
      </c>
      <c r="AM67" s="45">
        <f t="shared" si="28"/>
        <v>7.3208495754343553E-6</v>
      </c>
      <c r="AN67" s="45">
        <f t="shared" si="29"/>
        <v>3.3379073737636884E-2</v>
      </c>
      <c r="AO67" s="45">
        <f t="shared" si="1"/>
        <v>1.7643701290878819E-2</v>
      </c>
      <c r="AP67" s="45">
        <f t="shared" si="2"/>
        <v>1.9488494745680385</v>
      </c>
      <c r="AQ67" s="45">
        <f t="shared" si="3"/>
        <v>6.748533676923077E-4</v>
      </c>
      <c r="AR67" s="45">
        <f t="shared" si="4"/>
        <v>0.14635635241644551</v>
      </c>
      <c r="AS67" s="45">
        <f t="shared" si="5"/>
        <v>0.17469668365743482</v>
      </c>
      <c r="AT67" s="45">
        <f t="shared" si="6"/>
        <v>6.2492694048052437E-6</v>
      </c>
      <c r="AU67" s="45">
        <f t="shared" si="7"/>
        <v>3.983699048527944E-4</v>
      </c>
      <c r="AV67" s="45">
        <f t="shared" si="8"/>
        <v>1.6940863871774396E-2</v>
      </c>
      <c r="AW67" s="45">
        <f t="shared" si="9"/>
        <v>2.2986145019305022E-4</v>
      </c>
      <c r="AX67" s="45">
        <f t="shared" si="10"/>
        <v>7.5188095642547361E-5</v>
      </c>
      <c r="AY67" s="45">
        <f t="shared" si="11"/>
        <v>2.1356037267894852E-6</v>
      </c>
      <c r="AZ67">
        <f t="shared" si="30"/>
        <v>0.11442346477261925</v>
      </c>
      <c r="BA67">
        <f t="shared" si="31"/>
        <v>0.18144782407539775</v>
      </c>
      <c r="BB67">
        <f t="shared" si="32"/>
        <v>6.680655998819236</v>
      </c>
      <c r="BC67">
        <f t="shared" si="33"/>
        <v>4.6267946888984618E-3</v>
      </c>
      <c r="BD67">
        <f t="shared" si="34"/>
        <v>1.5051287282507257</v>
      </c>
      <c r="BE67">
        <f t="shared" si="35"/>
        <v>0.59886023157768653</v>
      </c>
      <c r="BF67">
        <f t="shared" si="36"/>
        <v>8.5689982078689502E-5</v>
      </c>
      <c r="BG67">
        <f t="shared" si="37"/>
        <v>2.7312240676707583E-3</v>
      </c>
      <c r="BH67">
        <f t="shared" si="38"/>
        <v>0.17421984405732788</v>
      </c>
      <c r="BI67">
        <f t="shared" si="39"/>
        <v>7.8796505126177614E-4</v>
      </c>
      <c r="BJ67">
        <f t="shared" si="40"/>
        <v>5.1548958372530469E-4</v>
      </c>
      <c r="BK67">
        <f t="shared" si="41"/>
        <v>1.4641699150868711E-5</v>
      </c>
      <c r="BL67" s="46">
        <f t="shared" si="44"/>
        <v>57.011153777017007</v>
      </c>
      <c r="BM67">
        <f t="shared" si="45"/>
        <v>195.43423514761434</v>
      </c>
      <c r="BN67">
        <f t="shared" si="46"/>
        <v>8.0189586231971948</v>
      </c>
      <c r="BO67">
        <f t="shared" si="42"/>
        <v>9.2634978966257773</v>
      </c>
      <c r="BP67" s="5">
        <f t="shared" si="47"/>
        <v>2.3392528072337209</v>
      </c>
    </row>
    <row r="68" spans="1:68" x14ac:dyDescent="0.2">
      <c r="A68" s="5" t="s">
        <v>208</v>
      </c>
      <c r="B68" s="5">
        <v>3.4070000000000009</v>
      </c>
      <c r="C68" s="5">
        <f t="shared" si="43"/>
        <v>384</v>
      </c>
      <c r="D68" s="17">
        <v>242.49259663839999</v>
      </c>
      <c r="E68" s="17">
        <v>188.79368876320001</v>
      </c>
      <c r="F68" s="17">
        <v>46436.976351403202</v>
      </c>
      <c r="G68" s="17">
        <v>88.733814934999998</v>
      </c>
      <c r="H68" s="17">
        <v>4080.0243240570003</v>
      </c>
      <c r="I68" s="17">
        <v>7088.0229720469997</v>
      </c>
      <c r="J68" s="17">
        <v>0.39045312500000001</v>
      </c>
      <c r="K68" s="17">
        <v>6.2514231629999992</v>
      </c>
      <c r="L68" s="17">
        <v>1021.3472343970001</v>
      </c>
      <c r="M68" s="17">
        <v>20.751465336000003</v>
      </c>
      <c r="N68" s="17">
        <v>6.0135278830000001</v>
      </c>
      <c r="O68" s="17">
        <v>0.29641951799999999</v>
      </c>
      <c r="P68" s="8">
        <f t="shared" si="50"/>
        <v>0.82617227674702898</v>
      </c>
      <c r="Q68" s="8">
        <f t="shared" si="50"/>
        <v>0.64322009761622256</v>
      </c>
      <c r="R68" s="8">
        <f t="shared" si="50"/>
        <v>158.21077842923074</v>
      </c>
      <c r="S68" s="8">
        <f t="shared" si="49"/>
        <v>0.30231610748354504</v>
      </c>
      <c r="T68" s="8">
        <f t="shared" si="49"/>
        <v>13.900642872062203</v>
      </c>
      <c r="U68" s="8">
        <f t="shared" si="49"/>
        <v>24.148894265764135</v>
      </c>
      <c r="V68" s="8">
        <f t="shared" si="49"/>
        <v>1.3302737968750003E-3</v>
      </c>
      <c r="W68" s="8">
        <f t="shared" si="49"/>
        <v>2.1298598716341002E-2</v>
      </c>
      <c r="X68" s="8">
        <f t="shared" si="49"/>
        <v>3.47973002759058</v>
      </c>
      <c r="Y68" s="8">
        <f t="shared" si="49"/>
        <v>7.070024239975202E-2</v>
      </c>
      <c r="Z68" s="8">
        <f t="shared" si="49"/>
        <v>2.0488089497381005E-2</v>
      </c>
      <c r="AA68" s="8">
        <f t="shared" si="49"/>
        <v>1.0099012978260001E-3</v>
      </c>
      <c r="AB68" s="45">
        <f t="shared" si="17"/>
        <v>0.1190449966494278</v>
      </c>
      <c r="AC68" s="45">
        <f t="shared" si="18"/>
        <v>5.9502321703628354E-2</v>
      </c>
      <c r="AD68" s="45">
        <f t="shared" si="19"/>
        <v>6.8817215497708029</v>
      </c>
      <c r="AE68" s="45">
        <f t="shared" si="20"/>
        <v>1.243587443371226E-2</v>
      </c>
      <c r="AF68" s="45">
        <f t="shared" si="21"/>
        <v>0.51522026953529287</v>
      </c>
      <c r="AG68" s="45">
        <f t="shared" si="22"/>
        <v>0.6176187791755533</v>
      </c>
      <c r="AH68" s="45">
        <f t="shared" si="23"/>
        <v>2.4213210718511111E-5</v>
      </c>
      <c r="AI68" s="45">
        <f t="shared" si="24"/>
        <v>5.3140216358136237E-4</v>
      </c>
      <c r="AJ68" s="45">
        <f t="shared" si="25"/>
        <v>6.2304924397324615E-2</v>
      </c>
      <c r="AK68" s="45">
        <f t="shared" si="26"/>
        <v>8.2719366327076193E-4</v>
      </c>
      <c r="AL68" s="45">
        <f t="shared" si="27"/>
        <v>2.3382891460147233E-4</v>
      </c>
      <c r="AM68" s="45">
        <f t="shared" si="28"/>
        <v>7.3538287178766474E-6</v>
      </c>
      <c r="AN68" s="45">
        <f t="shared" si="29"/>
        <v>3.4941296345590775E-2</v>
      </c>
      <c r="AO68" s="45">
        <f t="shared" ref="AO68:AO87" si="51">AC68/$B68</f>
        <v>1.7464726065050878E-2</v>
      </c>
      <c r="AP68" s="45">
        <f t="shared" ref="AP68:AP87" si="52">AD68/$B68</f>
        <v>2.019877179269387</v>
      </c>
      <c r="AQ68" s="45">
        <f t="shared" ref="AQ68:AQ87" si="53">AE68/$B68</f>
        <v>3.6500952256273136E-3</v>
      </c>
      <c r="AR68" s="45">
        <f t="shared" ref="AR68:AR87" si="54">AF68/$B68</f>
        <v>0.15122402980196439</v>
      </c>
      <c r="AS68" s="45">
        <f t="shared" ref="AS68:AS87" si="55">AG68/$B68</f>
        <v>0.18127935989890023</v>
      </c>
      <c r="AT68" s="45">
        <f t="shared" ref="AT68:AT87" si="56">AH68/$B68</f>
        <v>7.1069007098653081E-6</v>
      </c>
      <c r="AU68" s="45">
        <f t="shared" ref="AU68:AU87" si="57">AI68/$B68</f>
        <v>1.5597363181137723E-4</v>
      </c>
      <c r="AV68" s="45">
        <f t="shared" ref="AV68:AV87" si="58">AJ68/$B68</f>
        <v>1.8287327384010742E-2</v>
      </c>
      <c r="AW68" s="45">
        <f t="shared" ref="AW68:AW87" si="59">AK68/$B68</f>
        <v>2.4279238722358724E-4</v>
      </c>
      <c r="AX68" s="45">
        <f t="shared" ref="AX68:AX87" si="60">AL68/$B68</f>
        <v>6.8631909187400131E-5</v>
      </c>
      <c r="AY68" s="45">
        <f t="shared" ref="AY68:AY87" si="61">AM68/$B68</f>
        <v>2.1584469380324758E-6</v>
      </c>
      <c r="AZ68">
        <f t="shared" si="30"/>
        <v>0.1190449966494278</v>
      </c>
      <c r="BA68">
        <f t="shared" si="31"/>
        <v>0.17850696511088507</v>
      </c>
      <c r="BB68">
        <f t="shared" si="32"/>
        <v>6.8817215497708029</v>
      </c>
      <c r="BC68">
        <f t="shared" si="33"/>
        <v>2.487174886742452E-2</v>
      </c>
      <c r="BD68">
        <f t="shared" si="34"/>
        <v>1.5456608086058785</v>
      </c>
      <c r="BE68">
        <f t="shared" si="35"/>
        <v>0.6176187791755533</v>
      </c>
      <c r="BF68">
        <f t="shared" si="36"/>
        <v>9.6852842874044445E-5</v>
      </c>
      <c r="BG68">
        <f t="shared" si="37"/>
        <v>1.0628043271627247E-3</v>
      </c>
      <c r="BH68">
        <f t="shared" si="38"/>
        <v>0.18691477319197386</v>
      </c>
      <c r="BI68">
        <f t="shared" si="39"/>
        <v>8.2719366327076193E-4</v>
      </c>
      <c r="BJ68">
        <f t="shared" si="40"/>
        <v>4.6765782920294466E-4</v>
      </c>
      <c r="BK68">
        <f t="shared" si="41"/>
        <v>1.4707657435753295E-5</v>
      </c>
      <c r="BL68" s="46">
        <f t="shared" ref="BL68:BL87" si="62">SUM(D68:O68)/1000</f>
        <v>59.180094271265801</v>
      </c>
      <c r="BM68">
        <f t="shared" ref="BM68:BM87" si="63">SUM(P68:AA68)</f>
        <v>201.62658118220261</v>
      </c>
      <c r="BN68">
        <f t="shared" ref="BN68:BN87" si="64">SUM(AB68:AM68)</f>
        <v>8.2694727074466297</v>
      </c>
      <c r="BO68">
        <f t="shared" si="42"/>
        <v>9.5568088376918912</v>
      </c>
      <c r="BP68" s="5">
        <f t="shared" ref="BP68:BP87" si="65">BN68/B68</f>
        <v>2.4272006772664008</v>
      </c>
    </row>
    <row r="69" spans="1:68" x14ac:dyDescent="0.2">
      <c r="A69" s="5" t="s">
        <v>209</v>
      </c>
      <c r="B69" s="5">
        <v>3.403999999999999</v>
      </c>
      <c r="C69" s="5">
        <f t="shared" si="43"/>
        <v>390</v>
      </c>
      <c r="D69" s="17">
        <v>235.49272542300002</v>
      </c>
      <c r="E69" s="17">
        <v>173.61355131799999</v>
      </c>
      <c r="F69" s="17">
        <v>45751.742116244</v>
      </c>
      <c r="G69" s="17">
        <v>12.574711214999999</v>
      </c>
      <c r="H69" s="17">
        <v>4118.7456119105991</v>
      </c>
      <c r="I69" s="17">
        <v>7077.9575052449991</v>
      </c>
      <c r="J69" s="17">
        <v>0.2349436023</v>
      </c>
      <c r="K69" s="17">
        <v>5.3138028834000002</v>
      </c>
      <c r="L69" s="17">
        <v>909.65247777359991</v>
      </c>
      <c r="M69" s="17">
        <v>20.509756472699998</v>
      </c>
      <c r="N69" s="17">
        <v>5.5010756790000004</v>
      </c>
      <c r="O69" s="17">
        <v>0.29791119599999999</v>
      </c>
      <c r="P69" s="8">
        <f t="shared" si="50"/>
        <v>0.80161723733989187</v>
      </c>
      <c r="Q69" s="8">
        <f t="shared" si="50"/>
        <v>0.59098052868647177</v>
      </c>
      <c r="R69" s="8">
        <f t="shared" si="50"/>
        <v>155.73893016369453</v>
      </c>
      <c r="S69" s="8">
        <f t="shared" si="49"/>
        <v>4.2804316975859985E-2</v>
      </c>
      <c r="T69" s="8">
        <f t="shared" si="49"/>
        <v>14.020210062943676</v>
      </c>
      <c r="U69" s="8">
        <f t="shared" si="49"/>
        <v>24.09336734785397</v>
      </c>
      <c r="V69" s="8">
        <f t="shared" si="49"/>
        <v>7.9974802222919979E-4</v>
      </c>
      <c r="W69" s="8">
        <f t="shared" si="49"/>
        <v>1.8088185015093596E-2</v>
      </c>
      <c r="X69" s="8">
        <f t="shared" si="49"/>
        <v>3.0964570343413333</v>
      </c>
      <c r="Y69" s="8">
        <f t="shared" si="49"/>
        <v>6.981521103307077E-2</v>
      </c>
      <c r="Z69" s="8">
        <f t="shared" si="49"/>
        <v>1.8725661611315995E-2</v>
      </c>
      <c r="AA69" s="8">
        <f t="shared" si="49"/>
        <v>1.0140897111839996E-3</v>
      </c>
      <c r="AB69" s="45">
        <f t="shared" ref="AB69:AB87" si="66">P69/6.94</f>
        <v>0.11550680653312563</v>
      </c>
      <c r="AC69" s="45">
        <f t="shared" ref="AC69:AC87" si="67">Q69/10.81</f>
        <v>5.4669799138434019E-2</v>
      </c>
      <c r="AD69" s="45">
        <f t="shared" ref="AD69:AD87" si="68">R69/22.99</f>
        <v>6.7742031389166835</v>
      </c>
      <c r="AE69" s="45">
        <f t="shared" ref="AE69:AE87" si="69">S69/24.31</f>
        <v>1.7607699290769225E-3</v>
      </c>
      <c r="AF69" s="45">
        <f t="shared" ref="AF69:AF87" si="70">T69/26.98</f>
        <v>0.51965196675106284</v>
      </c>
      <c r="AG69" s="45">
        <f t="shared" ref="AG69:AG87" si="71">U69/39.1</f>
        <v>0.61619865339779978</v>
      </c>
      <c r="AH69" s="45">
        <f t="shared" ref="AH69:AH87" si="72">V69/54.94</f>
        <v>1.4556753225868217E-5</v>
      </c>
      <c r="AI69" s="45">
        <f t="shared" ref="AI69:AI87" si="73">W69/40.08</f>
        <v>4.5130202133467057E-4</v>
      </c>
      <c r="AJ69" s="45">
        <f t="shared" ref="AJ69:AJ87" si="74">X69/55.85</f>
        <v>5.5442381993578038E-2</v>
      </c>
      <c r="AK69" s="45">
        <f t="shared" ref="AK69:AK87" si="75">Y69/85.47</f>
        <v>8.168387859257139E-4</v>
      </c>
      <c r="AL69" s="45">
        <f t="shared" ref="AL69:AL87" si="76">Z69/87.62</f>
        <v>2.1371446714581139E-4</v>
      </c>
      <c r="AM69" s="45">
        <f t="shared" ref="AM69:AM87" si="77">AA69/137.33</f>
        <v>7.3843276136605221E-6</v>
      </c>
      <c r="AN69" s="45">
        <f t="shared" ref="AN69:AN87" si="78">AB69/$B69</f>
        <v>3.393266936930836E-2</v>
      </c>
      <c r="AO69" s="45">
        <f t="shared" si="51"/>
        <v>1.6060458031267343E-2</v>
      </c>
      <c r="AP69" s="45">
        <f t="shared" si="52"/>
        <v>1.9900714274138325</v>
      </c>
      <c r="AQ69" s="45">
        <f t="shared" si="53"/>
        <v>5.1726496153846151E-4</v>
      </c>
      <c r="AR69" s="45">
        <f t="shared" si="54"/>
        <v>0.15265921467422533</v>
      </c>
      <c r="AS69" s="45">
        <f t="shared" si="55"/>
        <v>0.18102193108043477</v>
      </c>
      <c r="AT69" s="45">
        <f t="shared" si="56"/>
        <v>4.2763669876228615E-6</v>
      </c>
      <c r="AU69" s="45">
        <f t="shared" si="57"/>
        <v>1.3257991226047906E-4</v>
      </c>
      <c r="AV69" s="45">
        <f t="shared" si="58"/>
        <v>1.6287421267208595E-2</v>
      </c>
      <c r="AW69" s="45">
        <f t="shared" si="59"/>
        <v>2.3996439069498066E-4</v>
      </c>
      <c r="AX69" s="45">
        <f t="shared" si="60"/>
        <v>6.2783333474092671E-5</v>
      </c>
      <c r="AY69" s="45">
        <f t="shared" si="61"/>
        <v>2.1693089346828802E-6</v>
      </c>
      <c r="AZ69">
        <f t="shared" ref="AZ69:AZ87" si="79">AB69*1</f>
        <v>0.11550680653312563</v>
      </c>
      <c r="BA69">
        <f t="shared" ref="BA69:BA87" si="80">AC69*3</f>
        <v>0.16400939741530207</v>
      </c>
      <c r="BB69">
        <f t="shared" ref="BB69:BB87" si="81">AD69*1</f>
        <v>6.7742031389166835</v>
      </c>
      <c r="BC69">
        <f t="shared" ref="BC69:BC87" si="82">AE69*2</f>
        <v>3.521539858153845E-3</v>
      </c>
      <c r="BD69">
        <f t="shared" ref="BD69:BD87" si="83">AF69*3</f>
        <v>1.5589559002531885</v>
      </c>
      <c r="BE69">
        <f t="shared" ref="BE69:BE87" si="84">AG69*1</f>
        <v>0.61619865339779978</v>
      </c>
      <c r="BF69">
        <f t="shared" ref="BF69:BF87" si="85">AH69*4</f>
        <v>5.822701290347287E-5</v>
      </c>
      <c r="BG69">
        <f t="shared" ref="BG69:BG87" si="86">AI69*2</f>
        <v>9.0260404266934114E-4</v>
      </c>
      <c r="BH69">
        <f t="shared" ref="BH69:BH87" si="87">AJ69*3</f>
        <v>0.16632714598073411</v>
      </c>
      <c r="BI69">
        <f t="shared" ref="BI69:BI87" si="88">AK69*1</f>
        <v>8.168387859257139E-4</v>
      </c>
      <c r="BJ69">
        <f t="shared" ref="BJ69:BJ87" si="89">AL69*2</f>
        <v>4.2742893429162279E-4</v>
      </c>
      <c r="BK69">
        <f t="shared" ref="BK69:BK87" si="90">AM69*2</f>
        <v>1.4768655227321044E-5</v>
      </c>
      <c r="BL69" s="46">
        <f t="shared" si="62"/>
        <v>58.311636188962595</v>
      </c>
      <c r="BM69">
        <f t="shared" si="63"/>
        <v>198.49280958722866</v>
      </c>
      <c r="BN69">
        <f t="shared" si="64"/>
        <v>8.1389373130150044</v>
      </c>
      <c r="BO69">
        <f t="shared" ref="BO69:BO87" si="91">SUM(AZ69:BK69)</f>
        <v>9.4009424497860063</v>
      </c>
      <c r="BP69" s="5">
        <f t="shared" si="65"/>
        <v>2.3909921601101667</v>
      </c>
    </row>
    <row r="70" spans="1:68" x14ac:dyDescent="0.2">
      <c r="A70" s="5" t="s">
        <v>210</v>
      </c>
      <c r="B70" s="5">
        <v>3.4890000000000008</v>
      </c>
      <c r="C70" s="5">
        <f t="shared" ref="C70:C75" si="92">C69+6</f>
        <v>396</v>
      </c>
      <c r="D70" s="17">
        <v>231.245137159</v>
      </c>
      <c r="E70" s="17">
        <v>157.62652801050001</v>
      </c>
      <c r="F70" s="17">
        <v>44634.5072180485</v>
      </c>
      <c r="G70" s="17">
        <v>10.887507421999999</v>
      </c>
      <c r="H70" s="17">
        <v>4012.3096639239998</v>
      </c>
      <c r="I70" s="17">
        <v>6821.4487240956005</v>
      </c>
      <c r="J70" s="17">
        <v>0.23426559719999998</v>
      </c>
      <c r="K70" s="17">
        <v>5.8331933089999994</v>
      </c>
      <c r="L70" s="17">
        <v>909.267234594</v>
      </c>
      <c r="M70" s="17">
        <v>19.777287505</v>
      </c>
      <c r="N70" s="17">
        <v>5.3871307481999997</v>
      </c>
      <c r="O70" s="17">
        <v>0.31433518099999996</v>
      </c>
      <c r="P70" s="8">
        <f t="shared" si="50"/>
        <v>0.8068142835477512</v>
      </c>
      <c r="Q70" s="8">
        <f t="shared" si="50"/>
        <v>0.54995895622863467</v>
      </c>
      <c r="R70" s="8">
        <f t="shared" si="50"/>
        <v>155.72979568377124</v>
      </c>
      <c r="S70" s="8">
        <f t="shared" si="49"/>
        <v>3.7986513395358003E-2</v>
      </c>
      <c r="T70" s="8">
        <f t="shared" si="49"/>
        <v>13.998948417430839</v>
      </c>
      <c r="U70" s="8">
        <f t="shared" si="49"/>
        <v>23.800034598369557</v>
      </c>
      <c r="V70" s="8">
        <f t="shared" si="49"/>
        <v>8.1735266863080006E-4</v>
      </c>
      <c r="W70" s="8">
        <f t="shared" si="49"/>
        <v>2.0352011455101002E-2</v>
      </c>
      <c r="X70" s="8">
        <f t="shared" si="49"/>
        <v>3.1724333814984669</v>
      </c>
      <c r="Y70" s="8">
        <f t="shared" si="49"/>
        <v>6.9002956104945015E-2</v>
      </c>
      <c r="Z70" s="8">
        <f t="shared" si="49"/>
        <v>1.8795699180469805E-2</v>
      </c>
      <c r="AA70" s="8">
        <f t="shared" si="49"/>
        <v>1.0967154465090002E-3</v>
      </c>
      <c r="AB70" s="45">
        <f t="shared" si="66"/>
        <v>0.11625566045356645</v>
      </c>
      <c r="AC70" s="45">
        <f t="shared" si="67"/>
        <v>5.087501907757952E-2</v>
      </c>
      <c r="AD70" s="45">
        <f t="shared" si="68"/>
        <v>6.7738058148660834</v>
      </c>
      <c r="AE70" s="45">
        <f t="shared" si="69"/>
        <v>1.5625879636099549E-3</v>
      </c>
      <c r="AF70" s="45">
        <f t="shared" si="70"/>
        <v>0.51886391465644321</v>
      </c>
      <c r="AG70" s="45">
        <f t="shared" si="71"/>
        <v>0.60869653704269966</v>
      </c>
      <c r="AH70" s="45">
        <f t="shared" si="72"/>
        <v>1.487718727030943E-5</v>
      </c>
      <c r="AI70" s="45">
        <f t="shared" si="73"/>
        <v>5.0778471694363776E-4</v>
      </c>
      <c r="AJ70" s="45">
        <f t="shared" si="74"/>
        <v>5.6802746311521338E-2</v>
      </c>
      <c r="AK70" s="45">
        <f t="shared" si="75"/>
        <v>8.0733539376325048E-4</v>
      </c>
      <c r="AL70" s="45">
        <f t="shared" si="76"/>
        <v>2.1451380027927191E-4</v>
      </c>
      <c r="AM70" s="45">
        <f t="shared" si="77"/>
        <v>7.9859859208403118E-6</v>
      </c>
      <c r="AN70" s="45">
        <f t="shared" si="78"/>
        <v>3.3320624950864554E-2</v>
      </c>
      <c r="AO70" s="45">
        <f t="shared" si="51"/>
        <v>1.4581547457030527E-2</v>
      </c>
      <c r="AP70" s="45">
        <f t="shared" si="52"/>
        <v>1.9414748681186822</v>
      </c>
      <c r="AQ70" s="45">
        <f t="shared" si="53"/>
        <v>4.478612678733031E-4</v>
      </c>
      <c r="AR70" s="45">
        <f t="shared" si="54"/>
        <v>0.14871422030852482</v>
      </c>
      <c r="AS70" s="45">
        <f t="shared" si="55"/>
        <v>0.17446160419681844</v>
      </c>
      <c r="AT70" s="45">
        <f t="shared" si="56"/>
        <v>4.2640261594466683E-6</v>
      </c>
      <c r="AU70" s="45">
        <f t="shared" si="57"/>
        <v>1.4553875521457083E-4</v>
      </c>
      <c r="AV70" s="45">
        <f t="shared" si="58"/>
        <v>1.62805234484154E-2</v>
      </c>
      <c r="AW70" s="45">
        <f t="shared" si="59"/>
        <v>2.313944952029952E-4</v>
      </c>
      <c r="AX70" s="45">
        <f t="shared" si="60"/>
        <v>6.1482889160009135E-5</v>
      </c>
      <c r="AY70" s="45">
        <f t="shared" si="61"/>
        <v>2.288903961261195E-6</v>
      </c>
      <c r="AZ70">
        <f t="shared" si="79"/>
        <v>0.11625566045356645</v>
      </c>
      <c r="BA70">
        <f t="shared" si="80"/>
        <v>0.15262505723273856</v>
      </c>
      <c r="BB70">
        <f t="shared" si="81"/>
        <v>6.7738058148660834</v>
      </c>
      <c r="BC70">
        <f t="shared" si="82"/>
        <v>3.1251759272199098E-3</v>
      </c>
      <c r="BD70">
        <f t="shared" si="83"/>
        <v>1.5565917439693298</v>
      </c>
      <c r="BE70">
        <f t="shared" si="84"/>
        <v>0.60869653704269966</v>
      </c>
      <c r="BF70">
        <f t="shared" si="85"/>
        <v>5.9508749081237719E-5</v>
      </c>
      <c r="BG70">
        <f t="shared" si="86"/>
        <v>1.0155694338872755E-3</v>
      </c>
      <c r="BH70">
        <f t="shared" si="87"/>
        <v>0.17040823893456403</v>
      </c>
      <c r="BI70">
        <f t="shared" si="88"/>
        <v>8.0733539376325048E-4</v>
      </c>
      <c r="BJ70">
        <f t="shared" si="89"/>
        <v>4.2902760055854382E-4</v>
      </c>
      <c r="BK70">
        <f t="shared" si="90"/>
        <v>1.5971971841680624E-5</v>
      </c>
      <c r="BL70" s="46">
        <f t="shared" si="62"/>
        <v>56.808838225594002</v>
      </c>
      <c r="BM70">
        <f t="shared" si="63"/>
        <v>198.20603656909753</v>
      </c>
      <c r="BN70">
        <f t="shared" si="64"/>
        <v>8.1284147774556796</v>
      </c>
      <c r="BO70">
        <f t="shared" si="91"/>
        <v>9.3838356415753346</v>
      </c>
      <c r="BP70" s="5">
        <f t="shared" si="65"/>
        <v>2.3297262188179073</v>
      </c>
    </row>
    <row r="71" spans="1:68" x14ac:dyDescent="0.2">
      <c r="A71" s="5" t="s">
        <v>211</v>
      </c>
      <c r="B71" s="5">
        <v>3.3860000000000001</v>
      </c>
      <c r="C71" s="5">
        <f t="shared" si="92"/>
        <v>402</v>
      </c>
      <c r="D71" s="17">
        <v>233.42758225200001</v>
      </c>
      <c r="E71" s="17">
        <v>154.94329226720001</v>
      </c>
      <c r="F71" s="17">
        <v>45471.156459182399</v>
      </c>
      <c r="G71" s="17">
        <v>11.490589394000001</v>
      </c>
      <c r="H71" s="17">
        <v>4069.6125371025</v>
      </c>
      <c r="I71" s="17">
        <v>6897.7503151885003</v>
      </c>
      <c r="J71" s="17">
        <v>0.295967757</v>
      </c>
      <c r="K71" s="17">
        <v>8.0131557605000001</v>
      </c>
      <c r="L71" s="17">
        <v>955.04157405649994</v>
      </c>
      <c r="M71" s="17">
        <v>20.038252223000001</v>
      </c>
      <c r="N71" s="17">
        <v>5.6930165605000003</v>
      </c>
      <c r="O71" s="17">
        <v>0.59268555900000008</v>
      </c>
      <c r="P71" s="8">
        <f t="shared" si="50"/>
        <v>0.79038579350527205</v>
      </c>
      <c r="Q71" s="8">
        <f t="shared" si="50"/>
        <v>0.5246379876167393</v>
      </c>
      <c r="R71" s="8">
        <f t="shared" si="50"/>
        <v>153.9653357707916</v>
      </c>
      <c r="S71" s="8">
        <f t="shared" si="49"/>
        <v>3.8907135688084002E-2</v>
      </c>
      <c r="T71" s="8">
        <f t="shared" si="49"/>
        <v>13.779708050629065</v>
      </c>
      <c r="U71" s="8">
        <f t="shared" si="49"/>
        <v>23.355782567228264</v>
      </c>
      <c r="V71" s="8">
        <f t="shared" si="49"/>
        <v>1.002146825202E-3</v>
      </c>
      <c r="W71" s="8">
        <f t="shared" si="49"/>
        <v>2.7132545405053003E-2</v>
      </c>
      <c r="X71" s="8">
        <f t="shared" si="49"/>
        <v>3.2337707697553091</v>
      </c>
      <c r="Y71" s="8">
        <f t="shared" si="49"/>
        <v>6.7849522027078002E-2</v>
      </c>
      <c r="Z71" s="8">
        <f t="shared" si="49"/>
        <v>1.9276554073853001E-2</v>
      </c>
      <c r="AA71" s="8">
        <f t="shared" si="49"/>
        <v>2.0068333027740003E-3</v>
      </c>
      <c r="AB71" s="45">
        <f t="shared" si="66"/>
        <v>0.11388844286819481</v>
      </c>
      <c r="AC71" s="45">
        <f t="shared" si="67"/>
        <v>4.8532653803583653E-2</v>
      </c>
      <c r="AD71" s="45">
        <f t="shared" si="68"/>
        <v>6.6970567973376083</v>
      </c>
      <c r="AE71" s="45">
        <f t="shared" si="69"/>
        <v>1.6004580702626081E-3</v>
      </c>
      <c r="AF71" s="45">
        <f t="shared" si="70"/>
        <v>0.51073788178758583</v>
      </c>
      <c r="AG71" s="45">
        <f t="shared" si="71"/>
        <v>0.59733459251223175</v>
      </c>
      <c r="AH71" s="45">
        <f t="shared" si="72"/>
        <v>1.8240750367710229E-5</v>
      </c>
      <c r="AI71" s="45">
        <f t="shared" si="73"/>
        <v>6.7695971569493526E-4</v>
      </c>
      <c r="AJ71" s="45">
        <f t="shared" si="74"/>
        <v>5.7900998563210543E-2</v>
      </c>
      <c r="AK71" s="45">
        <f t="shared" si="75"/>
        <v>7.9384020155701422E-4</v>
      </c>
      <c r="AL71" s="45">
        <f t="shared" si="76"/>
        <v>2.2000175843246976E-4</v>
      </c>
      <c r="AM71" s="45">
        <f t="shared" si="77"/>
        <v>1.4613218544920995E-5</v>
      </c>
      <c r="AN71" s="45">
        <f t="shared" si="78"/>
        <v>3.3635098307204611E-2</v>
      </c>
      <c r="AO71" s="45">
        <f t="shared" si="51"/>
        <v>1.4333329534431085E-2</v>
      </c>
      <c r="AP71" s="45">
        <f t="shared" si="52"/>
        <v>1.9778667446360332</v>
      </c>
      <c r="AQ71" s="45">
        <f t="shared" si="53"/>
        <v>4.7266924697655287E-4</v>
      </c>
      <c r="AR71" s="45">
        <f t="shared" si="54"/>
        <v>0.15083812220542994</v>
      </c>
      <c r="AS71" s="45">
        <f t="shared" si="55"/>
        <v>0.17641305153934783</v>
      </c>
      <c r="AT71" s="45">
        <f t="shared" si="56"/>
        <v>5.3871087914088093E-6</v>
      </c>
      <c r="AU71" s="45">
        <f t="shared" si="57"/>
        <v>1.9992903594061878E-4</v>
      </c>
      <c r="AV71" s="45">
        <f t="shared" si="58"/>
        <v>1.7100117709158459E-2</v>
      </c>
      <c r="AW71" s="45">
        <f t="shared" si="59"/>
        <v>2.3444778545688547E-4</v>
      </c>
      <c r="AX71" s="45">
        <f t="shared" si="60"/>
        <v>6.497393928897512E-5</v>
      </c>
      <c r="AY71" s="45">
        <f t="shared" si="61"/>
        <v>4.3157762979683977E-6</v>
      </c>
      <c r="AZ71">
        <f t="shared" si="79"/>
        <v>0.11388844286819481</v>
      </c>
      <c r="BA71">
        <f t="shared" si="80"/>
        <v>0.14559796141075096</v>
      </c>
      <c r="BB71">
        <f t="shared" si="81"/>
        <v>6.6970567973376083</v>
      </c>
      <c r="BC71">
        <f t="shared" si="82"/>
        <v>3.2009161405252163E-3</v>
      </c>
      <c r="BD71">
        <f t="shared" si="83"/>
        <v>1.5322136453627575</v>
      </c>
      <c r="BE71">
        <f t="shared" si="84"/>
        <v>0.59733459251223175</v>
      </c>
      <c r="BF71">
        <f t="shared" si="85"/>
        <v>7.2963001470840918E-5</v>
      </c>
      <c r="BG71">
        <f t="shared" si="86"/>
        <v>1.3539194313898705E-3</v>
      </c>
      <c r="BH71">
        <f t="shared" si="87"/>
        <v>0.17370299568963163</v>
      </c>
      <c r="BI71">
        <f t="shared" si="88"/>
        <v>7.9384020155701422E-4</v>
      </c>
      <c r="BJ71">
        <f t="shared" si="89"/>
        <v>4.4000351686493953E-4</v>
      </c>
      <c r="BK71">
        <f t="shared" si="90"/>
        <v>2.9226437089841989E-5</v>
      </c>
      <c r="BL71" s="46">
        <f t="shared" si="62"/>
        <v>57.828055427303099</v>
      </c>
      <c r="BM71">
        <f t="shared" si="63"/>
        <v>195.80579567684831</v>
      </c>
      <c r="BN71">
        <f t="shared" si="64"/>
        <v>8.0287754805872726</v>
      </c>
      <c r="BO71">
        <f t="shared" si="91"/>
        <v>9.2656853039100682</v>
      </c>
      <c r="BP71" s="5">
        <f t="shared" si="65"/>
        <v>2.3711681868243568</v>
      </c>
    </row>
    <row r="72" spans="1:68" x14ac:dyDescent="0.2">
      <c r="A72" s="5" t="s">
        <v>212</v>
      </c>
      <c r="B72" s="5">
        <v>3.3969999999999994</v>
      </c>
      <c r="C72" s="5">
        <f t="shared" si="92"/>
        <v>408</v>
      </c>
      <c r="D72" s="17">
        <v>239.20993649280001</v>
      </c>
      <c r="E72" s="17">
        <v>146.389113968</v>
      </c>
      <c r="F72" s="17">
        <v>45242.7313692592</v>
      </c>
      <c r="G72" s="17">
        <v>11.158445232</v>
      </c>
      <c r="H72" s="17">
        <v>4030.2754160459999</v>
      </c>
      <c r="I72" s="17">
        <v>6881.1174190439997</v>
      </c>
      <c r="J72" s="17">
        <v>0.2138697</v>
      </c>
      <c r="K72" s="17">
        <v>4.2392726639999996</v>
      </c>
      <c r="L72" s="17">
        <v>917.38890025199998</v>
      </c>
      <c r="M72" s="17">
        <v>19.590964799999998</v>
      </c>
      <c r="N72" s="17">
        <v>5.7657520140000003</v>
      </c>
      <c r="O72" s="17">
        <v>0.33191076599999997</v>
      </c>
      <c r="P72" s="8">
        <f t="shared" si="50"/>
        <v>0.81259615426604148</v>
      </c>
      <c r="Q72" s="8">
        <f t="shared" si="50"/>
        <v>0.49728382014929595</v>
      </c>
      <c r="R72" s="8">
        <f t="shared" si="50"/>
        <v>153.68955846137348</v>
      </c>
      <c r="S72" s="8">
        <f t="shared" si="49"/>
        <v>3.7905238453103993E-2</v>
      </c>
      <c r="T72" s="8">
        <f t="shared" si="49"/>
        <v>13.690845588308258</v>
      </c>
      <c r="U72" s="8">
        <f t="shared" si="49"/>
        <v>23.375155872492464</v>
      </c>
      <c r="V72" s="8">
        <f t="shared" si="49"/>
        <v>7.265153708999999E-4</v>
      </c>
      <c r="W72" s="8">
        <f t="shared" si="49"/>
        <v>1.4400809239607995E-2</v>
      </c>
      <c r="X72" s="8">
        <f t="shared" si="49"/>
        <v>3.1163700941560433</v>
      </c>
      <c r="Y72" s="8">
        <f t="shared" si="49"/>
        <v>6.6550507425599981E-2</v>
      </c>
      <c r="Z72" s="8">
        <f t="shared" si="49"/>
        <v>1.9586259591557999E-2</v>
      </c>
      <c r="AA72" s="8">
        <f t="shared" si="49"/>
        <v>1.1275008721019998E-3</v>
      </c>
      <c r="AB72" s="45">
        <f t="shared" si="66"/>
        <v>0.11708878303545266</v>
      </c>
      <c r="AC72" s="45">
        <f t="shared" si="67"/>
        <v>4.6002203529074553E-2</v>
      </c>
      <c r="AD72" s="45">
        <f t="shared" si="68"/>
        <v>6.6850612640875813</v>
      </c>
      <c r="AE72" s="45">
        <f t="shared" si="69"/>
        <v>1.5592446916126695E-3</v>
      </c>
      <c r="AF72" s="45">
        <f t="shared" si="70"/>
        <v>0.5074442397445611</v>
      </c>
      <c r="AG72" s="45">
        <f t="shared" si="71"/>
        <v>0.59783007346528039</v>
      </c>
      <c r="AH72" s="45">
        <f t="shared" si="72"/>
        <v>1.3223796339643245E-5</v>
      </c>
      <c r="AI72" s="45">
        <f t="shared" si="73"/>
        <v>3.5930162773473043E-4</v>
      </c>
      <c r="AJ72" s="45">
        <f t="shared" si="74"/>
        <v>5.5798927379696384E-2</v>
      </c>
      <c r="AK72" s="45">
        <f t="shared" si="75"/>
        <v>7.7864171552123531E-4</v>
      </c>
      <c r="AL72" s="45">
        <f t="shared" si="76"/>
        <v>2.235364025514494E-4</v>
      </c>
      <c r="AM72" s="45">
        <f t="shared" si="77"/>
        <v>8.2101570822252952E-6</v>
      </c>
      <c r="AN72" s="45">
        <f t="shared" si="78"/>
        <v>3.4468290560922189E-2</v>
      </c>
      <c r="AO72" s="45">
        <f t="shared" si="51"/>
        <v>1.3542008692691952E-2</v>
      </c>
      <c r="AP72" s="45">
        <f t="shared" si="52"/>
        <v>1.9679308990543369</v>
      </c>
      <c r="AQ72" s="45">
        <f t="shared" si="53"/>
        <v>4.5900638552036203E-4</v>
      </c>
      <c r="AR72" s="45">
        <f t="shared" si="54"/>
        <v>0.14938011178821348</v>
      </c>
      <c r="AS72" s="45">
        <f t="shared" si="55"/>
        <v>0.17598765777606137</v>
      </c>
      <c r="AT72" s="45">
        <f t="shared" si="56"/>
        <v>3.8927866763742265E-6</v>
      </c>
      <c r="AU72" s="45">
        <f t="shared" si="57"/>
        <v>1.0577027604790418E-4</v>
      </c>
      <c r="AV72" s="45">
        <f t="shared" si="58"/>
        <v>1.642594270818263E-2</v>
      </c>
      <c r="AW72" s="45">
        <f t="shared" si="59"/>
        <v>2.2921451737451735E-4</v>
      </c>
      <c r="AX72" s="45">
        <f t="shared" si="60"/>
        <v>6.5804063159096099E-5</v>
      </c>
      <c r="AY72" s="45">
        <f t="shared" si="61"/>
        <v>2.4168846282676762E-6</v>
      </c>
      <c r="AZ72">
        <f t="shared" si="79"/>
        <v>0.11708878303545266</v>
      </c>
      <c r="BA72">
        <f t="shared" si="80"/>
        <v>0.13800661058722366</v>
      </c>
      <c r="BB72">
        <f t="shared" si="81"/>
        <v>6.6850612640875813</v>
      </c>
      <c r="BC72">
        <f t="shared" si="82"/>
        <v>3.1184893832253389E-3</v>
      </c>
      <c r="BD72">
        <f t="shared" si="83"/>
        <v>1.5223327192336833</v>
      </c>
      <c r="BE72">
        <f t="shared" si="84"/>
        <v>0.59783007346528039</v>
      </c>
      <c r="BF72">
        <f t="shared" si="85"/>
        <v>5.2895185358572981E-5</v>
      </c>
      <c r="BG72">
        <f t="shared" si="86"/>
        <v>7.1860325546946086E-4</v>
      </c>
      <c r="BH72">
        <f t="shared" si="87"/>
        <v>0.16739678213908915</v>
      </c>
      <c r="BI72">
        <f t="shared" si="88"/>
        <v>7.7864171552123531E-4</v>
      </c>
      <c r="BJ72">
        <f t="shared" si="89"/>
        <v>4.4707280510289881E-4</v>
      </c>
      <c r="BK72">
        <f t="shared" si="90"/>
        <v>1.642031416445059E-5</v>
      </c>
      <c r="BL72" s="46">
        <f t="shared" si="62"/>
        <v>57.498412370238</v>
      </c>
      <c r="BM72">
        <f t="shared" si="63"/>
        <v>195.3221068216985</v>
      </c>
      <c r="BN72">
        <f t="shared" si="64"/>
        <v>8.0121676496324881</v>
      </c>
      <c r="BO72">
        <f t="shared" si="91"/>
        <v>9.232848355207155</v>
      </c>
      <c r="BP72" s="5">
        <f t="shared" si="65"/>
        <v>2.3586010154938148</v>
      </c>
    </row>
    <row r="73" spans="1:68" x14ac:dyDescent="0.2">
      <c r="A73" s="5" t="s">
        <v>213</v>
      </c>
      <c r="B73" s="5">
        <v>3.4729999999999999</v>
      </c>
      <c r="C73" s="5">
        <f t="shared" si="92"/>
        <v>414</v>
      </c>
      <c r="D73" s="17">
        <v>229.89343585660001</v>
      </c>
      <c r="E73" s="17">
        <v>132.1550112752</v>
      </c>
      <c r="F73" s="17">
        <v>44178.041273033603</v>
      </c>
      <c r="G73" s="17">
        <v>12.677474728</v>
      </c>
      <c r="H73" s="17">
        <v>3936.0010204159998</v>
      </c>
      <c r="I73" s="17">
        <v>6644.666551454</v>
      </c>
      <c r="J73" s="17">
        <v>0.24329220300000001</v>
      </c>
      <c r="K73" s="17">
        <v>7.5613421215000001</v>
      </c>
      <c r="L73" s="17">
        <v>948.94288180349986</v>
      </c>
      <c r="M73" s="17">
        <v>19.043018870499999</v>
      </c>
      <c r="N73" s="17">
        <v>5.8233400595000004</v>
      </c>
      <c r="O73" s="17">
        <v>0.27152834200000003</v>
      </c>
      <c r="P73" s="8">
        <f t="shared" si="50"/>
        <v>0.79841990272997176</v>
      </c>
      <c r="Q73" s="8">
        <f t="shared" si="50"/>
        <v>0.45897435415876958</v>
      </c>
      <c r="R73" s="8">
        <f t="shared" si="50"/>
        <v>153.43033734124569</v>
      </c>
      <c r="S73" s="8">
        <f t="shared" si="49"/>
        <v>4.4028869730343999E-2</v>
      </c>
      <c r="T73" s="8">
        <f t="shared" si="49"/>
        <v>13.669731543904767</v>
      </c>
      <c r="U73" s="8">
        <f t="shared" si="49"/>
        <v>23.07692693319974</v>
      </c>
      <c r="V73" s="8">
        <f t="shared" si="49"/>
        <v>8.4495382101900003E-4</v>
      </c>
      <c r="W73" s="8">
        <f t="shared" si="49"/>
        <v>2.6260541187969499E-2</v>
      </c>
      <c r="X73" s="8">
        <f t="shared" si="49"/>
        <v>3.2956786285035551</v>
      </c>
      <c r="Y73" s="8">
        <f t="shared" si="49"/>
        <v>6.6136404537246493E-2</v>
      </c>
      <c r="Z73" s="8">
        <f t="shared" si="49"/>
        <v>2.02244600266435E-2</v>
      </c>
      <c r="AA73" s="8">
        <f t="shared" si="49"/>
        <v>9.4301793176600006E-4</v>
      </c>
      <c r="AB73" s="45">
        <f t="shared" si="66"/>
        <v>0.11504609549423224</v>
      </c>
      <c r="AC73" s="45">
        <f t="shared" si="67"/>
        <v>4.2458312133096164E-2</v>
      </c>
      <c r="AD73" s="45">
        <f t="shared" si="68"/>
        <v>6.6737858782621009</v>
      </c>
      <c r="AE73" s="45">
        <f t="shared" si="69"/>
        <v>1.8111423171675853E-3</v>
      </c>
      <c r="AF73" s="45">
        <f t="shared" si="70"/>
        <v>0.50666165841011002</v>
      </c>
      <c r="AG73" s="45">
        <f t="shared" si="71"/>
        <v>0.59020273486444341</v>
      </c>
      <c r="AH73" s="45">
        <f t="shared" si="72"/>
        <v>1.5379574463396435E-5</v>
      </c>
      <c r="AI73" s="45">
        <f t="shared" si="73"/>
        <v>6.5520312345233281E-4</v>
      </c>
      <c r="AJ73" s="45">
        <f t="shared" si="74"/>
        <v>5.900946514778075E-2</v>
      </c>
      <c r="AK73" s="45">
        <f t="shared" si="75"/>
        <v>7.737967068824909E-4</v>
      </c>
      <c r="AL73" s="45">
        <f t="shared" si="76"/>
        <v>2.3082013269394542E-4</v>
      </c>
      <c r="AM73" s="45">
        <f t="shared" si="77"/>
        <v>6.8668020954343548E-6</v>
      </c>
      <c r="AN73" s="45">
        <f t="shared" si="78"/>
        <v>3.3125855310749276E-2</v>
      </c>
      <c r="AO73" s="45">
        <f t="shared" si="51"/>
        <v>1.2225255437113782E-2</v>
      </c>
      <c r="AP73" s="45">
        <f t="shared" si="52"/>
        <v>1.9216198900841064</v>
      </c>
      <c r="AQ73" s="45">
        <f t="shared" si="53"/>
        <v>5.214921730974908E-4</v>
      </c>
      <c r="AR73" s="45">
        <f t="shared" si="54"/>
        <v>0.14588587918517421</v>
      </c>
      <c r="AS73" s="45">
        <f t="shared" si="55"/>
        <v>0.16994032100905368</v>
      </c>
      <c r="AT73" s="45">
        <f t="shared" si="56"/>
        <v>4.428325500546051E-6</v>
      </c>
      <c r="AU73" s="45">
        <f t="shared" si="57"/>
        <v>1.8865624055638722E-4</v>
      </c>
      <c r="AV73" s="45">
        <f t="shared" si="58"/>
        <v>1.6990919996481644E-2</v>
      </c>
      <c r="AW73" s="45">
        <f t="shared" si="59"/>
        <v>2.2280354358839358E-4</v>
      </c>
      <c r="AX73" s="45">
        <f t="shared" si="60"/>
        <v>6.6461310882218663E-5</v>
      </c>
      <c r="AY73" s="45">
        <f t="shared" si="61"/>
        <v>1.9771961115561058E-6</v>
      </c>
      <c r="AZ73">
        <f t="shared" si="79"/>
        <v>0.11504609549423224</v>
      </c>
      <c r="BA73">
        <f t="shared" si="80"/>
        <v>0.12737493639928849</v>
      </c>
      <c r="BB73">
        <f t="shared" si="81"/>
        <v>6.6737858782621009</v>
      </c>
      <c r="BC73">
        <f t="shared" si="82"/>
        <v>3.6222846343351707E-3</v>
      </c>
      <c r="BD73">
        <f t="shared" si="83"/>
        <v>1.51998497523033</v>
      </c>
      <c r="BE73">
        <f t="shared" si="84"/>
        <v>0.59020273486444341</v>
      </c>
      <c r="BF73">
        <f t="shared" si="85"/>
        <v>6.1518297853585738E-5</v>
      </c>
      <c r="BG73">
        <f t="shared" si="86"/>
        <v>1.3104062469046656E-3</v>
      </c>
      <c r="BH73">
        <f t="shared" si="87"/>
        <v>0.17702839544334226</v>
      </c>
      <c r="BI73">
        <f t="shared" si="88"/>
        <v>7.737967068824909E-4</v>
      </c>
      <c r="BJ73">
        <f t="shared" si="89"/>
        <v>4.6164026538789084E-4</v>
      </c>
      <c r="BK73">
        <f t="shared" si="90"/>
        <v>1.373360419086871E-5</v>
      </c>
      <c r="BL73" s="46">
        <f t="shared" si="62"/>
        <v>56.115320170163393</v>
      </c>
      <c r="BM73">
        <f t="shared" si="63"/>
        <v>194.8885069509775</v>
      </c>
      <c r="BN73">
        <f t="shared" si="64"/>
        <v>7.9906573529685199</v>
      </c>
      <c r="BO73">
        <f t="shared" si="91"/>
        <v>9.2096663954492914</v>
      </c>
      <c r="BP73" s="5">
        <f t="shared" si="65"/>
        <v>2.300793939812416</v>
      </c>
    </row>
    <row r="74" spans="1:68" x14ac:dyDescent="0.2">
      <c r="A74" s="5" t="s">
        <v>214</v>
      </c>
      <c r="B74" s="5">
        <v>3.4769999999999994</v>
      </c>
      <c r="C74" s="5">
        <f t="shared" si="92"/>
        <v>420</v>
      </c>
      <c r="D74" s="17">
        <v>230.32391772989999</v>
      </c>
      <c r="E74" s="17">
        <v>126.4923151599</v>
      </c>
      <c r="F74" s="17">
        <v>43941.165410141904</v>
      </c>
      <c r="G74" s="17">
        <v>10.2284501712</v>
      </c>
      <c r="H74" s="17">
        <v>3961.4234123184001</v>
      </c>
      <c r="I74" s="17">
        <v>6630.0503402520008</v>
      </c>
      <c r="J74" s="17">
        <v>0.2502880536</v>
      </c>
      <c r="K74" s="17">
        <v>7.3638555792000009</v>
      </c>
      <c r="L74" s="17">
        <v>897.13622942159998</v>
      </c>
      <c r="M74" s="17">
        <v>18.985093127999999</v>
      </c>
      <c r="N74" s="17">
        <v>5.7502243248000005</v>
      </c>
      <c r="O74" s="17">
        <v>0.31700810639999999</v>
      </c>
      <c r="P74" s="8">
        <f t="shared" si="50"/>
        <v>0.80083626194686219</v>
      </c>
      <c r="Q74" s="8">
        <f t="shared" si="50"/>
        <v>0.43981377981097225</v>
      </c>
      <c r="R74" s="8">
        <f t="shared" si="50"/>
        <v>152.78343213106339</v>
      </c>
      <c r="S74" s="8">
        <f t="shared" si="49"/>
        <v>3.5564321245262397E-2</v>
      </c>
      <c r="T74" s="8">
        <f t="shared" si="49"/>
        <v>13.773869204631076</v>
      </c>
      <c r="U74" s="8">
        <f t="shared" si="49"/>
        <v>23.052685033056203</v>
      </c>
      <c r="V74" s="8">
        <f t="shared" si="49"/>
        <v>8.7025156236719995E-4</v>
      </c>
      <c r="W74" s="8">
        <f t="shared" si="49"/>
        <v>2.56041258488784E-2</v>
      </c>
      <c r="X74" s="8">
        <f t="shared" si="49"/>
        <v>3.1193426696989026</v>
      </c>
      <c r="Y74" s="8">
        <f t="shared" si="49"/>
        <v>6.6011168806055995E-2</v>
      </c>
      <c r="Z74" s="8">
        <f t="shared" si="49"/>
        <v>1.9993529977329599E-2</v>
      </c>
      <c r="AA74" s="8">
        <f t="shared" si="49"/>
        <v>1.1022371859527999E-3</v>
      </c>
      <c r="AB74" s="45">
        <f t="shared" si="66"/>
        <v>0.11539427405574383</v>
      </c>
      <c r="AC74" s="45">
        <f t="shared" si="67"/>
        <v>4.0685826069470139E-2</v>
      </c>
      <c r="AD74" s="45">
        <f t="shared" si="68"/>
        <v>6.645647330624767</v>
      </c>
      <c r="AE74" s="45">
        <f t="shared" si="69"/>
        <v>1.4629502774686301E-3</v>
      </c>
      <c r="AF74" s="45">
        <f t="shared" si="70"/>
        <v>0.51052146792554021</v>
      </c>
      <c r="AG74" s="45">
        <f t="shared" si="71"/>
        <v>0.58958273741831724</v>
      </c>
      <c r="AH74" s="45">
        <f t="shared" si="72"/>
        <v>1.584003571836913E-5</v>
      </c>
      <c r="AI74" s="45">
        <f t="shared" si="73"/>
        <v>6.3882549523149707E-4</v>
      </c>
      <c r="AJ74" s="45">
        <f t="shared" si="74"/>
        <v>5.5852151650830843E-2</v>
      </c>
      <c r="AK74" s="45">
        <f t="shared" si="75"/>
        <v>7.7233144736230249E-4</v>
      </c>
      <c r="AL74" s="45">
        <f t="shared" si="76"/>
        <v>2.2818454664836336E-4</v>
      </c>
      <c r="AM74" s="45">
        <f t="shared" si="77"/>
        <v>8.0261937373683814E-6</v>
      </c>
      <c r="AN74" s="45">
        <f t="shared" si="78"/>
        <v>3.3187884399121036E-2</v>
      </c>
      <c r="AO74" s="45">
        <f t="shared" si="51"/>
        <v>1.1701416758547641E-2</v>
      </c>
      <c r="AP74" s="45">
        <f t="shared" si="52"/>
        <v>1.9113164597712879</v>
      </c>
      <c r="AQ74" s="45">
        <f t="shared" si="53"/>
        <v>4.2075072691073637E-4</v>
      </c>
      <c r="AR74" s="45">
        <f t="shared" si="54"/>
        <v>0.14682814723196441</v>
      </c>
      <c r="AS74" s="45">
        <f t="shared" si="55"/>
        <v>0.16956650486578007</v>
      </c>
      <c r="AT74" s="45">
        <f t="shared" si="56"/>
        <v>4.5556616963960695E-6</v>
      </c>
      <c r="AU74" s="45">
        <f t="shared" si="57"/>
        <v>1.8372893161676651E-4</v>
      </c>
      <c r="AV74" s="45">
        <f t="shared" si="58"/>
        <v>1.606331655186392E-2</v>
      </c>
      <c r="AW74" s="45">
        <f t="shared" si="59"/>
        <v>2.2212581172341173E-4</v>
      </c>
      <c r="AX74" s="45">
        <f t="shared" si="60"/>
        <v>6.5626846893403331E-5</v>
      </c>
      <c r="AY74" s="45">
        <f t="shared" si="61"/>
        <v>2.3083674827058908E-6</v>
      </c>
      <c r="AZ74">
        <f t="shared" si="79"/>
        <v>0.11539427405574383</v>
      </c>
      <c r="BA74">
        <f t="shared" si="80"/>
        <v>0.12205747820841042</v>
      </c>
      <c r="BB74">
        <f t="shared" si="81"/>
        <v>6.645647330624767</v>
      </c>
      <c r="BC74">
        <f t="shared" si="82"/>
        <v>2.9259005549372601E-3</v>
      </c>
      <c r="BD74">
        <f t="shared" si="83"/>
        <v>1.5315644037766205</v>
      </c>
      <c r="BE74">
        <f t="shared" si="84"/>
        <v>0.58958273741831724</v>
      </c>
      <c r="BF74">
        <f t="shared" si="85"/>
        <v>6.3360142873476521E-5</v>
      </c>
      <c r="BG74">
        <f t="shared" si="86"/>
        <v>1.2776509904629941E-3</v>
      </c>
      <c r="BH74">
        <f t="shared" si="87"/>
        <v>0.16755645495249252</v>
      </c>
      <c r="BI74">
        <f t="shared" si="88"/>
        <v>7.7233144736230249E-4</v>
      </c>
      <c r="BJ74">
        <f t="shared" si="89"/>
        <v>4.5636909329672672E-4</v>
      </c>
      <c r="BK74">
        <f t="shared" si="90"/>
        <v>1.6052387474736763E-5</v>
      </c>
      <c r="BL74" s="46">
        <f t="shared" si="62"/>
        <v>55.82948654438691</v>
      </c>
      <c r="BM74">
        <f t="shared" si="63"/>
        <v>194.11912471483328</v>
      </c>
      <c r="BN74">
        <f t="shared" si="64"/>
        <v>7.9608099457408361</v>
      </c>
      <c r="BO74">
        <f t="shared" si="91"/>
        <v>9.1773143436527569</v>
      </c>
      <c r="BP74" s="5">
        <f t="shared" si="65"/>
        <v>2.2895628259248886</v>
      </c>
    </row>
    <row r="75" spans="1:68" x14ac:dyDescent="0.2">
      <c r="A75" s="5" t="s">
        <v>215</v>
      </c>
      <c r="B75" s="5">
        <v>3.4740000000000002</v>
      </c>
      <c r="C75" s="5">
        <f t="shared" si="92"/>
        <v>426</v>
      </c>
      <c r="D75" s="17">
        <v>232.32115379519999</v>
      </c>
      <c r="E75" s="17">
        <v>119.504191104</v>
      </c>
      <c r="F75" s="17">
        <v>43898.295246220798</v>
      </c>
      <c r="G75" s="17">
        <v>9.8198200590000013</v>
      </c>
      <c r="H75" s="17">
        <v>3961.1308643550001</v>
      </c>
      <c r="I75" s="17">
        <v>6616.1590320839996</v>
      </c>
      <c r="J75" s="17">
        <v>0.19109764800000001</v>
      </c>
      <c r="K75" s="17">
        <v>3.8125382960000005</v>
      </c>
      <c r="L75" s="17">
        <v>873.87689960900002</v>
      </c>
      <c r="M75" s="17">
        <v>19.172136949000002</v>
      </c>
      <c r="N75" s="17">
        <v>5.7829573620000003</v>
      </c>
      <c r="O75" s="17">
        <v>0.30715341300000004</v>
      </c>
      <c r="P75" s="8">
        <f t="shared" si="50"/>
        <v>0.80708368828452481</v>
      </c>
      <c r="Q75" s="8">
        <f t="shared" si="50"/>
        <v>0.41515755989529601</v>
      </c>
      <c r="R75" s="8">
        <f t="shared" si="50"/>
        <v>152.50267768537105</v>
      </c>
      <c r="S75" s="8">
        <f t="shared" si="49"/>
        <v>3.4114054884966008E-2</v>
      </c>
      <c r="T75" s="8">
        <f t="shared" si="49"/>
        <v>13.760968622769271</v>
      </c>
      <c r="U75" s="8">
        <f t="shared" si="49"/>
        <v>22.984536477459816</v>
      </c>
      <c r="V75" s="8">
        <f t="shared" si="49"/>
        <v>6.6387322915200005E-4</v>
      </c>
      <c r="W75" s="8">
        <f t="shared" si="49"/>
        <v>1.3244758040304002E-2</v>
      </c>
      <c r="X75" s="8">
        <f t="shared" si="49"/>
        <v>3.0358483492416664</v>
      </c>
      <c r="Y75" s="8">
        <f t="shared" si="49"/>
        <v>6.6604003760826008E-2</v>
      </c>
      <c r="Z75" s="8">
        <f t="shared" si="49"/>
        <v>2.0089993875588002E-2</v>
      </c>
      <c r="AA75" s="8">
        <f t="shared" si="49"/>
        <v>1.0670509567620001E-3</v>
      </c>
      <c r="AB75" s="45">
        <f t="shared" si="66"/>
        <v>0.1162944795799027</v>
      </c>
      <c r="AC75" s="45">
        <f t="shared" si="67"/>
        <v>3.8404954661914521E-2</v>
      </c>
      <c r="AD75" s="45">
        <f t="shared" si="68"/>
        <v>6.6334353060187503</v>
      </c>
      <c r="AE75" s="45">
        <f t="shared" si="69"/>
        <v>1.4032930845317157E-3</v>
      </c>
      <c r="AF75" s="45">
        <f t="shared" si="70"/>
        <v>0.51004331440953565</v>
      </c>
      <c r="AG75" s="45">
        <f t="shared" si="71"/>
        <v>0.58783980760766785</v>
      </c>
      <c r="AH75" s="45">
        <f t="shared" si="72"/>
        <v>1.2083604462176922E-5</v>
      </c>
      <c r="AI75" s="45">
        <f t="shared" si="73"/>
        <v>3.3045803493772464E-4</v>
      </c>
      <c r="AJ75" s="45">
        <f t="shared" si="74"/>
        <v>5.4357177246941203E-2</v>
      </c>
      <c r="AK75" s="45">
        <f t="shared" si="75"/>
        <v>7.7926762326928757E-4</v>
      </c>
      <c r="AL75" s="45">
        <f t="shared" si="76"/>
        <v>2.2928548134658756E-4</v>
      </c>
      <c r="AM75" s="45">
        <f t="shared" si="77"/>
        <v>7.7699771117891203E-6</v>
      </c>
      <c r="AN75" s="45">
        <f t="shared" si="78"/>
        <v>3.3475670575677227E-2</v>
      </c>
      <c r="AO75" s="45">
        <f t="shared" si="51"/>
        <v>1.1054966799629971E-2</v>
      </c>
      <c r="AP75" s="45">
        <f t="shared" si="52"/>
        <v>1.9094517288482298</v>
      </c>
      <c r="AQ75" s="45">
        <f t="shared" si="53"/>
        <v>4.0394159025092561E-4</v>
      </c>
      <c r="AR75" s="45">
        <f t="shared" si="54"/>
        <v>0.14681730409025204</v>
      </c>
      <c r="AS75" s="45">
        <f t="shared" si="55"/>
        <v>0.169211228442046</v>
      </c>
      <c r="AT75" s="45">
        <f t="shared" si="56"/>
        <v>3.478297196942119E-6</v>
      </c>
      <c r="AU75" s="45">
        <f t="shared" si="57"/>
        <v>9.5123210978043931E-5</v>
      </c>
      <c r="AV75" s="45">
        <f t="shared" si="58"/>
        <v>1.5646855856920324E-2</v>
      </c>
      <c r="AW75" s="45">
        <f t="shared" si="59"/>
        <v>2.2431422661752665E-4</v>
      </c>
      <c r="AX75" s="45">
        <f t="shared" si="60"/>
        <v>6.6000426409495554E-5</v>
      </c>
      <c r="AY75" s="45">
        <f t="shared" si="61"/>
        <v>2.2366082647637076E-6</v>
      </c>
      <c r="AZ75">
        <f t="shared" si="79"/>
        <v>0.1162944795799027</v>
      </c>
      <c r="BA75">
        <f t="shared" si="80"/>
        <v>0.11521486398574357</v>
      </c>
      <c r="BB75">
        <f t="shared" si="81"/>
        <v>6.6334353060187503</v>
      </c>
      <c r="BC75">
        <f t="shared" si="82"/>
        <v>2.8065861690634315E-3</v>
      </c>
      <c r="BD75">
        <f t="shared" si="83"/>
        <v>1.5301299432286068</v>
      </c>
      <c r="BE75">
        <f t="shared" si="84"/>
        <v>0.58783980760766785</v>
      </c>
      <c r="BF75">
        <f t="shared" si="85"/>
        <v>4.833441784870769E-5</v>
      </c>
      <c r="BG75">
        <f t="shared" si="86"/>
        <v>6.6091606987544928E-4</v>
      </c>
      <c r="BH75">
        <f t="shared" si="87"/>
        <v>0.16307153174082362</v>
      </c>
      <c r="BI75">
        <f t="shared" si="88"/>
        <v>7.7926762326928757E-4</v>
      </c>
      <c r="BJ75">
        <f t="shared" si="89"/>
        <v>4.5857096269317512E-4</v>
      </c>
      <c r="BK75">
        <f t="shared" si="90"/>
        <v>1.5539954223578241E-5</v>
      </c>
      <c r="BL75" s="46">
        <f t="shared" si="62"/>
        <v>55.740373090894977</v>
      </c>
      <c r="BM75">
        <f t="shared" si="63"/>
        <v>193.64205611776919</v>
      </c>
      <c r="BN75">
        <f t="shared" si="64"/>
        <v>7.9431371973303699</v>
      </c>
      <c r="BO75">
        <f t="shared" si="91"/>
        <v>9.1507551473584687</v>
      </c>
      <c r="BP75" s="5">
        <f t="shared" si="65"/>
        <v>2.2864528489724725</v>
      </c>
    </row>
    <row r="76" spans="1:68" x14ac:dyDescent="0.2">
      <c r="A76" s="5" t="s">
        <v>216</v>
      </c>
      <c r="B76" s="5">
        <v>7.01</v>
      </c>
      <c r="C76" s="5">
        <f>C75+12</f>
        <v>438</v>
      </c>
      <c r="D76" s="17">
        <v>225.27138757079999</v>
      </c>
      <c r="E76" s="17">
        <v>103.0214861207</v>
      </c>
      <c r="F76" s="17">
        <v>42967.733735502698</v>
      </c>
      <c r="G76" s="17">
        <v>9.9836251970000003</v>
      </c>
      <c r="H76" s="17">
        <v>3902.0425551660001</v>
      </c>
      <c r="I76" s="17">
        <v>6535.5953234530007</v>
      </c>
      <c r="J76" s="17">
        <v>0.19527916100000003</v>
      </c>
      <c r="K76" s="17">
        <v>5.0939341600000008</v>
      </c>
      <c r="L76" s="17">
        <v>894.07698766399994</v>
      </c>
      <c r="M76" s="17">
        <v>18.693791893</v>
      </c>
      <c r="N76" s="17">
        <v>5.6486982440000002</v>
      </c>
      <c r="O76" s="17">
        <v>0.29075286800000005</v>
      </c>
      <c r="P76" s="8">
        <f t="shared" si="50"/>
        <v>1.5791524268713077</v>
      </c>
      <c r="Q76" s="8">
        <f t="shared" si="50"/>
        <v>0.72218061770610698</v>
      </c>
      <c r="R76" s="8">
        <f t="shared" si="50"/>
        <v>301.20381348587392</v>
      </c>
      <c r="S76" s="8">
        <f t="shared" si="49"/>
        <v>6.9985212630970003E-2</v>
      </c>
      <c r="T76" s="8">
        <f t="shared" si="49"/>
        <v>27.353318311713661</v>
      </c>
      <c r="U76" s="8">
        <f t="shared" si="49"/>
        <v>45.814523217405529</v>
      </c>
      <c r="V76" s="8">
        <f t="shared" si="49"/>
        <v>1.3689069186100002E-3</v>
      </c>
      <c r="W76" s="8">
        <f t="shared" si="49"/>
        <v>3.5708478461600003E-2</v>
      </c>
      <c r="X76" s="8">
        <f t="shared" si="49"/>
        <v>6.2674796835246394</v>
      </c>
      <c r="Y76" s="8">
        <f t="shared" si="49"/>
        <v>0.13104348116993</v>
      </c>
      <c r="Z76" s="8">
        <f t="shared" si="49"/>
        <v>3.9597374690440001E-2</v>
      </c>
      <c r="AA76" s="8">
        <f t="shared" si="49"/>
        <v>2.0381776046800005E-3</v>
      </c>
      <c r="AB76" s="45">
        <f t="shared" si="66"/>
        <v>0.22754357735897804</v>
      </c>
      <c r="AC76" s="45">
        <f t="shared" si="67"/>
        <v>6.6806717641638008E-2</v>
      </c>
      <c r="AD76" s="45">
        <f t="shared" si="68"/>
        <v>13.101514288206783</v>
      </c>
      <c r="AE76" s="45">
        <f t="shared" si="69"/>
        <v>2.8788651843262036E-3</v>
      </c>
      <c r="AF76" s="45">
        <f t="shared" si="70"/>
        <v>1.0138368536587716</v>
      </c>
      <c r="AG76" s="45">
        <f t="shared" si="71"/>
        <v>1.1717269365065353</v>
      </c>
      <c r="AH76" s="45">
        <f t="shared" si="72"/>
        <v>2.4916398227338919E-5</v>
      </c>
      <c r="AI76" s="45">
        <f t="shared" si="73"/>
        <v>8.9093010133732542E-4</v>
      </c>
      <c r="AJ76" s="45">
        <f t="shared" si="74"/>
        <v>0.11221986899775541</v>
      </c>
      <c r="AK76" s="45">
        <f t="shared" si="75"/>
        <v>1.533210262898444E-3</v>
      </c>
      <c r="AL76" s="45">
        <f t="shared" si="76"/>
        <v>4.5192164677516547E-4</v>
      </c>
      <c r="AM76" s="45">
        <f t="shared" si="77"/>
        <v>1.4841459292798371E-5</v>
      </c>
      <c r="AN76" s="45">
        <f t="shared" si="78"/>
        <v>3.2459854116829966E-2</v>
      </c>
      <c r="AO76" s="45">
        <f t="shared" si="51"/>
        <v>9.5302022313320991E-3</v>
      </c>
      <c r="AP76" s="45">
        <f t="shared" si="52"/>
        <v>1.8689749341236495</v>
      </c>
      <c r="AQ76" s="45">
        <f t="shared" si="53"/>
        <v>4.1067976951871665E-4</v>
      </c>
      <c r="AR76" s="45">
        <f t="shared" si="54"/>
        <v>0.14462722591423277</v>
      </c>
      <c r="AS76" s="45">
        <f t="shared" si="55"/>
        <v>0.16715077553588234</v>
      </c>
      <c r="AT76" s="45">
        <f t="shared" si="56"/>
        <v>3.554407735711686E-6</v>
      </c>
      <c r="AU76" s="45">
        <f t="shared" si="57"/>
        <v>1.2709416566866269E-4</v>
      </c>
      <c r="AV76" s="45">
        <f t="shared" si="58"/>
        <v>1.6008540513231872E-2</v>
      </c>
      <c r="AW76" s="45">
        <f t="shared" si="59"/>
        <v>2.1871758386568388E-4</v>
      </c>
      <c r="AX76" s="45">
        <f t="shared" si="60"/>
        <v>6.4468137913718335E-5</v>
      </c>
      <c r="AY76" s="45">
        <f t="shared" si="61"/>
        <v>2.1171839219398532E-6</v>
      </c>
      <c r="AZ76">
        <f t="shared" si="79"/>
        <v>0.22754357735897804</v>
      </c>
      <c r="BA76">
        <f t="shared" si="80"/>
        <v>0.20042015292491402</v>
      </c>
      <c r="BB76">
        <f t="shared" si="81"/>
        <v>13.101514288206783</v>
      </c>
      <c r="BC76">
        <f t="shared" si="82"/>
        <v>5.7577303686524072E-3</v>
      </c>
      <c r="BD76">
        <f t="shared" si="83"/>
        <v>3.0415105609763149</v>
      </c>
      <c r="BE76">
        <f t="shared" si="84"/>
        <v>1.1717269365065353</v>
      </c>
      <c r="BF76">
        <f t="shared" si="85"/>
        <v>9.9665592909355675E-5</v>
      </c>
      <c r="BG76">
        <f t="shared" si="86"/>
        <v>1.7818602026746508E-3</v>
      </c>
      <c r="BH76">
        <f t="shared" si="87"/>
        <v>0.33665960699326625</v>
      </c>
      <c r="BI76">
        <f t="shared" si="88"/>
        <v>1.533210262898444E-3</v>
      </c>
      <c r="BJ76">
        <f t="shared" si="89"/>
        <v>9.0384329355033095E-4</v>
      </c>
      <c r="BK76">
        <f t="shared" si="90"/>
        <v>2.9682918585596742E-5</v>
      </c>
      <c r="BL76" s="46">
        <f t="shared" si="62"/>
        <v>54.667647557000194</v>
      </c>
      <c r="BM76">
        <f t="shared" si="63"/>
        <v>383.22020937457137</v>
      </c>
      <c r="BN76">
        <f t="shared" si="64"/>
        <v>15.69944292742332</v>
      </c>
      <c r="BO76">
        <f t="shared" si="91"/>
        <v>18.089481115606059</v>
      </c>
      <c r="BP76" s="5">
        <f t="shared" si="65"/>
        <v>2.2395781636837833</v>
      </c>
    </row>
    <row r="77" spans="1:68" x14ac:dyDescent="0.2">
      <c r="A77" s="5" t="s">
        <v>217</v>
      </c>
      <c r="B77" s="5">
        <v>6.987000000000001</v>
      </c>
      <c r="C77" s="5">
        <f t="shared" ref="C77:C87" si="93">C76+12</f>
        <v>450</v>
      </c>
      <c r="D77" s="17">
        <v>230.85692912160002</v>
      </c>
      <c r="E77" s="17">
        <v>97.629060231599993</v>
      </c>
      <c r="F77" s="17">
        <v>43081.635432105199</v>
      </c>
      <c r="G77" s="17">
        <v>11.162098176600001</v>
      </c>
      <c r="H77" s="17">
        <v>3877.1392465112999</v>
      </c>
      <c r="I77" s="17">
        <v>6486.8147134006995</v>
      </c>
      <c r="J77" s="17">
        <v>0.203707056</v>
      </c>
      <c r="K77" s="17">
        <v>5.2322756471999998</v>
      </c>
      <c r="L77" s="17">
        <v>890.48280279350001</v>
      </c>
      <c r="M77" s="17">
        <v>18.662137631899999</v>
      </c>
      <c r="N77" s="17">
        <v>5.6152249411999993</v>
      </c>
      <c r="O77" s="17">
        <v>0.25708030179999997</v>
      </c>
      <c r="P77" s="8">
        <f t="shared" si="50"/>
        <v>1.6129973637726196</v>
      </c>
      <c r="Q77" s="8">
        <f t="shared" si="50"/>
        <v>0.68213424383818921</v>
      </c>
      <c r="R77" s="8">
        <f t="shared" si="50"/>
        <v>301.01138676411904</v>
      </c>
      <c r="S77" s="8">
        <f t="shared" si="49"/>
        <v>7.7989579959904215E-2</v>
      </c>
      <c r="T77" s="8">
        <f t="shared" si="49"/>
        <v>27.089571915374457</v>
      </c>
      <c r="U77" s="8">
        <f t="shared" si="49"/>
        <v>45.323374402530696</v>
      </c>
      <c r="V77" s="8">
        <f t="shared" si="49"/>
        <v>1.4233012002720002E-3</v>
      </c>
      <c r="W77" s="8">
        <f t="shared" si="49"/>
        <v>3.6557909946986406E-2</v>
      </c>
      <c r="X77" s="8">
        <f t="shared" si="49"/>
        <v>6.2218033431181858</v>
      </c>
      <c r="Y77" s="8">
        <f t="shared" si="49"/>
        <v>0.1303923556340853</v>
      </c>
      <c r="Z77" s="8">
        <f t="shared" si="49"/>
        <v>3.9233576664164403E-2</v>
      </c>
      <c r="AA77" s="8">
        <f t="shared" si="49"/>
        <v>1.7962200686766001E-3</v>
      </c>
      <c r="AB77" s="45">
        <f t="shared" si="66"/>
        <v>0.2324203694196858</v>
      </c>
      <c r="AC77" s="45">
        <f t="shared" si="67"/>
        <v>6.3102150216298725E-2</v>
      </c>
      <c r="AD77" s="45">
        <f t="shared" si="68"/>
        <v>13.093144269861638</v>
      </c>
      <c r="AE77" s="45">
        <f t="shared" si="69"/>
        <v>3.2081275178899309E-3</v>
      </c>
      <c r="AF77" s="45">
        <f t="shared" si="70"/>
        <v>1.0040612274045388</v>
      </c>
      <c r="AG77" s="45">
        <f t="shared" si="71"/>
        <v>1.159165585742473</v>
      </c>
      <c r="AH77" s="45">
        <f t="shared" si="72"/>
        <v>2.5906465239752463E-5</v>
      </c>
      <c r="AI77" s="45">
        <f t="shared" si="73"/>
        <v>9.1212350167131759E-4</v>
      </c>
      <c r="AJ77" s="45">
        <f t="shared" si="74"/>
        <v>0.11140202942020028</v>
      </c>
      <c r="AK77" s="45">
        <f t="shared" si="75"/>
        <v>1.5255920865108845E-3</v>
      </c>
      <c r="AL77" s="45">
        <f t="shared" si="76"/>
        <v>4.4776964921438488E-4</v>
      </c>
      <c r="AM77" s="45">
        <f t="shared" si="77"/>
        <v>1.3079589810504623E-5</v>
      </c>
      <c r="AN77" s="45">
        <f t="shared" si="78"/>
        <v>3.3264687193314123E-2</v>
      </c>
      <c r="AO77" s="45">
        <f t="shared" si="51"/>
        <v>9.0313654238297868E-3</v>
      </c>
      <c r="AP77" s="45">
        <f t="shared" si="52"/>
        <v>1.8739293358897433</v>
      </c>
      <c r="AQ77" s="45">
        <f t="shared" si="53"/>
        <v>4.5915665062114361E-4</v>
      </c>
      <c r="AR77" s="45">
        <f t="shared" si="54"/>
        <v>0.14370419742443663</v>
      </c>
      <c r="AS77" s="45">
        <f t="shared" si="55"/>
        <v>0.16590318960104092</v>
      </c>
      <c r="AT77" s="45">
        <f t="shared" si="56"/>
        <v>3.7078095376774668E-6</v>
      </c>
      <c r="AU77" s="45">
        <f t="shared" si="57"/>
        <v>1.3054579958083834E-4</v>
      </c>
      <c r="AV77" s="45">
        <f t="shared" si="58"/>
        <v>1.594418626308863E-2</v>
      </c>
      <c r="AW77" s="45">
        <f t="shared" si="59"/>
        <v>2.1834722864045859E-4</v>
      </c>
      <c r="AX77" s="45">
        <f t="shared" si="60"/>
        <v>6.4086109805980371E-5</v>
      </c>
      <c r="AY77" s="45">
        <f t="shared" si="61"/>
        <v>1.8719893817811109E-6</v>
      </c>
      <c r="AZ77">
        <f t="shared" si="79"/>
        <v>0.2324203694196858</v>
      </c>
      <c r="BA77">
        <f t="shared" si="80"/>
        <v>0.18930645064889617</v>
      </c>
      <c r="BB77">
        <f t="shared" si="81"/>
        <v>13.093144269861638</v>
      </c>
      <c r="BC77">
        <f t="shared" si="82"/>
        <v>6.4162550357798618E-3</v>
      </c>
      <c r="BD77">
        <f t="shared" si="83"/>
        <v>3.0121836822136165</v>
      </c>
      <c r="BE77">
        <f t="shared" si="84"/>
        <v>1.159165585742473</v>
      </c>
      <c r="BF77">
        <f t="shared" si="85"/>
        <v>1.0362586095900985E-4</v>
      </c>
      <c r="BG77">
        <f t="shared" si="86"/>
        <v>1.8242470033426352E-3</v>
      </c>
      <c r="BH77">
        <f t="shared" si="87"/>
        <v>0.33420608826060083</v>
      </c>
      <c r="BI77">
        <f t="shared" si="88"/>
        <v>1.5255920865108845E-3</v>
      </c>
      <c r="BJ77">
        <f t="shared" si="89"/>
        <v>8.9553929842876975E-4</v>
      </c>
      <c r="BK77">
        <f t="shared" si="90"/>
        <v>2.6159179621009247E-5</v>
      </c>
      <c r="BL77" s="46">
        <f t="shared" si="62"/>
        <v>54.705690707918606</v>
      </c>
      <c r="BM77">
        <f t="shared" si="63"/>
        <v>382.22866097622722</v>
      </c>
      <c r="BN77">
        <f t="shared" si="64"/>
        <v>15.669428230875171</v>
      </c>
      <c r="BO77">
        <f t="shared" si="91"/>
        <v>18.031217864611552</v>
      </c>
      <c r="BP77" s="5">
        <f t="shared" si="65"/>
        <v>2.2426546773830212</v>
      </c>
    </row>
    <row r="78" spans="1:68" x14ac:dyDescent="0.2">
      <c r="A78" s="5" t="s">
        <v>218</v>
      </c>
      <c r="B78" s="5">
        <v>6.7939999999999996</v>
      </c>
      <c r="C78" s="5">
        <f t="shared" si="93"/>
        <v>462</v>
      </c>
      <c r="D78" s="17">
        <v>234.99504158760001</v>
      </c>
      <c r="E78" s="17">
        <v>86.1266022768</v>
      </c>
      <c r="F78" s="17">
        <v>43336.231441477204</v>
      </c>
      <c r="G78" s="17">
        <v>10.118184783</v>
      </c>
      <c r="H78" s="17">
        <v>4066.934410805</v>
      </c>
      <c r="I78" s="17">
        <v>6766.4727061820013</v>
      </c>
      <c r="J78" s="17">
        <v>0.22056855100000003</v>
      </c>
      <c r="K78" s="17">
        <v>5.8114767830000007</v>
      </c>
      <c r="L78" s="17">
        <v>908.93237597400002</v>
      </c>
      <c r="M78" s="17">
        <v>19.200706448000002</v>
      </c>
      <c r="N78" s="17">
        <v>5.9461866030000001</v>
      </c>
      <c r="O78" s="17">
        <v>0.271798345</v>
      </c>
      <c r="P78" s="8">
        <f t="shared" si="50"/>
        <v>1.5965563125461544</v>
      </c>
      <c r="Q78" s="8">
        <f t="shared" si="50"/>
        <v>0.58514413586857916</v>
      </c>
      <c r="R78" s="8">
        <f t="shared" si="50"/>
        <v>294.42635641339609</v>
      </c>
      <c r="S78" s="8">
        <f t="shared" si="49"/>
        <v>6.8742947415701999E-2</v>
      </c>
      <c r="T78" s="8">
        <f t="shared" si="49"/>
        <v>27.630752387009167</v>
      </c>
      <c r="U78" s="8">
        <f t="shared" si="49"/>
        <v>45.971415565800513</v>
      </c>
      <c r="V78" s="8">
        <f t="shared" si="49"/>
        <v>1.4985427354940002E-3</v>
      </c>
      <c r="W78" s="8">
        <f t="shared" si="49"/>
        <v>3.9483173263702001E-2</v>
      </c>
      <c r="X78" s="8">
        <f t="shared" si="49"/>
        <v>6.1752865623673561</v>
      </c>
      <c r="Y78" s="8">
        <f t="shared" si="49"/>
        <v>0.13044959960771202</v>
      </c>
      <c r="Z78" s="8">
        <f t="shared" si="49"/>
        <v>4.0398391780782E-2</v>
      </c>
      <c r="AA78" s="8">
        <f t="shared" si="49"/>
        <v>1.8465979559299998E-3</v>
      </c>
      <c r="AB78" s="45">
        <f t="shared" si="66"/>
        <v>0.2300513418654401</v>
      </c>
      <c r="AC78" s="45">
        <f t="shared" si="67"/>
        <v>5.4129892309766801E-2</v>
      </c>
      <c r="AD78" s="45">
        <f t="shared" si="68"/>
        <v>12.80671406756834</v>
      </c>
      <c r="AE78" s="45">
        <f t="shared" si="69"/>
        <v>2.8277641882230361E-3</v>
      </c>
      <c r="AF78" s="45">
        <f t="shared" si="70"/>
        <v>1.0241198067831419</v>
      </c>
      <c r="AG78" s="45">
        <f t="shared" si="71"/>
        <v>1.1757395285370975</v>
      </c>
      <c r="AH78" s="45">
        <f t="shared" si="72"/>
        <v>2.7275987176811072E-5</v>
      </c>
      <c r="AI78" s="45">
        <f t="shared" si="73"/>
        <v>9.8510911336581854E-4</v>
      </c>
      <c r="AJ78" s="45">
        <f t="shared" si="74"/>
        <v>0.11056914167175212</v>
      </c>
      <c r="AK78" s="45">
        <f t="shared" si="75"/>
        <v>1.5262618416720722E-3</v>
      </c>
      <c r="AL78" s="45">
        <f t="shared" si="76"/>
        <v>4.6106359028511755E-4</v>
      </c>
      <c r="AM78" s="45">
        <f t="shared" si="77"/>
        <v>1.3446427990460931E-5</v>
      </c>
      <c r="AN78" s="45">
        <f t="shared" si="78"/>
        <v>3.38609570010951E-2</v>
      </c>
      <c r="AO78" s="45">
        <f t="shared" si="51"/>
        <v>7.9673082587234031E-3</v>
      </c>
      <c r="AP78" s="45">
        <f t="shared" si="52"/>
        <v>1.8850035424739977</v>
      </c>
      <c r="AQ78" s="45">
        <f t="shared" si="53"/>
        <v>4.1621492320032915E-4</v>
      </c>
      <c r="AR78" s="45">
        <f t="shared" si="54"/>
        <v>0.15073885881412155</v>
      </c>
      <c r="AS78" s="45">
        <f t="shared" si="55"/>
        <v>0.1730555679330435</v>
      </c>
      <c r="AT78" s="45">
        <f t="shared" si="56"/>
        <v>4.01471698216236E-6</v>
      </c>
      <c r="AU78" s="45">
        <f t="shared" si="57"/>
        <v>1.4499692572355293E-4</v>
      </c>
      <c r="AV78" s="45">
        <f t="shared" si="58"/>
        <v>1.6274527770349149E-2</v>
      </c>
      <c r="AW78" s="45">
        <f t="shared" si="59"/>
        <v>2.2464849009009013E-4</v>
      </c>
      <c r="AX78" s="45">
        <f t="shared" si="60"/>
        <v>6.7863348584798E-5</v>
      </c>
      <c r="AY78" s="45">
        <f t="shared" si="61"/>
        <v>1.9791622005388478E-6</v>
      </c>
      <c r="AZ78">
        <f t="shared" si="79"/>
        <v>0.2300513418654401</v>
      </c>
      <c r="BA78">
        <f t="shared" si="80"/>
        <v>0.1623896769293004</v>
      </c>
      <c r="BB78">
        <f t="shared" si="81"/>
        <v>12.80671406756834</v>
      </c>
      <c r="BC78">
        <f t="shared" si="82"/>
        <v>5.6555283764460722E-3</v>
      </c>
      <c r="BD78">
        <f t="shared" si="83"/>
        <v>3.0723594203494256</v>
      </c>
      <c r="BE78">
        <f t="shared" si="84"/>
        <v>1.1757395285370975</v>
      </c>
      <c r="BF78">
        <f t="shared" si="85"/>
        <v>1.0910394870724429E-4</v>
      </c>
      <c r="BG78">
        <f t="shared" si="86"/>
        <v>1.9702182267316371E-3</v>
      </c>
      <c r="BH78">
        <f t="shared" si="87"/>
        <v>0.33170742501525635</v>
      </c>
      <c r="BI78">
        <f t="shared" si="88"/>
        <v>1.5262618416720722E-3</v>
      </c>
      <c r="BJ78">
        <f t="shared" si="89"/>
        <v>9.221271805702351E-4</v>
      </c>
      <c r="BK78">
        <f t="shared" si="90"/>
        <v>2.6892855980921861E-5</v>
      </c>
      <c r="BL78" s="46">
        <f t="shared" si="62"/>
        <v>55.441261499815596</v>
      </c>
      <c r="BM78">
        <f t="shared" si="63"/>
        <v>376.66793062974722</v>
      </c>
      <c r="BN78">
        <f t="shared" si="64"/>
        <v>15.407164699884252</v>
      </c>
      <c r="BO78">
        <f t="shared" si="91"/>
        <v>17.789171592694963</v>
      </c>
      <c r="BP78" s="5">
        <f t="shared" si="65"/>
        <v>2.2677604798181119</v>
      </c>
    </row>
    <row r="79" spans="1:68" x14ac:dyDescent="0.2">
      <c r="A79" s="5" t="s">
        <v>219</v>
      </c>
      <c r="B79" s="5">
        <v>6.8629999999999995</v>
      </c>
      <c r="C79" s="5">
        <f t="shared" si="93"/>
        <v>474</v>
      </c>
      <c r="D79" s="17">
        <v>234.00163471850001</v>
      </c>
      <c r="E79" s="17">
        <v>72.912409029900004</v>
      </c>
      <c r="F79" s="17">
        <v>43107.638192838996</v>
      </c>
      <c r="G79" s="17">
        <v>10.3448578072</v>
      </c>
      <c r="H79" s="17">
        <v>4002.1586159212002</v>
      </c>
      <c r="I79" s="17">
        <v>6599.1684284511994</v>
      </c>
      <c r="J79" s="17">
        <v>0.20346909520000003</v>
      </c>
      <c r="K79" s="17">
        <v>5.0693666212000004</v>
      </c>
      <c r="L79" s="17">
        <v>906.67459680280012</v>
      </c>
      <c r="M79" s="17">
        <v>18.8964469316</v>
      </c>
      <c r="N79" s="17">
        <v>5.8256744251999999</v>
      </c>
      <c r="O79" s="17">
        <v>0.2379400968</v>
      </c>
      <c r="P79" s="8">
        <f t="shared" si="50"/>
        <v>1.6059532190730654</v>
      </c>
      <c r="Q79" s="8">
        <f t="shared" si="50"/>
        <v>0.50039786317220369</v>
      </c>
      <c r="R79" s="8">
        <f t="shared" si="50"/>
        <v>295.84772091745401</v>
      </c>
      <c r="S79" s="8">
        <f t="shared" si="49"/>
        <v>7.0996759130813589E-2</v>
      </c>
      <c r="T79" s="8">
        <f t="shared" si="49"/>
        <v>27.466814581067194</v>
      </c>
      <c r="U79" s="8">
        <f t="shared" si="49"/>
        <v>45.290092924460573</v>
      </c>
      <c r="V79" s="8">
        <f t="shared" si="49"/>
        <v>1.3964084003576002E-3</v>
      </c>
      <c r="W79" s="8">
        <f t="shared" si="49"/>
        <v>3.4791063121295596E-2</v>
      </c>
      <c r="X79" s="8">
        <f t="shared" si="49"/>
        <v>6.2225077578576169</v>
      </c>
      <c r="Y79" s="8">
        <f t="shared" si="49"/>
        <v>0.12968631529157079</v>
      </c>
      <c r="Z79" s="8">
        <f t="shared" si="49"/>
        <v>3.9981603580147594E-2</v>
      </c>
      <c r="AA79" s="8">
        <f t="shared" si="49"/>
        <v>1.6329828843383999E-3</v>
      </c>
      <c r="AB79" s="45">
        <f t="shared" si="66"/>
        <v>0.23140536297882786</v>
      </c>
      <c r="AC79" s="45">
        <f t="shared" si="67"/>
        <v>4.6290274113987388E-2</v>
      </c>
      <c r="AD79" s="45">
        <f t="shared" si="68"/>
        <v>12.868539404847935</v>
      </c>
      <c r="AE79" s="45">
        <f t="shared" si="69"/>
        <v>2.9204754887212502E-3</v>
      </c>
      <c r="AF79" s="45">
        <f t="shared" si="70"/>
        <v>1.0180435352508226</v>
      </c>
      <c r="AG79" s="45">
        <f t="shared" si="71"/>
        <v>1.1583143970450274</v>
      </c>
      <c r="AH79" s="45">
        <f t="shared" si="72"/>
        <v>2.5416971247863126E-5</v>
      </c>
      <c r="AI79" s="45">
        <f t="shared" si="73"/>
        <v>8.6804049703831333E-4</v>
      </c>
      <c r="AJ79" s="45">
        <f t="shared" si="74"/>
        <v>0.11141464203863236</v>
      </c>
      <c r="AK79" s="45">
        <f t="shared" si="75"/>
        <v>1.5173314062427844E-3</v>
      </c>
      <c r="AL79" s="45">
        <f t="shared" si="76"/>
        <v>4.5630682013407433E-4</v>
      </c>
      <c r="AM79" s="45">
        <f t="shared" si="77"/>
        <v>1.1890940685490423E-5</v>
      </c>
      <c r="AN79" s="45">
        <f t="shared" si="78"/>
        <v>3.37178148009366E-2</v>
      </c>
      <c r="AO79" s="45">
        <f t="shared" si="51"/>
        <v>6.7449037030434785E-3</v>
      </c>
      <c r="AP79" s="45">
        <f t="shared" si="52"/>
        <v>1.8750603824636363</v>
      </c>
      <c r="AQ79" s="45">
        <f t="shared" si="53"/>
        <v>4.2553919404360346E-4</v>
      </c>
      <c r="AR79" s="45">
        <f t="shared" si="54"/>
        <v>0.14833797686883618</v>
      </c>
      <c r="AS79" s="45">
        <f t="shared" si="55"/>
        <v>0.168776686149647</v>
      </c>
      <c r="AT79" s="45">
        <f t="shared" si="56"/>
        <v>3.7034782526392436E-6</v>
      </c>
      <c r="AU79" s="45">
        <f t="shared" si="57"/>
        <v>1.264812031237525E-4</v>
      </c>
      <c r="AV79" s="45">
        <f t="shared" si="58"/>
        <v>1.6234102001840646E-2</v>
      </c>
      <c r="AW79" s="45">
        <f t="shared" si="59"/>
        <v>2.2108865018837017E-4</v>
      </c>
      <c r="AX79" s="45">
        <f t="shared" si="60"/>
        <v>6.6487952809860757E-5</v>
      </c>
      <c r="AY79" s="45">
        <f t="shared" si="61"/>
        <v>1.7326155741644213E-6</v>
      </c>
      <c r="AZ79">
        <f t="shared" si="79"/>
        <v>0.23140536297882786</v>
      </c>
      <c r="BA79">
        <f t="shared" si="80"/>
        <v>0.13887082234196216</v>
      </c>
      <c r="BB79">
        <f t="shared" si="81"/>
        <v>12.868539404847935</v>
      </c>
      <c r="BC79">
        <f t="shared" si="82"/>
        <v>5.8409509774425003E-3</v>
      </c>
      <c r="BD79">
        <f t="shared" si="83"/>
        <v>3.0541306057524675</v>
      </c>
      <c r="BE79">
        <f t="shared" si="84"/>
        <v>1.1583143970450274</v>
      </c>
      <c r="BF79">
        <f t="shared" si="85"/>
        <v>1.016678849914525E-4</v>
      </c>
      <c r="BG79">
        <f t="shared" si="86"/>
        <v>1.7360809940766267E-3</v>
      </c>
      <c r="BH79">
        <f t="shared" si="87"/>
        <v>0.33424392611589704</v>
      </c>
      <c r="BI79">
        <f t="shared" si="88"/>
        <v>1.5173314062427844E-3</v>
      </c>
      <c r="BJ79">
        <f t="shared" si="89"/>
        <v>9.1261364026814866E-4</v>
      </c>
      <c r="BK79">
        <f t="shared" si="90"/>
        <v>2.3781881370980846E-5</v>
      </c>
      <c r="BL79" s="46">
        <f t="shared" si="62"/>
        <v>54.963131632739795</v>
      </c>
      <c r="BM79">
        <f t="shared" si="63"/>
        <v>377.21197239549321</v>
      </c>
      <c r="BN79">
        <f t="shared" si="64"/>
        <v>15.439807078399301</v>
      </c>
      <c r="BO79">
        <f t="shared" si="91"/>
        <v>17.795636945866509</v>
      </c>
      <c r="BP79" s="5">
        <f t="shared" si="65"/>
        <v>2.2497168990819323</v>
      </c>
    </row>
    <row r="80" spans="1:68" x14ac:dyDescent="0.2">
      <c r="A80" s="5" t="s">
        <v>220</v>
      </c>
      <c r="B80" s="5">
        <v>6.9239999999999995</v>
      </c>
      <c r="C80" s="5">
        <f t="shared" si="93"/>
        <v>486</v>
      </c>
      <c r="D80" s="17">
        <v>232.05444457830004</v>
      </c>
      <c r="E80" s="17">
        <v>63.958349395500001</v>
      </c>
      <c r="F80" s="17">
        <v>42532.977320476508</v>
      </c>
      <c r="G80" s="17">
        <v>11.055494709000001</v>
      </c>
      <c r="H80" s="17">
        <v>3972.9641455210003</v>
      </c>
      <c r="I80" s="17">
        <v>6576.1008386359999</v>
      </c>
      <c r="J80" s="17">
        <v>0.23992369800000002</v>
      </c>
      <c r="K80" s="17">
        <v>7.1819614090000004</v>
      </c>
      <c r="L80" s="17">
        <v>893.21214060399996</v>
      </c>
      <c r="M80" s="17">
        <v>19.041082823000004</v>
      </c>
      <c r="N80" s="17">
        <v>5.7288480829999999</v>
      </c>
      <c r="O80" s="17">
        <v>0.36864919700000004</v>
      </c>
      <c r="P80" s="8">
        <f t="shared" si="50"/>
        <v>1.6067449742601494</v>
      </c>
      <c r="Q80" s="8">
        <f t="shared" si="50"/>
        <v>0.44284761121444199</v>
      </c>
      <c r="R80" s="8">
        <f t="shared" si="50"/>
        <v>294.49833496697931</v>
      </c>
      <c r="S80" s="8">
        <f t="shared" si="49"/>
        <v>7.6548245365116008E-2</v>
      </c>
      <c r="T80" s="8">
        <f t="shared" si="49"/>
        <v>27.508803743587404</v>
      </c>
      <c r="U80" s="8">
        <f t="shared" si="49"/>
        <v>45.532922206715661</v>
      </c>
      <c r="V80" s="8">
        <f t="shared" si="49"/>
        <v>1.6612316849520001E-3</v>
      </c>
      <c r="W80" s="8">
        <f t="shared" si="49"/>
        <v>4.9727900795915998E-2</v>
      </c>
      <c r="X80" s="8">
        <f t="shared" si="49"/>
        <v>6.1846008615420951</v>
      </c>
      <c r="Y80" s="8">
        <f t="shared" si="49"/>
        <v>0.13184045746645201</v>
      </c>
      <c r="Z80" s="8">
        <f t="shared" si="49"/>
        <v>3.9666544126691995E-2</v>
      </c>
      <c r="AA80" s="8">
        <f t="shared" si="49"/>
        <v>2.5525270400280002E-3</v>
      </c>
      <c r="AB80" s="45">
        <f t="shared" si="66"/>
        <v>0.23151944874065553</v>
      </c>
      <c r="AC80" s="45">
        <f t="shared" si="67"/>
        <v>4.0966476523075113E-2</v>
      </c>
      <c r="AD80" s="45">
        <f t="shared" si="68"/>
        <v>12.809844931143077</v>
      </c>
      <c r="AE80" s="45">
        <f t="shared" si="69"/>
        <v>3.1488377361215967E-3</v>
      </c>
      <c r="AF80" s="45">
        <f t="shared" si="70"/>
        <v>1.0195998422382284</v>
      </c>
      <c r="AG80" s="45">
        <f t="shared" si="71"/>
        <v>1.1645248646218838</v>
      </c>
      <c r="AH80" s="45">
        <f t="shared" si="72"/>
        <v>3.0237198488387332E-5</v>
      </c>
      <c r="AI80" s="45">
        <f t="shared" si="73"/>
        <v>1.2407160877224552E-3</v>
      </c>
      <c r="AJ80" s="45">
        <f t="shared" si="74"/>
        <v>0.11073591515742337</v>
      </c>
      <c r="AK80" s="45">
        <f t="shared" si="75"/>
        <v>1.5425348948923834E-3</v>
      </c>
      <c r="AL80" s="45">
        <f t="shared" si="76"/>
        <v>4.5271107197776756E-4</v>
      </c>
      <c r="AM80" s="45">
        <f t="shared" si="77"/>
        <v>1.8586813078191219E-5</v>
      </c>
      <c r="AN80" s="45">
        <f t="shared" si="78"/>
        <v>3.3437239852780985E-2</v>
      </c>
      <c r="AO80" s="45">
        <f t="shared" si="51"/>
        <v>5.9165910634135059E-3</v>
      </c>
      <c r="AP80" s="45">
        <f t="shared" si="52"/>
        <v>1.8500642592638761</v>
      </c>
      <c r="AQ80" s="45">
        <f t="shared" si="53"/>
        <v>4.5477148124228726E-4</v>
      </c>
      <c r="AR80" s="45">
        <f t="shared" si="54"/>
        <v>0.1472558986479244</v>
      </c>
      <c r="AS80" s="45">
        <f t="shared" si="55"/>
        <v>0.16818672221575445</v>
      </c>
      <c r="AT80" s="45">
        <f t="shared" si="56"/>
        <v>4.3670130688023302E-6</v>
      </c>
      <c r="AU80" s="45">
        <f t="shared" si="57"/>
        <v>1.7919065391716569E-4</v>
      </c>
      <c r="AV80" s="45">
        <f t="shared" si="58"/>
        <v>1.5993055337582811E-2</v>
      </c>
      <c r="AW80" s="45">
        <f t="shared" si="59"/>
        <v>2.2278089180999185E-4</v>
      </c>
      <c r="AX80" s="45">
        <f t="shared" si="60"/>
        <v>6.538288156813512E-5</v>
      </c>
      <c r="AY80" s="45">
        <f t="shared" si="61"/>
        <v>2.6844039685429262E-6</v>
      </c>
      <c r="AZ80">
        <f t="shared" si="79"/>
        <v>0.23151944874065553</v>
      </c>
      <c r="BA80">
        <f t="shared" si="80"/>
        <v>0.12289942956922534</v>
      </c>
      <c r="BB80">
        <f t="shared" si="81"/>
        <v>12.809844931143077</v>
      </c>
      <c r="BC80">
        <f t="shared" si="82"/>
        <v>6.2976754722431933E-3</v>
      </c>
      <c r="BD80">
        <f t="shared" si="83"/>
        <v>3.0587995267146852</v>
      </c>
      <c r="BE80">
        <f t="shared" si="84"/>
        <v>1.1645248646218838</v>
      </c>
      <c r="BF80">
        <f t="shared" si="85"/>
        <v>1.2094879395354933E-4</v>
      </c>
      <c r="BG80">
        <f t="shared" si="86"/>
        <v>2.4814321754449103E-3</v>
      </c>
      <c r="BH80">
        <f t="shared" si="87"/>
        <v>0.33220774547227011</v>
      </c>
      <c r="BI80">
        <f t="shared" si="88"/>
        <v>1.5425348948923834E-3</v>
      </c>
      <c r="BJ80">
        <f t="shared" si="89"/>
        <v>9.0542214395553512E-4</v>
      </c>
      <c r="BK80">
        <f t="shared" si="90"/>
        <v>3.7173626156382438E-5</v>
      </c>
      <c r="BL80" s="46">
        <f t="shared" si="62"/>
        <v>54.314883199130307</v>
      </c>
      <c r="BM80">
        <f t="shared" si="63"/>
        <v>376.07625127077836</v>
      </c>
      <c r="BN80">
        <f t="shared" si="64"/>
        <v>15.383625102226624</v>
      </c>
      <c r="BO80">
        <f t="shared" si="91"/>
        <v>17.731181133368445</v>
      </c>
      <c r="BP80" s="5">
        <f t="shared" si="65"/>
        <v>2.221782943706907</v>
      </c>
    </row>
    <row r="81" spans="1:68" x14ac:dyDescent="0.2">
      <c r="A81" s="5" t="s">
        <v>221</v>
      </c>
      <c r="B81" s="5">
        <v>6.9740000000000011</v>
      </c>
      <c r="C81" s="5">
        <f t="shared" si="93"/>
        <v>498</v>
      </c>
      <c r="D81" s="17">
        <v>236.469413532</v>
      </c>
      <c r="E81" s="17">
        <v>51.446055866500011</v>
      </c>
      <c r="F81" s="17">
        <v>41633.826171011002</v>
      </c>
      <c r="G81" s="17">
        <v>10.685243016000001</v>
      </c>
      <c r="H81" s="17">
        <v>3974.4402947270005</v>
      </c>
      <c r="I81" s="17">
        <v>6550.0544195100001</v>
      </c>
      <c r="J81" s="17">
        <v>0.35537852700000006</v>
      </c>
      <c r="K81" s="17">
        <v>9.0630914009999994</v>
      </c>
      <c r="L81" s="17">
        <v>899.74701913600006</v>
      </c>
      <c r="M81" s="17">
        <v>18.832633148000003</v>
      </c>
      <c r="N81" s="17">
        <v>5.6914898950000001</v>
      </c>
      <c r="O81" s="17">
        <v>0.37533461000000001</v>
      </c>
      <c r="P81" s="8">
        <f t="shared" si="50"/>
        <v>1.6491376899721684</v>
      </c>
      <c r="Q81" s="8">
        <f t="shared" si="50"/>
        <v>0.35878479361297111</v>
      </c>
      <c r="R81" s="8">
        <f t="shared" si="50"/>
        <v>290.3543037166308</v>
      </c>
      <c r="S81" s="8">
        <f t="shared" si="49"/>
        <v>7.4518884793584025E-2</v>
      </c>
      <c r="T81" s="8">
        <f t="shared" si="49"/>
        <v>27.717746615426105</v>
      </c>
      <c r="U81" s="8">
        <f t="shared" si="49"/>
        <v>45.680079521662748</v>
      </c>
      <c r="V81" s="8">
        <f t="shared" si="49"/>
        <v>2.4784098472980009E-3</v>
      </c>
      <c r="W81" s="8">
        <f t="shared" si="49"/>
        <v>6.3205999430574006E-2</v>
      </c>
      <c r="X81" s="8">
        <f t="shared" si="49"/>
        <v>6.2748357114544655</v>
      </c>
      <c r="Y81" s="8">
        <f t="shared" si="49"/>
        <v>0.13133878357415205</v>
      </c>
      <c r="Z81" s="8">
        <f t="shared" si="49"/>
        <v>3.969245052773001E-2</v>
      </c>
      <c r="AA81" s="8">
        <f t="shared" si="49"/>
        <v>2.6175835701400005E-3</v>
      </c>
      <c r="AB81" s="45">
        <f t="shared" si="66"/>
        <v>0.23762790921789168</v>
      </c>
      <c r="AC81" s="45">
        <f t="shared" si="67"/>
        <v>3.3190082665399731E-2</v>
      </c>
      <c r="AD81" s="45">
        <f t="shared" si="68"/>
        <v>12.629591288239705</v>
      </c>
      <c r="AE81" s="45">
        <f t="shared" si="69"/>
        <v>3.0653593086624447E-3</v>
      </c>
      <c r="AF81" s="45">
        <f t="shared" si="70"/>
        <v>1.0273442036851781</v>
      </c>
      <c r="AG81" s="45">
        <f t="shared" si="71"/>
        <v>1.1682884788149039</v>
      </c>
      <c r="AH81" s="45">
        <f t="shared" si="72"/>
        <v>4.5111209452093211E-5</v>
      </c>
      <c r="AI81" s="45">
        <f t="shared" si="73"/>
        <v>1.5769959937767966E-3</v>
      </c>
      <c r="AJ81" s="45">
        <f t="shared" si="74"/>
        <v>0.11235157943517396</v>
      </c>
      <c r="AK81" s="45">
        <f t="shared" si="75"/>
        <v>1.5366653044828833E-3</v>
      </c>
      <c r="AL81" s="45">
        <f t="shared" si="76"/>
        <v>4.5300673964540069E-4</v>
      </c>
      <c r="AM81" s="45">
        <f t="shared" si="77"/>
        <v>1.9060537174251804E-5</v>
      </c>
      <c r="AN81" s="45">
        <f t="shared" si="78"/>
        <v>3.4073402526224782E-2</v>
      </c>
      <c r="AO81" s="45">
        <f t="shared" si="51"/>
        <v>4.759117101433858E-3</v>
      </c>
      <c r="AP81" s="45">
        <f t="shared" si="52"/>
        <v>1.8109537264467599</v>
      </c>
      <c r="AQ81" s="45">
        <f t="shared" si="53"/>
        <v>4.3954105372274793E-4</v>
      </c>
      <c r="AR81" s="45">
        <f t="shared" si="54"/>
        <v>0.14731061136868051</v>
      </c>
      <c r="AS81" s="45">
        <f t="shared" si="55"/>
        <v>0.16752057338900256</v>
      </c>
      <c r="AT81" s="45">
        <f t="shared" si="56"/>
        <v>6.4684842919548618E-6</v>
      </c>
      <c r="AU81" s="45">
        <f t="shared" si="57"/>
        <v>2.2612503495508983E-4</v>
      </c>
      <c r="AV81" s="45">
        <f t="shared" si="58"/>
        <v>1.6110063010492393E-2</v>
      </c>
      <c r="AW81" s="45">
        <f t="shared" si="59"/>
        <v>2.203420281736282E-4</v>
      </c>
      <c r="AX81" s="45">
        <f t="shared" si="60"/>
        <v>6.4956515578635022E-5</v>
      </c>
      <c r="AY81" s="45">
        <f t="shared" si="61"/>
        <v>2.7330853418772299E-6</v>
      </c>
      <c r="AZ81">
        <f t="shared" si="79"/>
        <v>0.23762790921789168</v>
      </c>
      <c r="BA81">
        <f t="shared" si="80"/>
        <v>9.9570247996199193E-2</v>
      </c>
      <c r="BB81">
        <f t="shared" si="81"/>
        <v>12.629591288239705</v>
      </c>
      <c r="BC81">
        <f t="shared" si="82"/>
        <v>6.1307186173248894E-3</v>
      </c>
      <c r="BD81">
        <f t="shared" si="83"/>
        <v>3.0820326110555341</v>
      </c>
      <c r="BE81">
        <f t="shared" si="84"/>
        <v>1.1682884788149039</v>
      </c>
      <c r="BF81">
        <f t="shared" si="85"/>
        <v>1.8044483780837284E-4</v>
      </c>
      <c r="BG81">
        <f t="shared" si="86"/>
        <v>3.1539919875535932E-3</v>
      </c>
      <c r="BH81">
        <f t="shared" si="87"/>
        <v>0.33705473830552191</v>
      </c>
      <c r="BI81">
        <f t="shared" si="88"/>
        <v>1.5366653044828833E-3</v>
      </c>
      <c r="BJ81">
        <f t="shared" si="89"/>
        <v>9.0601347929080138E-4</v>
      </c>
      <c r="BK81">
        <f t="shared" si="90"/>
        <v>3.8121074348503607E-5</v>
      </c>
      <c r="BL81" s="46">
        <f t="shared" si="62"/>
        <v>53.390986544379494</v>
      </c>
      <c r="BM81">
        <f t="shared" si="63"/>
        <v>372.34874016050276</v>
      </c>
      <c r="BN81">
        <f t="shared" si="64"/>
        <v>15.215089741151447</v>
      </c>
      <c r="BO81">
        <f t="shared" si="91"/>
        <v>17.566111228930563</v>
      </c>
      <c r="BP81" s="5">
        <f t="shared" si="65"/>
        <v>2.1816876600446578</v>
      </c>
    </row>
    <row r="82" spans="1:68" x14ac:dyDescent="0.2">
      <c r="A82" s="5" t="s">
        <v>222</v>
      </c>
      <c r="B82" s="5">
        <v>6.6979999999999995</v>
      </c>
      <c r="C82" s="5">
        <f t="shared" si="93"/>
        <v>510</v>
      </c>
      <c r="D82" s="17">
        <v>232.9460610646</v>
      </c>
      <c r="E82" s="17">
        <v>42.152386074500008</v>
      </c>
      <c r="F82" s="17">
        <v>42503.434849051802</v>
      </c>
      <c r="G82" s="17">
        <v>9.8568163735000009</v>
      </c>
      <c r="H82" s="17">
        <v>3966.5605043515002</v>
      </c>
      <c r="I82" s="17">
        <v>6561.9117660844995</v>
      </c>
      <c r="J82" s="17">
        <v>0.20433725950000001</v>
      </c>
      <c r="K82" s="17">
        <v>9.0322169004999999</v>
      </c>
      <c r="L82" s="17">
        <v>903.83145163350002</v>
      </c>
      <c r="M82" s="17">
        <v>18.892808500499999</v>
      </c>
      <c r="N82" s="17">
        <v>5.6191371280000002</v>
      </c>
      <c r="O82" s="17">
        <v>0.26049062849999999</v>
      </c>
      <c r="P82" s="8">
        <f t="shared" si="50"/>
        <v>1.5602727170106907</v>
      </c>
      <c r="Q82" s="8">
        <f t="shared" si="50"/>
        <v>0.28233668192700101</v>
      </c>
      <c r="R82" s="8">
        <f t="shared" si="50"/>
        <v>284.68800661894892</v>
      </c>
      <c r="S82" s="8">
        <f t="shared" si="49"/>
        <v>6.6020956069702999E-2</v>
      </c>
      <c r="T82" s="8">
        <f t="shared" si="49"/>
        <v>26.568022258146346</v>
      </c>
      <c r="U82" s="8">
        <f t="shared" si="49"/>
        <v>43.951685009233969</v>
      </c>
      <c r="V82" s="8">
        <f t="shared" si="49"/>
        <v>1.3686509641309998E-3</v>
      </c>
      <c r="W82" s="8">
        <f t="shared" si="49"/>
        <v>6.0497788799548993E-2</v>
      </c>
      <c r="X82" s="8">
        <f t="shared" si="49"/>
        <v>6.0538630630411827</v>
      </c>
      <c r="Y82" s="8">
        <f t="shared" si="49"/>
        <v>0.12654403133634898</v>
      </c>
      <c r="Z82" s="8">
        <f t="shared" si="49"/>
        <v>3.7636980483343997E-2</v>
      </c>
      <c r="AA82" s="8">
        <f t="shared" si="49"/>
        <v>1.7447662296929997E-3</v>
      </c>
      <c r="AB82" s="45">
        <f t="shared" si="66"/>
        <v>0.22482315807070469</v>
      </c>
      <c r="AC82" s="45">
        <f t="shared" si="67"/>
        <v>2.6118101935892785E-2</v>
      </c>
      <c r="AD82" s="45">
        <f t="shared" si="68"/>
        <v>12.383123384904261</v>
      </c>
      <c r="AE82" s="45">
        <f t="shared" si="69"/>
        <v>2.7157941616496504E-3</v>
      </c>
      <c r="AF82" s="45">
        <f t="shared" si="70"/>
        <v>0.98473025419371185</v>
      </c>
      <c r="AG82" s="45">
        <f t="shared" si="71"/>
        <v>1.1240840155814313</v>
      </c>
      <c r="AH82" s="45">
        <f t="shared" si="72"/>
        <v>2.49117394272115E-5</v>
      </c>
      <c r="AI82" s="45">
        <f t="shared" si="73"/>
        <v>1.5094258682522206E-3</v>
      </c>
      <c r="AJ82" s="45">
        <f t="shared" si="74"/>
        <v>0.10839504141524051</v>
      </c>
      <c r="AK82" s="45">
        <f t="shared" si="75"/>
        <v>1.4805666472019303E-3</v>
      </c>
      <c r="AL82" s="45">
        <f t="shared" si="76"/>
        <v>4.2954782564875592E-4</v>
      </c>
      <c r="AM82" s="45">
        <f t="shared" si="77"/>
        <v>1.2704916840406317E-5</v>
      </c>
      <c r="AN82" s="45">
        <f t="shared" si="78"/>
        <v>3.3565714850806914E-2</v>
      </c>
      <c r="AO82" s="45">
        <f t="shared" si="51"/>
        <v>3.8993881660037005E-3</v>
      </c>
      <c r="AP82" s="45">
        <f t="shared" si="52"/>
        <v>1.84877924528281</v>
      </c>
      <c r="AQ82" s="45">
        <f t="shared" si="53"/>
        <v>4.0546344605100787E-4</v>
      </c>
      <c r="AR82" s="45">
        <f t="shared" si="54"/>
        <v>0.14701855093964047</v>
      </c>
      <c r="AS82" s="45">
        <f t="shared" si="55"/>
        <v>0.1678238303346419</v>
      </c>
      <c r="AT82" s="45">
        <f t="shared" si="56"/>
        <v>3.719280296687295E-6</v>
      </c>
      <c r="AU82" s="45">
        <f t="shared" si="57"/>
        <v>2.2535471308632736E-4</v>
      </c>
      <c r="AV82" s="45">
        <f t="shared" si="58"/>
        <v>1.6183195194870187E-2</v>
      </c>
      <c r="AW82" s="45">
        <f t="shared" si="59"/>
        <v>2.2104608050193048E-4</v>
      </c>
      <c r="AX82" s="45">
        <f t="shared" si="60"/>
        <v>6.4130759278703493E-5</v>
      </c>
      <c r="AY82" s="45">
        <f t="shared" si="61"/>
        <v>1.8968224604966137E-6</v>
      </c>
      <c r="AZ82">
        <f t="shared" si="79"/>
        <v>0.22482315807070469</v>
      </c>
      <c r="BA82">
        <f t="shared" si="80"/>
        <v>7.8354305807678354E-2</v>
      </c>
      <c r="BB82">
        <f t="shared" si="81"/>
        <v>12.383123384904261</v>
      </c>
      <c r="BC82">
        <f t="shared" si="82"/>
        <v>5.4315883232993007E-3</v>
      </c>
      <c r="BD82">
        <f t="shared" si="83"/>
        <v>2.9541907625811357</v>
      </c>
      <c r="BE82">
        <f t="shared" si="84"/>
        <v>1.1240840155814313</v>
      </c>
      <c r="BF82">
        <f t="shared" si="85"/>
        <v>9.9646957708845999E-5</v>
      </c>
      <c r="BG82">
        <f t="shared" si="86"/>
        <v>3.0188517365044411E-3</v>
      </c>
      <c r="BH82">
        <f t="shared" si="87"/>
        <v>0.32518512424572155</v>
      </c>
      <c r="BI82">
        <f t="shared" si="88"/>
        <v>1.4805666472019303E-3</v>
      </c>
      <c r="BJ82">
        <f t="shared" si="89"/>
        <v>8.5909565129751184E-4</v>
      </c>
      <c r="BK82">
        <f t="shared" si="90"/>
        <v>2.5409833680812634E-5</v>
      </c>
      <c r="BL82" s="46">
        <f t="shared" si="62"/>
        <v>54.254702825050913</v>
      </c>
      <c r="BM82">
        <f t="shared" si="63"/>
        <v>363.39799952219084</v>
      </c>
      <c r="BN82">
        <f t="shared" si="64"/>
        <v>14.857446907260263</v>
      </c>
      <c r="BO82">
        <f t="shared" si="91"/>
        <v>17.100675910340627</v>
      </c>
      <c r="BP82" s="5">
        <f t="shared" si="65"/>
        <v>2.2181915358704485</v>
      </c>
    </row>
    <row r="83" spans="1:68" x14ac:dyDescent="0.2">
      <c r="A83" s="5" t="s">
        <v>223</v>
      </c>
      <c r="B83" s="5">
        <v>4.9589999999999996</v>
      </c>
      <c r="C83" s="5">
        <f t="shared" si="93"/>
        <v>522</v>
      </c>
      <c r="D83" s="17">
        <v>227.3763638666</v>
      </c>
      <c r="E83" s="17">
        <v>31.497357596000001</v>
      </c>
      <c r="F83" s="17">
        <v>40715.462439258503</v>
      </c>
      <c r="G83" s="17">
        <v>9.3374455950000002</v>
      </c>
      <c r="H83" s="17">
        <v>3938.9667655005001</v>
      </c>
      <c r="I83" s="17">
        <v>6325.2887329755004</v>
      </c>
      <c r="J83" s="17">
        <v>0.18831212550000001</v>
      </c>
      <c r="K83" s="17">
        <v>4.7938299884999998</v>
      </c>
      <c r="L83" s="17">
        <v>872.30365142400012</v>
      </c>
      <c r="M83" s="17">
        <v>17.998350381000002</v>
      </c>
      <c r="N83" s="17">
        <v>5.5315215090000001</v>
      </c>
      <c r="O83" s="17">
        <v>0.25995941550000001</v>
      </c>
      <c r="P83" s="8">
        <f t="shared" si="50"/>
        <v>1.1275593884144695</v>
      </c>
      <c r="Q83" s="8">
        <f t="shared" si="50"/>
        <v>0.15619539631856399</v>
      </c>
      <c r="R83" s="8">
        <f t="shared" si="50"/>
        <v>201.9079782362829</v>
      </c>
      <c r="S83" s="8">
        <f t="shared" si="49"/>
        <v>4.6304392705604998E-2</v>
      </c>
      <c r="T83" s="8">
        <f t="shared" si="49"/>
        <v>19.53333619011698</v>
      </c>
      <c r="U83" s="8">
        <f t="shared" si="49"/>
        <v>31.367106826825506</v>
      </c>
      <c r="V83" s="8">
        <f t="shared" si="49"/>
        <v>9.338398303545E-4</v>
      </c>
      <c r="W83" s="8">
        <f t="shared" si="49"/>
        <v>2.3772602912971497E-2</v>
      </c>
      <c r="X83" s="8">
        <f t="shared" si="49"/>
        <v>4.3257538074116164</v>
      </c>
      <c r="Y83" s="8">
        <f t="shared" si="49"/>
        <v>8.9253819539379012E-2</v>
      </c>
      <c r="Z83" s="8">
        <f t="shared" si="49"/>
        <v>2.7430815163130999E-2</v>
      </c>
      <c r="AA83" s="8">
        <f t="shared" si="49"/>
        <v>1.2891387414645E-3</v>
      </c>
      <c r="AB83" s="45">
        <f t="shared" si="66"/>
        <v>0.16247253435366993</v>
      </c>
      <c r="AC83" s="45">
        <f t="shared" si="67"/>
        <v>1.4449157846305643E-2</v>
      </c>
      <c r="AD83" s="45">
        <f t="shared" si="68"/>
        <v>8.782426195575594</v>
      </c>
      <c r="AE83" s="45">
        <f t="shared" si="69"/>
        <v>1.9047467176308104E-3</v>
      </c>
      <c r="AF83" s="45">
        <f t="shared" si="70"/>
        <v>0.72399318718002148</v>
      </c>
      <c r="AG83" s="45">
        <f t="shared" si="71"/>
        <v>0.80222779608249373</v>
      </c>
      <c r="AH83" s="45">
        <f t="shared" si="72"/>
        <v>1.699744867773025E-5</v>
      </c>
      <c r="AI83" s="45">
        <f t="shared" si="73"/>
        <v>5.9312881519389964E-4</v>
      </c>
      <c r="AJ83" s="45">
        <f t="shared" si="74"/>
        <v>7.7453067276841828E-2</v>
      </c>
      <c r="AK83" s="45">
        <f t="shared" si="75"/>
        <v>1.0442707328814672E-3</v>
      </c>
      <c r="AL83" s="45">
        <f t="shared" si="76"/>
        <v>3.1306568321309061E-4</v>
      </c>
      <c r="AM83" s="45">
        <f t="shared" si="77"/>
        <v>9.3871604271790571E-6</v>
      </c>
      <c r="AN83" s="45">
        <f t="shared" si="78"/>
        <v>3.2763164822276654E-2</v>
      </c>
      <c r="AO83" s="45">
        <f t="shared" si="51"/>
        <v>2.9137241069380204E-3</v>
      </c>
      <c r="AP83" s="45">
        <f t="shared" si="52"/>
        <v>1.7710075006202046</v>
      </c>
      <c r="AQ83" s="45">
        <f t="shared" si="53"/>
        <v>3.8409895495680795E-4</v>
      </c>
      <c r="AR83" s="45">
        <f t="shared" si="54"/>
        <v>0.14599580302077467</v>
      </c>
      <c r="AS83" s="45">
        <f t="shared" si="55"/>
        <v>0.16177209035742968</v>
      </c>
      <c r="AT83" s="45">
        <f t="shared" si="56"/>
        <v>3.4275960229341098E-6</v>
      </c>
      <c r="AU83" s="45">
        <f t="shared" si="57"/>
        <v>1.1960653663922155E-4</v>
      </c>
      <c r="AV83" s="45">
        <f t="shared" si="58"/>
        <v>1.5618686686195166E-2</v>
      </c>
      <c r="AW83" s="45">
        <f t="shared" si="59"/>
        <v>2.1058091003861007E-4</v>
      </c>
      <c r="AX83" s="45">
        <f t="shared" si="60"/>
        <v>6.3130809278703499E-5</v>
      </c>
      <c r="AY83" s="45">
        <f t="shared" si="61"/>
        <v>1.8929543107842424E-6</v>
      </c>
      <c r="AZ83">
        <f t="shared" si="79"/>
        <v>0.16247253435366993</v>
      </c>
      <c r="BA83">
        <f t="shared" si="80"/>
        <v>4.3347473538916929E-2</v>
      </c>
      <c r="BB83">
        <f t="shared" si="81"/>
        <v>8.782426195575594</v>
      </c>
      <c r="BC83">
        <f t="shared" si="82"/>
        <v>3.8094934352616208E-3</v>
      </c>
      <c r="BD83">
        <f t="shared" si="83"/>
        <v>2.1719795615400646</v>
      </c>
      <c r="BE83">
        <f t="shared" si="84"/>
        <v>0.80222779608249373</v>
      </c>
      <c r="BF83">
        <f t="shared" si="85"/>
        <v>6.7989794710921001E-5</v>
      </c>
      <c r="BG83">
        <f t="shared" si="86"/>
        <v>1.1862576303877993E-3</v>
      </c>
      <c r="BH83">
        <f t="shared" si="87"/>
        <v>0.2323592018305255</v>
      </c>
      <c r="BI83">
        <f t="shared" si="88"/>
        <v>1.0442707328814672E-3</v>
      </c>
      <c r="BJ83">
        <f t="shared" si="89"/>
        <v>6.2613136642618121E-4</v>
      </c>
      <c r="BK83">
        <f t="shared" si="90"/>
        <v>1.8774320854358114E-5</v>
      </c>
      <c r="BL83" s="46">
        <f t="shared" si="62"/>
        <v>52.149004729635621</v>
      </c>
      <c r="BM83">
        <f t="shared" si="63"/>
        <v>258.60691445426295</v>
      </c>
      <c r="BN83">
        <f t="shared" si="64"/>
        <v>10.566903534872951</v>
      </c>
      <c r="BO83">
        <f t="shared" si="91"/>
        <v>12.201565680201787</v>
      </c>
      <c r="BP83" s="5">
        <f t="shared" si="65"/>
        <v>2.1308537073750657</v>
      </c>
    </row>
    <row r="84" spans="1:68" x14ac:dyDescent="0.2">
      <c r="A84" s="5" t="s">
        <v>224</v>
      </c>
      <c r="B84" s="5">
        <v>0.46199999999999974</v>
      </c>
      <c r="C84" s="5">
        <f t="shared" si="93"/>
        <v>534</v>
      </c>
      <c r="D84" s="17">
        <v>243.41995948559997</v>
      </c>
      <c r="E84" s="17">
        <v>37.362235818499997</v>
      </c>
      <c r="F84" s="17">
        <v>43139.997328261699</v>
      </c>
      <c r="G84" s="17">
        <v>19.104484137500002</v>
      </c>
      <c r="H84" s="17">
        <v>4335.6924589675</v>
      </c>
      <c r="I84" s="17">
        <v>6713.5840021814993</v>
      </c>
      <c r="J84" s="17">
        <v>6.2939442499999998E-2</v>
      </c>
      <c r="K84" s="17">
        <v>21.7245561075</v>
      </c>
      <c r="L84" s="17">
        <v>795.356928326</v>
      </c>
      <c r="M84" s="17">
        <v>18.627338482500001</v>
      </c>
      <c r="N84" s="17">
        <v>4.6970735724999999</v>
      </c>
      <c r="O84" s="17">
        <v>0.23424418600000002</v>
      </c>
      <c r="P84" s="8">
        <f t="shared" si="50"/>
        <v>0.11246002128234713</v>
      </c>
      <c r="Q84" s="8">
        <f t="shared" si="50"/>
        <v>1.7261352948146989E-2</v>
      </c>
      <c r="R84" s="8">
        <f t="shared" si="50"/>
        <v>19.930678765656893</v>
      </c>
      <c r="S84" s="8">
        <f t="shared" si="49"/>
        <v>8.8262716715249954E-3</v>
      </c>
      <c r="T84" s="8">
        <f t="shared" si="49"/>
        <v>2.0030899160429838</v>
      </c>
      <c r="U84" s="8">
        <f t="shared" si="49"/>
        <v>3.1016758090078511</v>
      </c>
      <c r="V84" s="8">
        <f t="shared" si="49"/>
        <v>2.9078022434999982E-5</v>
      </c>
      <c r="W84" s="8">
        <f t="shared" si="49"/>
        <v>1.0036744921664995E-2</v>
      </c>
      <c r="X84" s="8">
        <f t="shared" si="49"/>
        <v>0.36745490088661181</v>
      </c>
      <c r="Y84" s="8">
        <f t="shared" si="49"/>
        <v>8.6058303789149949E-3</v>
      </c>
      <c r="Z84" s="8">
        <f t="shared" si="49"/>
        <v>2.1700479904949986E-3</v>
      </c>
      <c r="AA84" s="8">
        <f t="shared" si="49"/>
        <v>1.0822081393199994E-4</v>
      </c>
      <c r="AB84" s="45">
        <f t="shared" si="66"/>
        <v>1.6204614017629269E-2</v>
      </c>
      <c r="AC84" s="45">
        <f t="shared" si="67"/>
        <v>1.5967949073216455E-3</v>
      </c>
      <c r="AD84" s="45">
        <f t="shared" si="68"/>
        <v>0.86692817597463656</v>
      </c>
      <c r="AE84" s="45">
        <f t="shared" si="69"/>
        <v>3.6307164424208125E-4</v>
      </c>
      <c r="AF84" s="45">
        <f t="shared" si="70"/>
        <v>7.4243510602037946E-2</v>
      </c>
      <c r="AG84" s="45">
        <f t="shared" si="71"/>
        <v>7.9326747033448872E-2</v>
      </c>
      <c r="AH84" s="45">
        <f t="shared" si="72"/>
        <v>5.292687010374951E-7</v>
      </c>
      <c r="AI84" s="45">
        <f t="shared" si="73"/>
        <v>2.5041778746669148E-4</v>
      </c>
      <c r="AJ84" s="45">
        <f t="shared" si="74"/>
        <v>6.5793178314523153E-3</v>
      </c>
      <c r="AK84" s="45">
        <f t="shared" si="75"/>
        <v>1.0068831612162156E-4</v>
      </c>
      <c r="AL84" s="45">
        <f t="shared" si="76"/>
        <v>2.4766582863444402E-5</v>
      </c>
      <c r="AM84" s="45">
        <f t="shared" si="77"/>
        <v>7.8803476248452583E-7</v>
      </c>
      <c r="AN84" s="45">
        <f t="shared" si="78"/>
        <v>3.5074922116080688E-2</v>
      </c>
      <c r="AO84" s="45">
        <f t="shared" si="51"/>
        <v>3.4562660331637365E-3</v>
      </c>
      <c r="AP84" s="45">
        <f t="shared" si="52"/>
        <v>1.8764679133650153</v>
      </c>
      <c r="AQ84" s="45">
        <f t="shared" si="53"/>
        <v>7.8586935983134519E-4</v>
      </c>
      <c r="AR84" s="45">
        <f t="shared" si="54"/>
        <v>0.16070023939835062</v>
      </c>
      <c r="AS84" s="45">
        <f t="shared" si="55"/>
        <v>0.17170291565681584</v>
      </c>
      <c r="AT84" s="45">
        <f t="shared" si="56"/>
        <v>1.1456032489989079E-6</v>
      </c>
      <c r="AU84" s="45">
        <f t="shared" si="57"/>
        <v>5.4202984300149703E-4</v>
      </c>
      <c r="AV84" s="45">
        <f t="shared" si="58"/>
        <v>1.4240947687126231E-2</v>
      </c>
      <c r="AW84" s="45">
        <f t="shared" si="59"/>
        <v>2.1794007818532818E-4</v>
      </c>
      <c r="AX84" s="45">
        <f t="shared" si="60"/>
        <v>5.3607322215247651E-5</v>
      </c>
      <c r="AY84" s="45">
        <f t="shared" si="61"/>
        <v>1.7057029491007061E-6</v>
      </c>
      <c r="AZ84">
        <f t="shared" si="79"/>
        <v>1.6204614017629269E-2</v>
      </c>
      <c r="BA84">
        <f t="shared" si="80"/>
        <v>4.7903847219649366E-3</v>
      </c>
      <c r="BB84">
        <f t="shared" si="81"/>
        <v>0.86692817597463656</v>
      </c>
      <c r="BC84">
        <f t="shared" si="82"/>
        <v>7.2614328848416251E-4</v>
      </c>
      <c r="BD84">
        <f t="shared" si="83"/>
        <v>0.22273053180611385</v>
      </c>
      <c r="BE84">
        <f t="shared" si="84"/>
        <v>7.9326747033448872E-2</v>
      </c>
      <c r="BF84">
        <f t="shared" si="85"/>
        <v>2.1170748041499804E-6</v>
      </c>
      <c r="BG84">
        <f t="shared" si="86"/>
        <v>5.0083557493338295E-4</v>
      </c>
      <c r="BH84">
        <f t="shared" si="87"/>
        <v>1.9737953494356947E-2</v>
      </c>
      <c r="BI84">
        <f t="shared" si="88"/>
        <v>1.0068831612162156E-4</v>
      </c>
      <c r="BJ84">
        <f t="shared" si="89"/>
        <v>4.9533165726888804E-5</v>
      </c>
      <c r="BK84">
        <f t="shared" si="90"/>
        <v>1.5760695249690517E-6</v>
      </c>
      <c r="BL84" s="46">
        <f t="shared" si="62"/>
        <v>55.329863548969307</v>
      </c>
      <c r="BM84">
        <f t="shared" si="63"/>
        <v>25.562396959623801</v>
      </c>
      <c r="BN84">
        <f t="shared" si="64"/>
        <v>1.0456194220006843</v>
      </c>
      <c r="BO84">
        <f t="shared" si="91"/>
        <v>1.2110993005377455</v>
      </c>
      <c r="BP84" s="5">
        <f t="shared" si="65"/>
        <v>2.2632455021659843</v>
      </c>
    </row>
    <row r="85" spans="1:68" x14ac:dyDescent="0.2">
      <c r="A85" s="5" t="s">
        <v>225</v>
      </c>
      <c r="B85" s="5">
        <v>5.9919999999999991</v>
      </c>
      <c r="C85" s="5">
        <f t="shared" si="93"/>
        <v>546</v>
      </c>
      <c r="D85" s="17">
        <v>226.76441539219999</v>
      </c>
      <c r="E85" s="17">
        <v>13.5622911452</v>
      </c>
      <c r="F85" s="17">
        <v>39817.832105892398</v>
      </c>
      <c r="G85" s="17">
        <v>9.3646912919999998</v>
      </c>
      <c r="H85" s="17">
        <v>4122.1701482939998</v>
      </c>
      <c r="I85" s="17">
        <v>6668.5002950939988</v>
      </c>
      <c r="J85" s="17">
        <v>0.19583460599999997</v>
      </c>
      <c r="K85" s="17">
        <v>4.1870434320000003</v>
      </c>
      <c r="L85" s="17">
        <v>912.98213384400003</v>
      </c>
      <c r="M85" s="17">
        <v>19.376444736</v>
      </c>
      <c r="N85" s="17">
        <v>5.883242772</v>
      </c>
      <c r="O85" s="17">
        <v>0.22382527199999999</v>
      </c>
      <c r="P85" s="8">
        <f t="shared" si="50"/>
        <v>1.3587723770300622</v>
      </c>
      <c r="Q85" s="8">
        <f t="shared" si="50"/>
        <v>8.1265248542038385E-2</v>
      </c>
      <c r="R85" s="8">
        <f t="shared" si="50"/>
        <v>238.58844997850721</v>
      </c>
      <c r="S85" s="8">
        <f t="shared" si="49"/>
        <v>5.6113230221663993E-2</v>
      </c>
      <c r="T85" s="8">
        <f t="shared" si="49"/>
        <v>24.700043528577641</v>
      </c>
      <c r="U85" s="8">
        <f t="shared" si="49"/>
        <v>39.957653768203237</v>
      </c>
      <c r="V85" s="8">
        <f t="shared" si="49"/>
        <v>1.1734409591519996E-3</v>
      </c>
      <c r="W85" s="8">
        <f t="shared" si="49"/>
        <v>2.5088764244543999E-2</v>
      </c>
      <c r="X85" s="8">
        <f t="shared" si="49"/>
        <v>5.4705889459932475</v>
      </c>
      <c r="Y85" s="8">
        <f t="shared" si="49"/>
        <v>0.11610365685811198</v>
      </c>
      <c r="Z85" s="8">
        <f t="shared" si="49"/>
        <v>3.5252390689823991E-2</v>
      </c>
      <c r="AA85" s="8">
        <f t="shared" si="49"/>
        <v>1.3411610298239998E-3</v>
      </c>
      <c r="AB85" s="45">
        <f t="shared" si="66"/>
        <v>0.19578852694957666</v>
      </c>
      <c r="AC85" s="45">
        <f t="shared" si="67"/>
        <v>7.5175993100868067E-3</v>
      </c>
      <c r="AD85" s="45">
        <f t="shared" si="68"/>
        <v>10.377923009069475</v>
      </c>
      <c r="AE85" s="45">
        <f t="shared" si="69"/>
        <v>2.3082365372959273E-3</v>
      </c>
      <c r="AF85" s="45">
        <f t="shared" si="70"/>
        <v>0.91549457111110599</v>
      </c>
      <c r="AG85" s="45">
        <f t="shared" si="71"/>
        <v>1.0219348789821798</v>
      </c>
      <c r="AH85" s="45">
        <f t="shared" si="72"/>
        <v>2.1358590446887507E-5</v>
      </c>
      <c r="AI85" s="45">
        <f t="shared" si="73"/>
        <v>6.2596717177005993E-4</v>
      </c>
      <c r="AJ85" s="45">
        <f t="shared" si="74"/>
        <v>9.7951458298894317E-2</v>
      </c>
      <c r="AK85" s="45">
        <f t="shared" si="75"/>
        <v>1.3584141436540538E-3</v>
      </c>
      <c r="AL85" s="45">
        <f t="shared" si="76"/>
        <v>4.0233269447413823E-4</v>
      </c>
      <c r="AM85" s="45">
        <f t="shared" si="77"/>
        <v>9.7659726922303911E-6</v>
      </c>
      <c r="AN85" s="45">
        <f t="shared" si="78"/>
        <v>3.2674987808674345E-2</v>
      </c>
      <c r="AO85" s="45">
        <f t="shared" si="51"/>
        <v>1.2546060263829786E-3</v>
      </c>
      <c r="AP85" s="45">
        <f t="shared" si="52"/>
        <v>1.7319631190035842</v>
      </c>
      <c r="AQ85" s="45">
        <f t="shared" si="53"/>
        <v>3.8521971583710407E-4</v>
      </c>
      <c r="AR85" s="45">
        <f t="shared" si="54"/>
        <v>0.15278614337635282</v>
      </c>
      <c r="AS85" s="45">
        <f t="shared" si="55"/>
        <v>0.17054987966992322</v>
      </c>
      <c r="AT85" s="45">
        <f t="shared" si="56"/>
        <v>3.5645177648343643E-6</v>
      </c>
      <c r="AU85" s="45">
        <f t="shared" si="57"/>
        <v>1.0446715149700601E-4</v>
      </c>
      <c r="AV85" s="45">
        <f t="shared" si="58"/>
        <v>1.6347039101951656E-2</v>
      </c>
      <c r="AW85" s="45">
        <f t="shared" si="59"/>
        <v>2.2670463011583011E-4</v>
      </c>
      <c r="AX85" s="45">
        <f t="shared" si="60"/>
        <v>6.7144975713307451E-5</v>
      </c>
      <c r="AY85" s="45">
        <f t="shared" si="61"/>
        <v>1.6298352290104126E-6</v>
      </c>
      <c r="AZ85">
        <f t="shared" si="79"/>
        <v>0.19578852694957666</v>
      </c>
      <c r="BA85">
        <f t="shared" si="80"/>
        <v>2.255279793026042E-2</v>
      </c>
      <c r="BB85">
        <f t="shared" si="81"/>
        <v>10.377923009069475</v>
      </c>
      <c r="BC85">
        <f t="shared" si="82"/>
        <v>4.6164730745918547E-3</v>
      </c>
      <c r="BD85">
        <f t="shared" si="83"/>
        <v>2.7464837133333182</v>
      </c>
      <c r="BE85">
        <f t="shared" si="84"/>
        <v>1.0219348789821798</v>
      </c>
      <c r="BF85">
        <f t="shared" si="85"/>
        <v>8.5434361787550028E-5</v>
      </c>
      <c r="BG85">
        <f t="shared" si="86"/>
        <v>1.2519343435401199E-3</v>
      </c>
      <c r="BH85">
        <f t="shared" si="87"/>
        <v>0.29385437489668298</v>
      </c>
      <c r="BI85">
        <f t="shared" si="88"/>
        <v>1.3584141436540538E-3</v>
      </c>
      <c r="BJ85">
        <f t="shared" si="89"/>
        <v>8.0466538894827645E-4</v>
      </c>
      <c r="BK85">
        <f t="shared" si="90"/>
        <v>1.9531945384460782E-5</v>
      </c>
      <c r="BL85" s="46">
        <f t="shared" si="62"/>
        <v>51.801042471771794</v>
      </c>
      <c r="BM85">
        <f t="shared" si="63"/>
        <v>310.39184649085661</v>
      </c>
      <c r="BN85">
        <f t="shared" si="64"/>
        <v>12.62133611883165</v>
      </c>
      <c r="BO85">
        <f t="shared" si="91"/>
        <v>14.666673754419396</v>
      </c>
      <c r="BP85" s="5">
        <f t="shared" si="65"/>
        <v>2.1063645058130258</v>
      </c>
    </row>
    <row r="86" spans="1:68" x14ac:dyDescent="0.2">
      <c r="A86" s="5" t="s">
        <v>226</v>
      </c>
      <c r="B86" s="5">
        <v>6.5469999999999988</v>
      </c>
      <c r="C86" s="5">
        <f t="shared" si="93"/>
        <v>558</v>
      </c>
      <c r="D86" s="17">
        <v>223.732723158</v>
      </c>
      <c r="E86" s="17">
        <v>2.9201752000000001</v>
      </c>
      <c r="F86" s="17">
        <v>39369.865750221994</v>
      </c>
      <c r="G86" s="17">
        <v>9.8392914676000007</v>
      </c>
      <c r="H86" s="17">
        <v>4315.6415119020003</v>
      </c>
      <c r="I86" s="17">
        <v>6104.7982751811996</v>
      </c>
      <c r="J86" s="17">
        <v>0.1974567112</v>
      </c>
      <c r="K86" s="17">
        <v>6.8514873419999995</v>
      </c>
      <c r="L86" s="17">
        <v>799.23840524920001</v>
      </c>
      <c r="M86" s="17">
        <v>17.747455297599998</v>
      </c>
      <c r="N86" s="17">
        <v>4.9996229668000005</v>
      </c>
      <c r="O86" s="17">
        <v>0.2570795192</v>
      </c>
      <c r="P86" s="8">
        <f t="shared" si="50"/>
        <v>1.4647781385154257</v>
      </c>
      <c r="Q86" s="8">
        <f t="shared" si="50"/>
        <v>1.9118387034399997E-2</v>
      </c>
      <c r="R86" s="8">
        <f t="shared" si="50"/>
        <v>257.75451106670334</v>
      </c>
      <c r="S86" s="8">
        <f t="shared" si="49"/>
        <v>6.4417841238377196E-2</v>
      </c>
      <c r="T86" s="8">
        <f t="shared" si="49"/>
        <v>28.254504978422393</v>
      </c>
      <c r="U86" s="8">
        <f t="shared" si="49"/>
        <v>39.968114307611309</v>
      </c>
      <c r="V86" s="8">
        <f t="shared" si="49"/>
        <v>1.2927490882263999E-3</v>
      </c>
      <c r="W86" s="8">
        <f t="shared" si="49"/>
        <v>4.4856687628073988E-2</v>
      </c>
      <c r="X86" s="8">
        <f t="shared" si="49"/>
        <v>5.232613839166512</v>
      </c>
      <c r="Y86" s="8">
        <f t="shared" si="49"/>
        <v>0.11619258983338718</v>
      </c>
      <c r="Z86" s="8">
        <f t="shared" si="49"/>
        <v>3.2732531563639596E-2</v>
      </c>
      <c r="AA86" s="8">
        <f t="shared" si="49"/>
        <v>1.6830996122023996E-3</v>
      </c>
      <c r="AB86" s="45">
        <f t="shared" si="66"/>
        <v>0.21106313235092589</v>
      </c>
      <c r="AC86" s="45">
        <f t="shared" si="67"/>
        <v>1.7685834444403326E-3</v>
      </c>
      <c r="AD86" s="45">
        <f t="shared" si="68"/>
        <v>11.211592477890534</v>
      </c>
      <c r="AE86" s="45">
        <f t="shared" si="69"/>
        <v>2.6498494956140352E-3</v>
      </c>
      <c r="AF86" s="45">
        <f t="shared" si="70"/>
        <v>1.047238879852572</v>
      </c>
      <c r="AG86" s="45">
        <f t="shared" si="71"/>
        <v>1.0222024119593685</v>
      </c>
      <c r="AH86" s="45">
        <f t="shared" si="72"/>
        <v>2.3530198183953403E-5</v>
      </c>
      <c r="AI86" s="45">
        <f t="shared" si="73"/>
        <v>1.1191788330357781E-3</v>
      </c>
      <c r="AJ86" s="45">
        <f t="shared" si="74"/>
        <v>9.3690489510591085E-2</v>
      </c>
      <c r="AK86" s="45">
        <f t="shared" si="75"/>
        <v>1.3594546605052904E-3</v>
      </c>
      <c r="AL86" s="45">
        <f t="shared" si="76"/>
        <v>3.7357374530517682E-4</v>
      </c>
      <c r="AM86" s="45">
        <f t="shared" si="77"/>
        <v>1.2255877173249833E-5</v>
      </c>
      <c r="AN86" s="45">
        <f t="shared" si="78"/>
        <v>3.2238144547262246E-2</v>
      </c>
      <c r="AO86" s="45">
        <f t="shared" si="51"/>
        <v>2.701364662349676E-4</v>
      </c>
      <c r="AP86" s="45">
        <f t="shared" si="52"/>
        <v>1.712477849074467</v>
      </c>
      <c r="AQ86" s="45">
        <f t="shared" si="53"/>
        <v>4.0474255317153438E-4</v>
      </c>
      <c r="AR86" s="45">
        <f t="shared" si="54"/>
        <v>0.15995706122690884</v>
      </c>
      <c r="AS86" s="45">
        <f t="shared" si="55"/>
        <v>0.15613294821435292</v>
      </c>
      <c r="AT86" s="45">
        <f t="shared" si="56"/>
        <v>3.5940427957772122E-6</v>
      </c>
      <c r="AU86" s="45">
        <f t="shared" si="57"/>
        <v>1.7094529296407185E-4</v>
      </c>
      <c r="AV86" s="45">
        <f t="shared" si="58"/>
        <v>1.4310445931051031E-2</v>
      </c>
      <c r="AW86" s="45">
        <f t="shared" si="59"/>
        <v>2.0764543462735462E-4</v>
      </c>
      <c r="AX86" s="45">
        <f t="shared" si="60"/>
        <v>5.7060294074412234E-5</v>
      </c>
      <c r="AY86" s="45">
        <f t="shared" si="61"/>
        <v>1.8719836830991042E-6</v>
      </c>
      <c r="AZ86">
        <f t="shared" si="79"/>
        <v>0.21106313235092589</v>
      </c>
      <c r="BA86">
        <f t="shared" si="80"/>
        <v>5.3057503333209981E-3</v>
      </c>
      <c r="BB86">
        <f t="shared" si="81"/>
        <v>11.211592477890534</v>
      </c>
      <c r="BC86">
        <f t="shared" si="82"/>
        <v>5.2996989912280704E-3</v>
      </c>
      <c r="BD86">
        <f t="shared" si="83"/>
        <v>3.1417166395577159</v>
      </c>
      <c r="BE86">
        <f t="shared" si="84"/>
        <v>1.0222024119593685</v>
      </c>
      <c r="BF86">
        <f t="shared" si="85"/>
        <v>9.4120792735813611E-5</v>
      </c>
      <c r="BG86">
        <f t="shared" si="86"/>
        <v>2.2383576660715563E-3</v>
      </c>
      <c r="BH86">
        <f t="shared" si="87"/>
        <v>0.28107146853177323</v>
      </c>
      <c r="BI86">
        <f t="shared" si="88"/>
        <v>1.3594546605052904E-3</v>
      </c>
      <c r="BJ86">
        <f t="shared" si="89"/>
        <v>7.4714749061035365E-4</v>
      </c>
      <c r="BK86">
        <f t="shared" si="90"/>
        <v>2.4511754346499666E-5</v>
      </c>
      <c r="BL86" s="46">
        <f t="shared" si="62"/>
        <v>50.856089234216796</v>
      </c>
      <c r="BM86">
        <f t="shared" si="63"/>
        <v>332.95481621641721</v>
      </c>
      <c r="BN86">
        <f t="shared" si="64"/>
        <v>13.593093817818248</v>
      </c>
      <c r="BO86">
        <f t="shared" si="91"/>
        <v>15.882715171979136</v>
      </c>
      <c r="BP86" s="5">
        <f t="shared" si="65"/>
        <v>2.0762324450615934</v>
      </c>
    </row>
    <row r="87" spans="1:68" x14ac:dyDescent="0.2">
      <c r="A87" s="5" t="s">
        <v>227</v>
      </c>
      <c r="B87" s="5">
        <v>4.5190000000000001</v>
      </c>
      <c r="C87" s="5">
        <f t="shared" si="93"/>
        <v>570</v>
      </c>
      <c r="D87" s="17">
        <v>265.33989265740001</v>
      </c>
      <c r="E87" s="17">
        <v>30.6606526116</v>
      </c>
      <c r="F87" s="17">
        <v>43962.278989976592</v>
      </c>
      <c r="G87" s="17">
        <v>9.4504649650000001</v>
      </c>
      <c r="H87" s="17">
        <v>3856.0905482910002</v>
      </c>
      <c r="I87" s="17">
        <v>7283.3912721549996</v>
      </c>
      <c r="J87" s="17">
        <v>0.224051374</v>
      </c>
      <c r="K87" s="17">
        <v>5.8948551220000001</v>
      </c>
      <c r="L87" s="17">
        <v>988.86498287900008</v>
      </c>
      <c r="M87" s="17">
        <v>19.633782332999999</v>
      </c>
      <c r="N87" s="17">
        <v>6.4885687730000008</v>
      </c>
      <c r="O87" s="17">
        <v>0.27857737199999999</v>
      </c>
      <c r="P87" s="8">
        <f t="shared" si="50"/>
        <v>1.1990709749187909</v>
      </c>
      <c r="Q87" s="8">
        <f t="shared" si="50"/>
        <v>0.13855548915182042</v>
      </c>
      <c r="R87" s="8">
        <f t="shared" si="50"/>
        <v>198.66553875570423</v>
      </c>
      <c r="S87" s="8">
        <f t="shared" si="49"/>
        <v>4.2706651176835003E-2</v>
      </c>
      <c r="T87" s="8">
        <f t="shared" si="49"/>
        <v>17.425673187727032</v>
      </c>
      <c r="U87" s="8">
        <f t="shared" si="49"/>
        <v>32.913645158868448</v>
      </c>
      <c r="V87" s="8">
        <f t="shared" si="49"/>
        <v>1.012488159106E-3</v>
      </c>
      <c r="W87" s="8">
        <f t="shared" si="49"/>
        <v>2.6638850296318003E-2</v>
      </c>
      <c r="X87" s="8">
        <f t="shared" si="49"/>
        <v>4.4686808576302015</v>
      </c>
      <c r="Y87" s="8">
        <f t="shared" si="49"/>
        <v>8.8725062362827012E-2</v>
      </c>
      <c r="Z87" s="8">
        <f t="shared" si="49"/>
        <v>2.9321842285187007E-2</v>
      </c>
      <c r="AA87" s="8">
        <f t="shared" si="49"/>
        <v>1.258891144068E-3</v>
      </c>
      <c r="AB87" s="45">
        <f t="shared" si="66"/>
        <v>0.17277679753873065</v>
      </c>
      <c r="AC87" s="45">
        <f t="shared" si="67"/>
        <v>1.281734404734694E-2</v>
      </c>
      <c r="AD87" s="45">
        <f t="shared" si="68"/>
        <v>8.6413892455721726</v>
      </c>
      <c r="AE87" s="45">
        <f t="shared" si="69"/>
        <v>1.7567524136912795E-3</v>
      </c>
      <c r="AF87" s="45">
        <f t="shared" si="70"/>
        <v>0.64587372823302558</v>
      </c>
      <c r="AG87" s="45">
        <f t="shared" si="71"/>
        <v>0.8417812061091674</v>
      </c>
      <c r="AH87" s="45">
        <f t="shared" si="72"/>
        <v>1.8428979961885694E-5</v>
      </c>
      <c r="AI87" s="45">
        <f t="shared" si="73"/>
        <v>6.6464197346102804E-4</v>
      </c>
      <c r="AJ87" s="45">
        <f t="shared" si="74"/>
        <v>8.0012190825966001E-2</v>
      </c>
      <c r="AK87" s="45">
        <f t="shared" si="75"/>
        <v>1.0380842677293438E-3</v>
      </c>
      <c r="AL87" s="45">
        <f t="shared" si="76"/>
        <v>3.3464782338720616E-4</v>
      </c>
      <c r="AM87" s="45">
        <f t="shared" si="77"/>
        <v>9.166905585582173E-6</v>
      </c>
      <c r="AN87" s="45">
        <f t="shared" si="78"/>
        <v>3.8233413927579257E-2</v>
      </c>
      <c r="AO87" s="45">
        <f t="shared" si="51"/>
        <v>2.8363230908048107E-3</v>
      </c>
      <c r="AP87" s="45">
        <f t="shared" si="52"/>
        <v>1.9122348407993299</v>
      </c>
      <c r="AQ87" s="45">
        <f t="shared" si="53"/>
        <v>3.8874804463183876E-4</v>
      </c>
      <c r="AR87" s="45">
        <f t="shared" si="54"/>
        <v>0.14292403811308377</v>
      </c>
      <c r="AS87" s="45">
        <f t="shared" si="55"/>
        <v>0.18627599161521738</v>
      </c>
      <c r="AT87" s="45">
        <f t="shared" si="56"/>
        <v>4.0781101929377498E-6</v>
      </c>
      <c r="AU87" s="45">
        <f t="shared" si="57"/>
        <v>1.4707722360279442E-4</v>
      </c>
      <c r="AV87" s="45">
        <f t="shared" si="58"/>
        <v>1.7705729326392122E-2</v>
      </c>
      <c r="AW87" s="45">
        <f t="shared" si="59"/>
        <v>2.2971548301158303E-4</v>
      </c>
      <c r="AX87" s="45">
        <f t="shared" si="60"/>
        <v>7.4053512588450137E-5</v>
      </c>
      <c r="AY87" s="45">
        <f t="shared" si="61"/>
        <v>2.0285252457583919E-6</v>
      </c>
      <c r="AZ87">
        <f t="shared" si="79"/>
        <v>0.17277679753873065</v>
      </c>
      <c r="BA87">
        <f t="shared" si="80"/>
        <v>3.8452032142040821E-2</v>
      </c>
      <c r="BB87">
        <f t="shared" si="81"/>
        <v>8.6413892455721726</v>
      </c>
      <c r="BC87">
        <f t="shared" si="82"/>
        <v>3.5135048273825589E-3</v>
      </c>
      <c r="BD87">
        <f t="shared" si="83"/>
        <v>1.9376211846990767</v>
      </c>
      <c r="BE87">
        <f t="shared" si="84"/>
        <v>0.8417812061091674</v>
      </c>
      <c r="BF87">
        <f t="shared" si="85"/>
        <v>7.3715919847542775E-5</v>
      </c>
      <c r="BG87">
        <f t="shared" si="86"/>
        <v>1.3292839469220561E-3</v>
      </c>
      <c r="BH87">
        <f t="shared" si="87"/>
        <v>0.240036572477898</v>
      </c>
      <c r="BI87">
        <f t="shared" si="88"/>
        <v>1.0380842677293438E-3</v>
      </c>
      <c r="BJ87">
        <f t="shared" si="89"/>
        <v>6.6929564677441233E-4</v>
      </c>
      <c r="BK87">
        <f t="shared" si="90"/>
        <v>1.8333811171164346E-5</v>
      </c>
      <c r="BL87" s="46">
        <f t="shared" si="62"/>
        <v>56.428596638509603</v>
      </c>
      <c r="BM87">
        <f t="shared" si="63"/>
        <v>255.0008282094249</v>
      </c>
      <c r="BN87">
        <f t="shared" si="64"/>
        <v>10.398472234690226</v>
      </c>
      <c r="BO87">
        <f t="shared" si="91"/>
        <v>11.878699256958917</v>
      </c>
      <c r="BP87" s="5">
        <f t="shared" si="65"/>
        <v>2.3010560377716809</v>
      </c>
    </row>
    <row r="88" spans="1:68" s="93" customFormat="1" x14ac:dyDescent="0.2">
      <c r="D88" s="105">
        <f>AVERAGE(D4:D87)</f>
        <v>300.95213452262141</v>
      </c>
      <c r="E88" s="105">
        <f t="shared" ref="E88:O88" si="94">AVERAGE(E4:E87)</f>
        <v>825.1671220295857</v>
      </c>
      <c r="F88" s="105">
        <f t="shared" si="94"/>
        <v>63718.451811245053</v>
      </c>
      <c r="G88" s="105">
        <f t="shared" si="94"/>
        <v>24.515413867065472</v>
      </c>
      <c r="H88" s="105">
        <f t="shared" si="94"/>
        <v>3330.1692378655985</v>
      </c>
      <c r="I88" s="105">
        <f t="shared" si="94"/>
        <v>9223.4474010853501</v>
      </c>
      <c r="J88" s="105">
        <f t="shared" si="94"/>
        <v>1.4476778111428577</v>
      </c>
      <c r="K88" s="105">
        <f t="shared" si="94"/>
        <v>10.903535431142856</v>
      </c>
      <c r="L88" s="105">
        <f t="shared" si="94"/>
        <v>2131.5197120190924</v>
      </c>
      <c r="M88" s="105">
        <f t="shared" si="94"/>
        <v>25.983876908548798</v>
      </c>
      <c r="N88" s="105">
        <f t="shared" si="94"/>
        <v>17.336830445980951</v>
      </c>
      <c r="O88" s="105">
        <f t="shared" si="94"/>
        <v>1.275936709855952</v>
      </c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94">
        <f>AVERAGE(AN4:AN87)</f>
        <v>4.3364860882222099E-2</v>
      </c>
      <c r="AO88" s="94">
        <f t="shared" ref="AO88:AY88" si="95">AVERAGE(AO4:AO87)</f>
        <v>7.6333683814022765E-2</v>
      </c>
      <c r="AP88" s="94">
        <f t="shared" si="95"/>
        <v>2.771572501576558</v>
      </c>
      <c r="AQ88" s="94">
        <f t="shared" si="95"/>
        <v>1.0084497682873502E-3</v>
      </c>
      <c r="AR88" s="94">
        <f t="shared" si="95"/>
        <v>0.12343103179635277</v>
      </c>
      <c r="AS88" s="94">
        <f t="shared" si="95"/>
        <v>0.23589379542417777</v>
      </c>
      <c r="AT88" s="94">
        <f t="shared" si="95"/>
        <v>2.6350160377554749E-5</v>
      </c>
      <c r="AU88" s="94">
        <f t="shared" si="95"/>
        <v>2.7204429718420312E-4</v>
      </c>
      <c r="AV88" s="94">
        <f t="shared" si="95"/>
        <v>3.8165079892911236E-2</v>
      </c>
      <c r="AW88" s="94">
        <f t="shared" si="95"/>
        <v>3.0401166384168499E-4</v>
      </c>
      <c r="AX88" s="94">
        <f t="shared" si="95"/>
        <v>1.9786384896120697E-4</v>
      </c>
      <c r="AY88" s="94">
        <f t="shared" si="95"/>
        <v>9.2910267957179879E-6</v>
      </c>
      <c r="AZ88" s="104">
        <f>AVERAGE(AZ4:AZ87)</f>
        <v>0.16480770379465762</v>
      </c>
      <c r="BA88" s="104">
        <f t="shared" ref="BA88:BK88" si="96">AVERAGE(BA4:BA87)</f>
        <v>0.82455826264177001</v>
      </c>
      <c r="BB88" s="104">
        <f t="shared" si="96"/>
        <v>10.413048980474024</v>
      </c>
      <c r="BC88" s="104">
        <f t="shared" si="96"/>
        <v>8.5346014072770256E-3</v>
      </c>
      <c r="BD88" s="104">
        <f t="shared" si="96"/>
        <v>1.4302345844225723</v>
      </c>
      <c r="BE88" s="104">
        <f t="shared" si="96"/>
        <v>0.87846932081045481</v>
      </c>
      <c r="BF88" s="104">
        <f t="shared" si="96"/>
        <v>4.7514444459336157E-4</v>
      </c>
      <c r="BG88" s="104">
        <f t="shared" si="96"/>
        <v>1.9942118669301818E-3</v>
      </c>
      <c r="BH88" s="104">
        <f t="shared" si="96"/>
        <v>0.47066763217158314</v>
      </c>
      <c r="BI88" s="104">
        <f t="shared" si="96"/>
        <v>1.1369542180103391E-3</v>
      </c>
      <c r="BJ88" s="104">
        <f t="shared" si="96"/>
        <v>1.6215233811317344E-3</v>
      </c>
      <c r="BK88" s="104">
        <f t="shared" si="96"/>
        <v>7.3716830779723089E-5</v>
      </c>
    </row>
    <row r="89" spans="1:68" x14ac:dyDescent="0.2">
      <c r="A89" s="4"/>
      <c r="D89" s="5">
        <f>STDEV(D4:D87)</f>
        <v>146.03690234473652</v>
      </c>
      <c r="E89" s="5">
        <f t="shared" ref="E89:O89" si="97">STDEV(E4:E87)</f>
        <v>982.17605813290561</v>
      </c>
      <c r="F89" s="5">
        <f t="shared" si="97"/>
        <v>29319.64950166889</v>
      </c>
      <c r="G89" s="5">
        <f t="shared" si="97"/>
        <v>39.353578035961348</v>
      </c>
      <c r="H89" s="5">
        <f t="shared" si="97"/>
        <v>1008.5525544016531</v>
      </c>
      <c r="I89" s="5">
        <f t="shared" si="97"/>
        <v>4554.1542836216477</v>
      </c>
      <c r="J89" s="5">
        <f t="shared" si="97"/>
        <v>3.980405753045209</v>
      </c>
      <c r="K89" s="5">
        <f t="shared" si="97"/>
        <v>11.197503271386688</v>
      </c>
      <c r="L89" s="5">
        <f t="shared" si="97"/>
        <v>3038.9555077156647</v>
      </c>
      <c r="M89" s="5">
        <f t="shared" si="97"/>
        <v>13.883196468886229</v>
      </c>
      <c r="N89" s="5">
        <f t="shared" si="97"/>
        <v>28.580325161899388</v>
      </c>
      <c r="O89" s="5">
        <f t="shared" si="97"/>
        <v>2.6560991453217087</v>
      </c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Z89" s="46"/>
    </row>
    <row r="90" spans="1:68" x14ac:dyDescent="0.2"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Z90" s="46"/>
    </row>
    <row r="91" spans="1:68" x14ac:dyDescent="0.2"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Z91" s="46"/>
    </row>
    <row r="92" spans="1:68" x14ac:dyDescent="0.2"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Z92" s="46"/>
    </row>
    <row r="93" spans="1:68" x14ac:dyDescent="0.2"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Z93" s="46"/>
    </row>
    <row r="94" spans="1:68" x14ac:dyDescent="0.2"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Z94" s="46"/>
    </row>
    <row r="95" spans="1:68" x14ac:dyDescent="0.2"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Z95" s="46"/>
    </row>
    <row r="96" spans="1:68" x14ac:dyDescent="0.2"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Z96" s="46"/>
    </row>
    <row r="97" spans="16:55" x14ac:dyDescent="0.2"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Z97" s="46"/>
    </row>
    <row r="98" spans="16:55" x14ac:dyDescent="0.2"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Z98" s="46"/>
    </row>
    <row r="99" spans="16:55" x14ac:dyDescent="0.2"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Z99" s="46"/>
    </row>
    <row r="100" spans="16:55" x14ac:dyDescent="0.2"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Z100" s="57"/>
      <c r="BA100" s="5"/>
      <c r="BB100" s="5"/>
      <c r="BC100" s="5"/>
    </row>
    <row r="101" spans="16:55" x14ac:dyDescent="0.2">
      <c r="AZ101" s="5"/>
      <c r="BA101" s="5"/>
      <c r="BB101" s="5"/>
      <c r="BC101" s="5"/>
    </row>
    <row r="102" spans="16:55" x14ac:dyDescent="0.2">
      <c r="AZ102" s="5"/>
      <c r="BA102" s="5"/>
      <c r="BB102" s="5"/>
      <c r="BC102" s="5"/>
    </row>
    <row r="103" spans="16:55" x14ac:dyDescent="0.2">
      <c r="AZ103" s="5"/>
      <c r="BA103" s="5"/>
      <c r="BB103" s="5"/>
      <c r="BC103" s="5"/>
    </row>
    <row r="104" spans="16:55" x14ac:dyDescent="0.2">
      <c r="AZ104" s="5"/>
      <c r="BA104" s="5"/>
      <c r="BB104" s="5"/>
      <c r="BC104" s="5"/>
    </row>
    <row r="105" spans="16:55" x14ac:dyDescent="0.2">
      <c r="AZ105" s="5"/>
      <c r="BA105" s="5"/>
      <c r="BB105" s="5"/>
      <c r="BC105" s="5"/>
    </row>
    <row r="106" spans="16:55" x14ac:dyDescent="0.2">
      <c r="AZ106" s="5"/>
      <c r="BA106" s="5"/>
      <c r="BB106" s="5"/>
      <c r="BC106" s="5"/>
    </row>
    <row r="107" spans="16:55" x14ac:dyDescent="0.2">
      <c r="AZ107" s="5"/>
      <c r="BA107" s="5"/>
      <c r="BB107" s="5"/>
      <c r="BC107" s="5"/>
    </row>
    <row r="108" spans="16:55" x14ac:dyDescent="0.2">
      <c r="AZ108" s="5"/>
      <c r="BA108" s="5"/>
      <c r="BB108" s="5"/>
      <c r="BC108" s="5"/>
    </row>
    <row r="109" spans="16:55" x14ac:dyDescent="0.2">
      <c r="AZ109" s="5"/>
      <c r="BA109" s="5"/>
      <c r="BB109" s="5"/>
      <c r="BC109" s="5"/>
    </row>
    <row r="110" spans="16:55" x14ac:dyDescent="0.2">
      <c r="AZ110" s="5"/>
      <c r="BA110" s="5"/>
      <c r="BB110" s="5"/>
      <c r="BC110" s="5"/>
    </row>
    <row r="111" spans="16:55" x14ac:dyDescent="0.2">
      <c r="AZ111" s="5"/>
      <c r="BA111" s="5"/>
      <c r="BB111" s="5"/>
      <c r="BC111" s="5"/>
    </row>
    <row r="112" spans="16:55" x14ac:dyDescent="0.2">
      <c r="AZ112" s="5"/>
      <c r="BA112" s="5"/>
      <c r="BB112" s="5"/>
      <c r="BC112" s="5"/>
    </row>
    <row r="113" spans="52:55" x14ac:dyDescent="0.2">
      <c r="AZ113" s="5"/>
      <c r="BA113" s="5"/>
      <c r="BB113" s="5"/>
      <c r="BC113" s="5"/>
    </row>
    <row r="114" spans="52:55" x14ac:dyDescent="0.2">
      <c r="AZ114" s="5"/>
      <c r="BA114" s="5"/>
      <c r="BB114" s="5"/>
      <c r="BC114" s="5"/>
    </row>
    <row r="115" spans="52:55" x14ac:dyDescent="0.2">
      <c r="AZ115" s="5"/>
      <c r="BA115" s="5"/>
      <c r="BB115" s="5"/>
      <c r="BC115" s="5"/>
    </row>
    <row r="116" spans="52:55" x14ac:dyDescent="0.2">
      <c r="AZ116" s="5"/>
      <c r="BA116" s="5"/>
      <c r="BB116" s="5"/>
      <c r="BC116" s="5"/>
    </row>
    <row r="117" spans="52:55" x14ac:dyDescent="0.2">
      <c r="AZ117" s="5"/>
      <c r="BA117" s="5"/>
      <c r="BB117" s="5"/>
      <c r="BC117" s="5"/>
    </row>
    <row r="118" spans="52:55" x14ac:dyDescent="0.2">
      <c r="AZ118" s="5"/>
      <c r="BA118" s="5"/>
      <c r="BB118" s="5"/>
      <c r="BC118" s="5"/>
    </row>
    <row r="119" spans="52:55" x14ac:dyDescent="0.2">
      <c r="AZ119" s="5"/>
      <c r="BA119" s="5"/>
      <c r="BB119" s="5"/>
      <c r="BC119" s="5"/>
    </row>
    <row r="120" spans="52:55" x14ac:dyDescent="0.2">
      <c r="AZ120" s="5"/>
      <c r="BA120" s="5"/>
      <c r="BB120" s="5"/>
      <c r="BC120" s="5"/>
    </row>
    <row r="121" spans="52:55" x14ac:dyDescent="0.2">
      <c r="AZ121" s="5"/>
      <c r="BA121" s="5"/>
      <c r="BB121" s="5"/>
      <c r="BC121" s="5"/>
    </row>
    <row r="122" spans="52:55" x14ac:dyDescent="0.2">
      <c r="AZ122" s="5"/>
      <c r="BA122" s="5"/>
      <c r="BB122" s="5"/>
      <c r="BC122" s="5"/>
    </row>
    <row r="123" spans="52:55" x14ac:dyDescent="0.2">
      <c r="AZ123" s="5"/>
      <c r="BA123" s="5"/>
      <c r="BB123" s="5"/>
      <c r="BC123" s="5"/>
    </row>
    <row r="124" spans="52:55" x14ac:dyDescent="0.2">
      <c r="AZ124" s="5"/>
      <c r="BA124" s="5"/>
      <c r="BB124" s="5"/>
      <c r="BC124" s="5"/>
    </row>
    <row r="125" spans="52:55" x14ac:dyDescent="0.2">
      <c r="AZ125" s="5"/>
      <c r="BA125" s="5"/>
      <c r="BB125" s="5"/>
      <c r="BC125" s="5"/>
    </row>
    <row r="126" spans="52:55" x14ac:dyDescent="0.2">
      <c r="AZ126" s="5"/>
      <c r="BA126" s="5"/>
      <c r="BB126" s="5"/>
      <c r="BC126" s="5"/>
    </row>
    <row r="127" spans="52:55" x14ac:dyDescent="0.2">
      <c r="AZ127" s="5"/>
      <c r="BA127" s="5"/>
      <c r="BB127" s="5"/>
      <c r="BC127" s="5"/>
    </row>
    <row r="128" spans="52:55" x14ac:dyDescent="0.2">
      <c r="AZ128" s="5"/>
      <c r="BA128" s="5"/>
      <c r="BB128" s="5"/>
      <c r="BC128" s="5"/>
    </row>
    <row r="129" spans="52:55" x14ac:dyDescent="0.2">
      <c r="AZ129" s="5"/>
      <c r="BA129" s="5"/>
      <c r="BB129" s="5"/>
      <c r="BC129" s="5"/>
    </row>
    <row r="130" spans="52:55" x14ac:dyDescent="0.2">
      <c r="AZ130" s="5"/>
      <c r="BA130" s="5"/>
      <c r="BB130" s="5"/>
      <c r="BC130" s="5"/>
    </row>
    <row r="131" spans="52:55" x14ac:dyDescent="0.2">
      <c r="AZ131" s="5"/>
      <c r="BA131" s="5"/>
      <c r="BB131" s="5"/>
      <c r="BC131" s="5"/>
    </row>
    <row r="132" spans="52:55" x14ac:dyDescent="0.2">
      <c r="AZ132" s="5"/>
      <c r="BA132" s="5"/>
      <c r="BB132" s="5"/>
      <c r="BC132" s="5"/>
    </row>
    <row r="133" spans="52:55" x14ac:dyDescent="0.2">
      <c r="AZ133" s="5"/>
      <c r="BA133" s="5"/>
      <c r="BB133" s="5"/>
      <c r="BC133" s="5"/>
    </row>
    <row r="134" spans="52:55" x14ac:dyDescent="0.2">
      <c r="AZ134" s="5"/>
      <c r="BA134" s="5"/>
      <c r="BB134" s="5"/>
      <c r="BC134" s="5"/>
    </row>
    <row r="135" spans="52:55" x14ac:dyDescent="0.2">
      <c r="AZ135" s="5"/>
      <c r="BA135" s="5"/>
      <c r="BB135" s="5"/>
      <c r="BC135" s="5"/>
    </row>
    <row r="136" spans="52:55" x14ac:dyDescent="0.2">
      <c r="AZ136" s="5"/>
      <c r="BA136" s="5"/>
      <c r="BB136" s="5"/>
      <c r="BC136" s="5"/>
    </row>
    <row r="137" spans="52:55" x14ac:dyDescent="0.2">
      <c r="AZ137" s="5"/>
      <c r="BA137" s="5"/>
      <c r="BB137" s="5"/>
      <c r="BC137" s="5"/>
    </row>
    <row r="138" spans="52:55" x14ac:dyDescent="0.2">
      <c r="AZ138" s="5"/>
      <c r="BA138" s="5"/>
      <c r="BB138" s="5"/>
      <c r="BC138" s="5"/>
    </row>
    <row r="139" spans="52:55" x14ac:dyDescent="0.2">
      <c r="AZ139" s="5"/>
      <c r="BA139" s="5"/>
      <c r="BB139" s="5"/>
      <c r="BC139" s="5"/>
    </row>
    <row r="140" spans="52:55" x14ac:dyDescent="0.2">
      <c r="AZ140" s="5"/>
      <c r="BA140" s="5"/>
      <c r="BB140" s="5"/>
      <c r="BC140" s="5"/>
    </row>
    <row r="141" spans="52:55" x14ac:dyDescent="0.2">
      <c r="AZ141" s="5"/>
      <c r="BA141" s="5"/>
      <c r="BB141" s="5"/>
      <c r="BC141" s="5"/>
    </row>
    <row r="142" spans="52:55" x14ac:dyDescent="0.2">
      <c r="AZ142" s="5"/>
      <c r="BA142" s="5"/>
      <c r="BB142" s="5"/>
      <c r="BC142" s="5"/>
    </row>
    <row r="143" spans="52:55" x14ac:dyDescent="0.2">
      <c r="AZ143" s="5"/>
      <c r="BA143" s="5"/>
      <c r="BB143" s="5"/>
      <c r="BC143" s="5"/>
    </row>
    <row r="144" spans="52:55" x14ac:dyDescent="0.2">
      <c r="AZ144" s="5"/>
      <c r="BA144" s="5"/>
      <c r="BB144" s="5"/>
      <c r="BC144" s="5"/>
    </row>
    <row r="145" spans="52:55" x14ac:dyDescent="0.2">
      <c r="AZ145" s="5"/>
      <c r="BA145" s="5"/>
      <c r="BB145" s="5"/>
      <c r="BC145" s="5"/>
    </row>
    <row r="146" spans="52:55" x14ac:dyDescent="0.2">
      <c r="AZ146" s="5"/>
      <c r="BA146" s="5"/>
      <c r="BB146" s="5"/>
      <c r="BC146" s="5"/>
    </row>
    <row r="147" spans="52:55" x14ac:dyDescent="0.2">
      <c r="AZ147" s="5"/>
      <c r="BA147" s="5"/>
      <c r="BB147" s="5"/>
      <c r="BC147" s="5"/>
    </row>
    <row r="148" spans="52:55" x14ac:dyDescent="0.2">
      <c r="AZ148" s="5"/>
      <c r="BA148" s="5"/>
      <c r="BB148" s="5"/>
      <c r="BC148" s="5"/>
    </row>
    <row r="149" spans="52:55" x14ac:dyDescent="0.2">
      <c r="AZ149" s="5"/>
      <c r="BA149" s="5"/>
      <c r="BB149" s="5"/>
      <c r="BC149" s="5"/>
    </row>
    <row r="150" spans="52:55" x14ac:dyDescent="0.2">
      <c r="AZ150" s="5"/>
      <c r="BA150" s="5"/>
      <c r="BB150" s="5"/>
      <c r="BC150" s="5"/>
    </row>
    <row r="151" spans="52:55" x14ac:dyDescent="0.2">
      <c r="AZ151" s="5"/>
      <c r="BA151" s="5"/>
      <c r="BB151" s="5"/>
      <c r="BC151" s="5"/>
    </row>
    <row r="152" spans="52:55" x14ac:dyDescent="0.2">
      <c r="AZ152" s="5"/>
      <c r="BA152" s="5"/>
      <c r="BB152" s="5"/>
      <c r="BC152" s="5"/>
    </row>
    <row r="153" spans="52:55" x14ac:dyDescent="0.2">
      <c r="AZ153" s="5"/>
      <c r="BA153" s="5"/>
      <c r="BB153" s="5"/>
      <c r="BC153" s="5"/>
    </row>
    <row r="154" spans="52:55" x14ac:dyDescent="0.2">
      <c r="AZ154" s="5"/>
      <c r="BA154" s="5"/>
      <c r="BB154" s="5"/>
      <c r="BC154" s="5"/>
    </row>
    <row r="155" spans="52:55" x14ac:dyDescent="0.2">
      <c r="AZ155" s="5"/>
      <c r="BA155" s="5"/>
      <c r="BB155" s="5"/>
      <c r="BC155" s="5"/>
    </row>
    <row r="156" spans="52:55" x14ac:dyDescent="0.2">
      <c r="AZ156" s="5"/>
      <c r="BA156" s="5"/>
      <c r="BB156" s="5"/>
      <c r="BC156" s="5"/>
    </row>
    <row r="157" spans="52:55" x14ac:dyDescent="0.2">
      <c r="AZ157" s="5"/>
      <c r="BA157" s="5"/>
      <c r="BB157" s="5"/>
      <c r="BC157" s="5"/>
    </row>
    <row r="158" spans="52:55" x14ac:dyDescent="0.2">
      <c r="AZ158" s="5"/>
      <c r="BA158" s="5"/>
      <c r="BB158" s="5"/>
      <c r="BC158" s="5"/>
    </row>
    <row r="159" spans="52:55" x14ac:dyDescent="0.2">
      <c r="AZ159" s="5"/>
      <c r="BA159" s="5"/>
      <c r="BB159" s="5"/>
      <c r="BC159" s="5"/>
    </row>
    <row r="160" spans="52:55" x14ac:dyDescent="0.2">
      <c r="AZ160" s="5"/>
      <c r="BA160" s="5"/>
      <c r="BB160" s="5"/>
      <c r="BC160" s="5"/>
    </row>
    <row r="161" spans="52:55" x14ac:dyDescent="0.2">
      <c r="AZ161" s="5"/>
      <c r="BA161" s="5"/>
      <c r="BB161" s="5"/>
      <c r="BC161" s="5"/>
    </row>
    <row r="162" spans="52:55" x14ac:dyDescent="0.2">
      <c r="AZ162" s="5"/>
      <c r="BA162" s="5"/>
      <c r="BB162" s="5"/>
      <c r="BC162" s="5"/>
    </row>
    <row r="163" spans="52:55" x14ac:dyDescent="0.2">
      <c r="AZ163" s="5"/>
      <c r="BA163" s="5"/>
      <c r="BB163" s="5"/>
      <c r="BC163" s="5"/>
    </row>
    <row r="164" spans="52:55" x14ac:dyDescent="0.2">
      <c r="AZ164" s="5"/>
      <c r="BA164" s="5"/>
      <c r="BB164" s="5"/>
      <c r="BC164" s="5"/>
    </row>
    <row r="165" spans="52:55" x14ac:dyDescent="0.2">
      <c r="AZ165" s="5"/>
      <c r="BA165" s="5"/>
      <c r="BB165" s="5"/>
      <c r="BC165" s="5"/>
    </row>
    <row r="166" spans="52:55" x14ac:dyDescent="0.2">
      <c r="AZ166" s="5"/>
      <c r="BA166" s="5"/>
      <c r="BB166" s="5"/>
      <c r="BC166" s="5"/>
    </row>
    <row r="167" spans="52:55" x14ac:dyDescent="0.2">
      <c r="AZ167" s="5"/>
      <c r="BA167" s="5"/>
      <c r="BB167" s="5"/>
      <c r="BC167" s="5"/>
    </row>
    <row r="168" spans="52:55" x14ac:dyDescent="0.2">
      <c r="AZ168" s="5"/>
      <c r="BA168" s="5"/>
      <c r="BB168" s="5"/>
      <c r="BC168" s="5"/>
    </row>
    <row r="169" spans="52:55" x14ac:dyDescent="0.2">
      <c r="AZ169" s="5"/>
      <c r="BA169" s="5"/>
      <c r="BB169" s="5"/>
      <c r="BC169" s="5"/>
    </row>
    <row r="170" spans="52:55" x14ac:dyDescent="0.2">
      <c r="AZ170" s="5"/>
      <c r="BA170" s="5"/>
      <c r="BB170" s="5"/>
      <c r="BC170" s="5"/>
    </row>
    <row r="171" spans="52:55" x14ac:dyDescent="0.2">
      <c r="AZ171" s="5"/>
      <c r="BA171" s="5"/>
      <c r="BB171" s="5"/>
      <c r="BC171" s="5"/>
    </row>
    <row r="172" spans="52:55" x14ac:dyDescent="0.2">
      <c r="AZ172" s="5"/>
      <c r="BA172" s="5"/>
      <c r="BB172" s="5"/>
      <c r="BC172" s="5"/>
    </row>
    <row r="173" spans="52:55" x14ac:dyDescent="0.2">
      <c r="AZ173" s="5"/>
      <c r="BA173" s="5"/>
      <c r="BB173" s="5"/>
      <c r="BC173" s="5"/>
    </row>
    <row r="174" spans="52:55" x14ac:dyDescent="0.2">
      <c r="AZ174" s="5"/>
      <c r="BA174" s="5"/>
      <c r="BB174" s="5"/>
      <c r="BC174" s="5"/>
    </row>
    <row r="175" spans="52:55" x14ac:dyDescent="0.2">
      <c r="AZ175" s="5"/>
      <c r="BA175" s="5"/>
      <c r="BB175" s="5"/>
      <c r="BC175" s="5"/>
    </row>
    <row r="176" spans="52:55" x14ac:dyDescent="0.2">
      <c r="AZ176" s="5"/>
      <c r="BA176" s="5"/>
      <c r="BB176" s="5"/>
      <c r="BC176" s="5"/>
    </row>
    <row r="177" spans="52:55" x14ac:dyDescent="0.2">
      <c r="AZ177" s="5"/>
      <c r="BA177" s="5"/>
      <c r="BB177" s="5"/>
      <c r="BC177" s="5"/>
    </row>
    <row r="178" spans="52:55" x14ac:dyDescent="0.2">
      <c r="AZ178" s="5"/>
      <c r="BA178" s="5"/>
      <c r="BB178" s="5"/>
      <c r="BC178" s="5"/>
    </row>
    <row r="179" spans="52:55" x14ac:dyDescent="0.2">
      <c r="AZ179" s="5"/>
      <c r="BA179" s="5"/>
      <c r="BB179" s="5"/>
      <c r="BC179" s="5"/>
    </row>
    <row r="180" spans="52:55" x14ac:dyDescent="0.2">
      <c r="AZ180" s="5"/>
      <c r="BA180" s="5"/>
      <c r="BB180" s="5"/>
      <c r="BC180" s="5"/>
    </row>
    <row r="181" spans="52:55" x14ac:dyDescent="0.2">
      <c r="AZ181" s="5"/>
      <c r="BA181" s="5"/>
      <c r="BB181" s="5"/>
      <c r="BC181" s="5"/>
    </row>
    <row r="182" spans="52:55" x14ac:dyDescent="0.2">
      <c r="AZ182" s="5"/>
      <c r="BA182" s="5"/>
      <c r="BB182" s="5"/>
      <c r="BC182" s="5"/>
    </row>
    <row r="183" spans="52:55" x14ac:dyDescent="0.2">
      <c r="AZ183" s="5"/>
      <c r="BA183" s="5"/>
      <c r="BB183" s="5"/>
      <c r="BC183" s="5"/>
    </row>
    <row r="184" spans="52:55" x14ac:dyDescent="0.2">
      <c r="AZ184" s="5"/>
      <c r="BA184" s="5"/>
      <c r="BB184" s="5"/>
      <c r="BC184" s="5"/>
    </row>
    <row r="185" spans="52:55" x14ac:dyDescent="0.2">
      <c r="AZ185" s="5"/>
      <c r="BA185" s="5"/>
      <c r="BB185" s="5"/>
      <c r="BC185" s="5"/>
    </row>
    <row r="186" spans="52:55" x14ac:dyDescent="0.2">
      <c r="AZ186" s="5"/>
      <c r="BA186" s="5"/>
      <c r="BB186" s="5"/>
      <c r="BC186" s="5"/>
    </row>
    <row r="187" spans="52:55" x14ac:dyDescent="0.2">
      <c r="AZ187" s="5"/>
      <c r="BA187" s="5"/>
      <c r="BB187" s="5"/>
      <c r="BC187" s="5"/>
    </row>
    <row r="188" spans="52:55" x14ac:dyDescent="0.2">
      <c r="AZ188" s="5"/>
      <c r="BA188" s="5"/>
      <c r="BB188" s="5"/>
      <c r="BC188" s="5"/>
    </row>
    <row r="189" spans="52:55" x14ac:dyDescent="0.2">
      <c r="AZ189" s="5"/>
      <c r="BA189" s="5"/>
      <c r="BB189" s="5"/>
      <c r="BC189" s="5"/>
    </row>
    <row r="190" spans="52:55" x14ac:dyDescent="0.2">
      <c r="AZ190" s="5"/>
      <c r="BA190" s="5"/>
      <c r="BB190" s="5"/>
      <c r="BC190" s="5"/>
    </row>
    <row r="191" spans="52:55" x14ac:dyDescent="0.2">
      <c r="AZ191" s="5"/>
      <c r="BA191" s="5"/>
      <c r="BB191" s="5"/>
      <c r="BC191" s="5"/>
    </row>
    <row r="192" spans="52:55" x14ac:dyDescent="0.2">
      <c r="AZ192" s="5"/>
      <c r="BA192" s="5"/>
      <c r="BB192" s="5"/>
      <c r="BC192" s="5"/>
    </row>
    <row r="193" spans="52:55" x14ac:dyDescent="0.2">
      <c r="AZ193" s="5"/>
      <c r="BA193" s="5"/>
      <c r="BB193" s="5"/>
      <c r="BC193" s="5"/>
    </row>
    <row r="194" spans="52:55" x14ac:dyDescent="0.2">
      <c r="AZ194" s="5"/>
      <c r="BA194" s="5"/>
      <c r="BB194" s="5"/>
      <c r="BC194" s="5"/>
    </row>
    <row r="195" spans="52:55" x14ac:dyDescent="0.2">
      <c r="AZ195" s="5"/>
      <c r="BA195" s="5"/>
      <c r="BB195" s="5"/>
      <c r="BC195" s="5"/>
    </row>
    <row r="196" spans="52:55" x14ac:dyDescent="0.2">
      <c r="AZ196" s="5"/>
      <c r="BA196" s="5"/>
      <c r="BB196" s="5"/>
      <c r="BC196" s="5"/>
    </row>
    <row r="197" spans="52:55" x14ac:dyDescent="0.2">
      <c r="AZ197" s="5"/>
      <c r="BA197" s="5"/>
      <c r="BB197" s="5"/>
      <c r="BC197" s="5"/>
    </row>
    <row r="198" spans="52:55" x14ac:dyDescent="0.2">
      <c r="AZ198" s="5"/>
      <c r="BA198" s="5"/>
      <c r="BB198" s="5"/>
      <c r="BC198" s="5"/>
    </row>
    <row r="199" spans="52:55" x14ac:dyDescent="0.2">
      <c r="AZ199" s="5"/>
      <c r="BA199" s="5"/>
      <c r="BB199" s="5"/>
      <c r="BC199" s="5"/>
    </row>
    <row r="200" spans="52:55" x14ac:dyDescent="0.2">
      <c r="AZ200" s="5"/>
      <c r="BA200" s="5"/>
      <c r="BB200" s="5"/>
      <c r="BC200" s="5"/>
    </row>
    <row r="201" spans="52:55" x14ac:dyDescent="0.2">
      <c r="AZ201" s="5"/>
      <c r="BA201" s="5"/>
      <c r="BB201" s="5"/>
      <c r="BC201" s="5"/>
    </row>
    <row r="202" spans="52:55" x14ac:dyDescent="0.2">
      <c r="AZ202" s="5"/>
      <c r="BA202" s="5"/>
      <c r="BB202" s="5"/>
      <c r="BC202" s="5"/>
    </row>
    <row r="203" spans="52:55" x14ac:dyDescent="0.2">
      <c r="AZ203" s="5"/>
      <c r="BA203" s="5"/>
      <c r="BB203" s="5"/>
      <c r="BC203" s="5"/>
    </row>
    <row r="204" spans="52:55" x14ac:dyDescent="0.2">
      <c r="AZ204" s="5"/>
      <c r="BA204" s="5"/>
      <c r="BB204" s="5"/>
      <c r="BC204" s="5"/>
    </row>
    <row r="205" spans="52:55" x14ac:dyDescent="0.2">
      <c r="AZ205" s="5"/>
      <c r="BA205" s="5"/>
      <c r="BB205" s="5"/>
      <c r="BC205" s="5"/>
    </row>
    <row r="206" spans="52:55" x14ac:dyDescent="0.2">
      <c r="AZ206" s="5"/>
      <c r="BA206" s="5"/>
      <c r="BB206" s="5"/>
      <c r="BC206" s="5"/>
    </row>
    <row r="207" spans="52:55" x14ac:dyDescent="0.2">
      <c r="AZ207" s="5"/>
      <c r="BA207" s="5"/>
      <c r="BB207" s="5"/>
      <c r="BC207" s="5"/>
    </row>
    <row r="208" spans="52:55" x14ac:dyDescent="0.2">
      <c r="AZ208" s="5"/>
      <c r="BA208" s="5"/>
      <c r="BB208" s="5"/>
      <c r="BC208" s="5"/>
    </row>
    <row r="209" spans="52:55" x14ac:dyDescent="0.2">
      <c r="AZ209" s="5"/>
      <c r="BA209" s="5"/>
      <c r="BB209" s="5"/>
      <c r="BC209" s="5"/>
    </row>
    <row r="210" spans="52:55" x14ac:dyDescent="0.2">
      <c r="AZ210" s="5"/>
      <c r="BA210" s="5"/>
      <c r="BB210" s="5"/>
      <c r="BC210" s="5"/>
    </row>
    <row r="211" spans="52:55" x14ac:dyDescent="0.2">
      <c r="AZ211" s="5"/>
      <c r="BA211" s="5"/>
      <c r="BB211" s="5"/>
      <c r="BC211" s="5"/>
    </row>
    <row r="212" spans="52:55" x14ac:dyDescent="0.2">
      <c r="AZ212" s="5"/>
      <c r="BA212" s="5"/>
      <c r="BB212" s="5"/>
      <c r="BC212" s="5"/>
    </row>
    <row r="213" spans="52:55" x14ac:dyDescent="0.2">
      <c r="AZ213" s="5"/>
      <c r="BA213" s="5"/>
      <c r="BB213" s="5"/>
      <c r="BC213" s="5"/>
    </row>
    <row r="214" spans="52:55" x14ac:dyDescent="0.2">
      <c r="AZ214" s="5"/>
      <c r="BA214" s="5"/>
      <c r="BB214" s="5"/>
      <c r="BC214" s="5"/>
    </row>
    <row r="215" spans="52:55" x14ac:dyDescent="0.2">
      <c r="AZ215" s="5"/>
      <c r="BA215" s="5"/>
      <c r="BB215" s="5"/>
      <c r="BC215" s="5"/>
    </row>
    <row r="216" spans="52:55" x14ac:dyDescent="0.2">
      <c r="AZ216" s="5"/>
      <c r="BA216" s="5"/>
      <c r="BB216" s="5"/>
      <c r="BC216" s="5"/>
    </row>
    <row r="217" spans="52:55" x14ac:dyDescent="0.2">
      <c r="AZ217" s="5"/>
      <c r="BA217" s="5"/>
      <c r="BB217" s="5"/>
      <c r="BC217" s="5"/>
    </row>
    <row r="218" spans="52:55" x14ac:dyDescent="0.2">
      <c r="AZ218" s="5"/>
      <c r="BA218" s="5"/>
      <c r="BB218" s="5"/>
      <c r="BC218" s="5"/>
    </row>
    <row r="219" spans="52:55" x14ac:dyDescent="0.2">
      <c r="AZ219" s="5"/>
      <c r="BA219" s="5"/>
      <c r="BB219" s="5"/>
      <c r="BC219" s="5"/>
    </row>
    <row r="220" spans="52:55" x14ac:dyDescent="0.2">
      <c r="AZ220" s="5"/>
      <c r="BA220" s="5"/>
      <c r="BB220" s="5"/>
      <c r="BC220" s="5"/>
    </row>
    <row r="221" spans="52:55" x14ac:dyDescent="0.2">
      <c r="AZ221" s="5"/>
      <c r="BA221" s="5"/>
      <c r="BB221" s="5"/>
      <c r="BC221" s="5"/>
    </row>
    <row r="222" spans="52:55" x14ac:dyDescent="0.2">
      <c r="AZ222" s="5"/>
      <c r="BA222" s="5"/>
      <c r="BB222" s="5"/>
      <c r="BC222" s="5"/>
    </row>
    <row r="223" spans="52:55" x14ac:dyDescent="0.2">
      <c r="AZ223" s="5"/>
      <c r="BA223" s="5"/>
      <c r="BB223" s="5"/>
      <c r="BC223" s="5"/>
    </row>
    <row r="224" spans="52:55" x14ac:dyDescent="0.2">
      <c r="AZ224" s="5"/>
      <c r="BA224" s="5"/>
      <c r="BB224" s="5"/>
      <c r="BC224" s="5"/>
    </row>
    <row r="225" spans="52:55" x14ac:dyDescent="0.2">
      <c r="AZ225" s="5"/>
      <c r="BA225" s="5"/>
      <c r="BB225" s="5"/>
      <c r="BC225" s="5"/>
    </row>
    <row r="226" spans="52:55" x14ac:dyDescent="0.2">
      <c r="AZ226" s="5"/>
      <c r="BA226" s="5"/>
      <c r="BB226" s="5"/>
      <c r="BC226" s="5"/>
    </row>
    <row r="227" spans="52:55" x14ac:dyDescent="0.2">
      <c r="AZ227" s="5"/>
      <c r="BA227" s="5"/>
      <c r="BB227" s="5"/>
      <c r="BC227" s="5"/>
    </row>
    <row r="228" spans="52:55" x14ac:dyDescent="0.2">
      <c r="AZ228" s="5"/>
      <c r="BA228" s="5"/>
      <c r="BB228" s="5"/>
      <c r="BC228" s="5"/>
    </row>
    <row r="229" spans="52:55" x14ac:dyDescent="0.2">
      <c r="AZ229" s="5"/>
      <c r="BA229" s="5"/>
      <c r="BB229" s="5"/>
      <c r="BC229" s="5"/>
    </row>
    <row r="230" spans="52:55" x14ac:dyDescent="0.2">
      <c r="AZ230" s="5"/>
      <c r="BA230" s="5"/>
      <c r="BB230" s="5"/>
      <c r="BC230" s="5"/>
    </row>
    <row r="231" spans="52:55" x14ac:dyDescent="0.2">
      <c r="AZ231" s="5"/>
      <c r="BA231" s="5"/>
      <c r="BB231" s="5"/>
      <c r="BC231" s="5"/>
    </row>
    <row r="232" spans="52:55" x14ac:dyDescent="0.2">
      <c r="AZ232" s="5"/>
      <c r="BA232" s="5"/>
      <c r="BB232" s="5"/>
      <c r="BC232" s="5"/>
    </row>
    <row r="233" spans="52:55" x14ac:dyDescent="0.2">
      <c r="AZ233" s="5"/>
      <c r="BA233" s="5"/>
      <c r="BB233" s="5"/>
      <c r="BC233" s="5"/>
    </row>
    <row r="234" spans="52:55" x14ac:dyDescent="0.2">
      <c r="AZ234" s="5"/>
      <c r="BA234" s="5"/>
      <c r="BB234" s="5"/>
      <c r="BC234" s="5"/>
    </row>
    <row r="235" spans="52:55" x14ac:dyDescent="0.2">
      <c r="AZ235" s="5"/>
      <c r="BA235" s="5"/>
      <c r="BB235" s="5"/>
      <c r="BC235" s="5"/>
    </row>
    <row r="236" spans="52:55" x14ac:dyDescent="0.2">
      <c r="AZ236" s="5"/>
      <c r="BA236" s="5"/>
      <c r="BB236" s="5"/>
      <c r="BC236" s="5"/>
    </row>
    <row r="237" spans="52:55" x14ac:dyDescent="0.2">
      <c r="AZ237" s="5"/>
      <c r="BA237" s="5"/>
      <c r="BB237" s="5"/>
      <c r="BC237" s="5"/>
    </row>
    <row r="238" spans="52:55" x14ac:dyDescent="0.2">
      <c r="AZ238" s="5"/>
      <c r="BA238" s="5"/>
      <c r="BB238" s="5"/>
      <c r="BC238" s="5"/>
    </row>
    <row r="239" spans="52:55" x14ac:dyDescent="0.2">
      <c r="AZ239" s="5"/>
      <c r="BA239" s="5"/>
      <c r="BB239" s="5"/>
      <c r="BC239" s="5"/>
    </row>
    <row r="240" spans="52:55" x14ac:dyDescent="0.2">
      <c r="AZ240" s="5"/>
      <c r="BA240" s="5"/>
      <c r="BB240" s="5"/>
      <c r="BC240" s="5"/>
    </row>
    <row r="241" spans="52:55" x14ac:dyDescent="0.2">
      <c r="AZ241" s="5"/>
      <c r="BA241" s="5"/>
      <c r="BB241" s="5"/>
      <c r="BC241" s="5"/>
    </row>
    <row r="242" spans="52:55" x14ac:dyDescent="0.2">
      <c r="AZ242" s="5"/>
      <c r="BA242" s="5"/>
      <c r="BB242" s="5"/>
      <c r="BC242" s="5"/>
    </row>
    <row r="243" spans="52:55" x14ac:dyDescent="0.2">
      <c r="AZ243" s="5"/>
      <c r="BA243" s="5"/>
      <c r="BB243" s="5"/>
      <c r="BC243" s="5"/>
    </row>
    <row r="244" spans="52:55" x14ac:dyDescent="0.2">
      <c r="AZ244" s="5"/>
      <c r="BA244" s="5"/>
      <c r="BB244" s="5"/>
      <c r="BC244" s="5"/>
    </row>
    <row r="245" spans="52:55" x14ac:dyDescent="0.2">
      <c r="AZ245" s="5"/>
      <c r="BA245" s="5"/>
      <c r="BB245" s="5"/>
      <c r="BC245" s="5"/>
    </row>
    <row r="246" spans="52:55" x14ac:dyDescent="0.2">
      <c r="AZ246" s="5"/>
      <c r="BA246" s="5"/>
      <c r="BB246" s="5"/>
      <c r="BC246" s="5"/>
    </row>
    <row r="247" spans="52:55" x14ac:dyDescent="0.2">
      <c r="AZ247" s="5"/>
      <c r="BA247" s="5"/>
      <c r="BB247" s="5"/>
      <c r="BC247" s="5"/>
    </row>
    <row r="248" spans="52:55" x14ac:dyDescent="0.2">
      <c r="AZ248" s="5"/>
      <c r="BA248" s="5"/>
      <c r="BB248" s="5"/>
      <c r="BC248" s="5"/>
    </row>
    <row r="249" spans="52:55" x14ac:dyDescent="0.2">
      <c r="AZ249" s="5"/>
      <c r="BA249" s="5"/>
      <c r="BB249" s="5"/>
      <c r="BC249" s="5"/>
    </row>
    <row r="250" spans="52:55" x14ac:dyDescent="0.2">
      <c r="AZ250" s="5"/>
      <c r="BA250" s="5"/>
      <c r="BB250" s="5"/>
      <c r="BC250" s="5"/>
    </row>
    <row r="251" spans="52:55" x14ac:dyDescent="0.2">
      <c r="AZ251" s="5"/>
      <c r="BA251" s="5"/>
      <c r="BB251" s="5"/>
      <c r="BC251" s="5"/>
    </row>
    <row r="252" spans="52:55" x14ac:dyDescent="0.2">
      <c r="AZ252" s="5"/>
      <c r="BA252" s="5"/>
      <c r="BB252" s="5"/>
      <c r="BC252" s="5"/>
    </row>
    <row r="253" spans="52:55" x14ac:dyDescent="0.2">
      <c r="AZ253" s="5"/>
      <c r="BA253" s="5"/>
      <c r="BB253" s="5"/>
      <c r="BC253" s="5"/>
    </row>
    <row r="254" spans="52:55" x14ac:dyDescent="0.2">
      <c r="AZ254" s="5"/>
      <c r="BA254" s="5"/>
      <c r="BB254" s="5"/>
      <c r="BC254" s="5"/>
    </row>
    <row r="255" spans="52:55" x14ac:dyDescent="0.2">
      <c r="AZ255" s="5"/>
      <c r="BA255" s="5"/>
      <c r="BB255" s="5"/>
      <c r="BC255" s="5"/>
    </row>
    <row r="256" spans="52:55" x14ac:dyDescent="0.2">
      <c r="AZ256" s="5"/>
      <c r="BA256" s="5"/>
      <c r="BB256" s="5"/>
      <c r="BC256" s="5"/>
    </row>
    <row r="257" spans="52:55" x14ac:dyDescent="0.2">
      <c r="AZ257" s="5"/>
      <c r="BA257" s="5"/>
      <c r="BB257" s="5"/>
      <c r="BC257" s="5"/>
    </row>
    <row r="258" spans="52:55" x14ac:dyDescent="0.2">
      <c r="AZ258" s="5"/>
      <c r="BA258" s="5"/>
      <c r="BB258" s="5"/>
      <c r="BC258" s="5"/>
    </row>
    <row r="259" spans="52:55" x14ac:dyDescent="0.2">
      <c r="AZ259" s="5"/>
      <c r="BA259" s="5"/>
      <c r="BB259" s="5"/>
      <c r="BC259" s="5"/>
    </row>
    <row r="260" spans="52:55" x14ac:dyDescent="0.2">
      <c r="AZ260" s="5"/>
      <c r="BA260" s="5"/>
      <c r="BB260" s="5"/>
      <c r="BC260" s="5"/>
    </row>
    <row r="261" spans="52:55" x14ac:dyDescent="0.2">
      <c r="AZ261" s="5"/>
      <c r="BA261" s="5"/>
      <c r="BB261" s="5"/>
      <c r="BC261" s="5"/>
    </row>
    <row r="262" spans="52:55" x14ac:dyDescent="0.2">
      <c r="AZ262" s="5"/>
      <c r="BA262" s="5"/>
      <c r="BB262" s="5"/>
      <c r="BC262" s="5"/>
    </row>
    <row r="263" spans="52:55" x14ac:dyDescent="0.2">
      <c r="AZ263" s="5"/>
      <c r="BA263" s="5"/>
      <c r="BB263" s="5"/>
      <c r="BC263" s="5"/>
    </row>
    <row r="264" spans="52:55" x14ac:dyDescent="0.2">
      <c r="AZ264" s="5"/>
      <c r="BA264" s="5"/>
      <c r="BB264" s="5"/>
      <c r="BC264" s="5"/>
    </row>
    <row r="265" spans="52:55" x14ac:dyDescent="0.2">
      <c r="AZ265" s="5"/>
      <c r="BA265" s="5"/>
      <c r="BB265" s="5"/>
      <c r="BC265" s="5"/>
    </row>
    <row r="266" spans="52:55" x14ac:dyDescent="0.2">
      <c r="AZ266" s="5"/>
      <c r="BA266" s="5"/>
      <c r="BB266" s="5"/>
      <c r="BC266" s="5"/>
    </row>
    <row r="267" spans="52:55" x14ac:dyDescent="0.2">
      <c r="AZ267" s="5"/>
      <c r="BA267" s="5"/>
      <c r="BB267" s="5"/>
      <c r="BC267" s="5"/>
    </row>
    <row r="268" spans="52:55" x14ac:dyDescent="0.2">
      <c r="AZ268" s="5"/>
      <c r="BA268" s="5"/>
      <c r="BB268" s="5"/>
      <c r="BC268" s="5"/>
    </row>
    <row r="269" spans="52:55" x14ac:dyDescent="0.2">
      <c r="AZ269" s="5"/>
      <c r="BA269" s="5"/>
      <c r="BB269" s="5"/>
      <c r="BC269" s="5"/>
    </row>
    <row r="270" spans="52:55" x14ac:dyDescent="0.2">
      <c r="AZ270" s="5"/>
      <c r="BA270" s="5"/>
      <c r="BB270" s="5"/>
      <c r="BC270" s="5"/>
    </row>
    <row r="271" spans="52:55" x14ac:dyDescent="0.2">
      <c r="AZ271" s="5"/>
      <c r="BA271" s="5"/>
      <c r="BB271" s="5"/>
      <c r="BC271" s="5"/>
    </row>
    <row r="272" spans="52:55" x14ac:dyDescent="0.2">
      <c r="AZ272" s="5"/>
      <c r="BA272" s="5"/>
      <c r="BB272" s="5"/>
      <c r="BC272" s="5"/>
    </row>
    <row r="273" spans="52:55" x14ac:dyDescent="0.2">
      <c r="AZ273" s="5"/>
      <c r="BA273" s="5"/>
      <c r="BB273" s="5"/>
      <c r="BC273" s="5"/>
    </row>
    <row r="274" spans="52:55" x14ac:dyDescent="0.2">
      <c r="AZ274" s="5"/>
      <c r="BA274" s="5"/>
      <c r="BB274" s="5"/>
      <c r="BC274" s="5"/>
    </row>
    <row r="275" spans="52:55" x14ac:dyDescent="0.2">
      <c r="AZ275" s="5"/>
      <c r="BA275" s="5"/>
      <c r="BB275" s="5"/>
      <c r="BC275" s="5"/>
    </row>
    <row r="276" spans="52:55" x14ac:dyDescent="0.2">
      <c r="AZ276" s="5"/>
      <c r="BA276" s="5"/>
      <c r="BB276" s="5"/>
      <c r="BC276" s="5"/>
    </row>
    <row r="277" spans="52:55" x14ac:dyDescent="0.2">
      <c r="AZ277" s="5"/>
      <c r="BA277" s="5"/>
      <c r="BB277" s="5"/>
      <c r="BC277" s="5"/>
    </row>
    <row r="278" spans="52:55" x14ac:dyDescent="0.2">
      <c r="AZ278" s="5"/>
      <c r="BA278" s="5"/>
      <c r="BB278" s="5"/>
      <c r="BC278" s="5"/>
    </row>
    <row r="279" spans="52:55" x14ac:dyDescent="0.2">
      <c r="AZ279" s="5"/>
      <c r="BA279" s="5"/>
      <c r="BB279" s="5"/>
      <c r="BC279" s="5"/>
    </row>
    <row r="280" spans="52:55" x14ac:dyDescent="0.2">
      <c r="AZ280" s="5"/>
      <c r="BA280" s="5"/>
      <c r="BB280" s="5"/>
      <c r="BC280" s="5"/>
    </row>
    <row r="281" spans="52:55" x14ac:dyDescent="0.2">
      <c r="AZ281" s="5"/>
      <c r="BA281" s="5"/>
      <c r="BB281" s="5"/>
      <c r="BC281" s="5"/>
    </row>
    <row r="282" spans="52:55" x14ac:dyDescent="0.2">
      <c r="AZ282" s="5"/>
      <c r="BA282" s="5"/>
      <c r="BB282" s="5"/>
      <c r="BC282" s="5"/>
    </row>
    <row r="283" spans="52:55" x14ac:dyDescent="0.2">
      <c r="AZ283" s="5"/>
      <c r="BA283" s="5"/>
      <c r="BB283" s="5"/>
      <c r="BC283" s="5"/>
    </row>
    <row r="284" spans="52:55" x14ac:dyDescent="0.2">
      <c r="AZ284" s="5"/>
      <c r="BA284" s="5"/>
      <c r="BB284" s="5"/>
      <c r="BC284" s="5"/>
    </row>
    <row r="285" spans="52:55" x14ac:dyDescent="0.2">
      <c r="AZ285" s="5"/>
      <c r="BA285" s="5"/>
      <c r="BB285" s="5"/>
      <c r="BC285" s="5"/>
    </row>
    <row r="286" spans="52:55" x14ac:dyDescent="0.2">
      <c r="AZ286" s="5"/>
      <c r="BA286" s="5"/>
      <c r="BB286" s="5"/>
      <c r="BC286" s="5"/>
    </row>
    <row r="287" spans="52:55" x14ac:dyDescent="0.2">
      <c r="AZ287" s="5"/>
      <c r="BA287" s="5"/>
      <c r="BB287" s="5"/>
      <c r="BC287" s="5"/>
    </row>
    <row r="288" spans="52:55" x14ac:dyDescent="0.2">
      <c r="AZ288" s="5"/>
      <c r="BA288" s="5"/>
      <c r="BB288" s="5"/>
      <c r="BC288" s="5"/>
    </row>
    <row r="289" spans="52:55" x14ac:dyDescent="0.2">
      <c r="AZ289" s="5"/>
      <c r="BA289" s="5"/>
      <c r="BB289" s="5"/>
      <c r="BC289" s="5"/>
    </row>
    <row r="290" spans="52:55" x14ac:dyDescent="0.2">
      <c r="AZ290" s="5"/>
      <c r="BA290" s="5"/>
      <c r="BB290" s="5"/>
      <c r="BC290" s="5"/>
    </row>
    <row r="291" spans="52:55" x14ac:dyDescent="0.2">
      <c r="AZ291" s="5"/>
      <c r="BA291" s="5"/>
      <c r="BB291" s="5"/>
      <c r="BC291" s="5"/>
    </row>
    <row r="292" spans="52:55" x14ac:dyDescent="0.2">
      <c r="AZ292" s="5"/>
      <c r="BA292" s="5"/>
      <c r="BB292" s="5"/>
      <c r="BC292" s="5"/>
    </row>
    <row r="293" spans="52:55" x14ac:dyDescent="0.2">
      <c r="AZ293" s="5"/>
      <c r="BA293" s="5"/>
      <c r="BB293" s="5"/>
      <c r="BC293" s="5"/>
    </row>
    <row r="294" spans="52:55" x14ac:dyDescent="0.2">
      <c r="AZ294" s="5"/>
      <c r="BA294" s="5"/>
      <c r="BB294" s="5"/>
      <c r="BC294" s="5"/>
    </row>
    <row r="295" spans="52:55" x14ac:dyDescent="0.2">
      <c r="AZ295" s="5"/>
      <c r="BA295" s="5"/>
      <c r="BB295" s="5"/>
      <c r="BC295" s="5"/>
    </row>
    <row r="296" spans="52:55" x14ac:dyDescent="0.2">
      <c r="AZ296" s="5"/>
      <c r="BA296" s="5"/>
      <c r="BB296" s="5"/>
      <c r="BC296" s="5"/>
    </row>
    <row r="297" spans="52:55" x14ac:dyDescent="0.2">
      <c r="AZ297" s="5"/>
      <c r="BA297" s="5"/>
      <c r="BB297" s="5"/>
      <c r="BC297" s="5"/>
    </row>
    <row r="298" spans="52:55" x14ac:dyDescent="0.2">
      <c r="AZ298" s="5"/>
      <c r="BA298" s="5"/>
      <c r="BB298" s="5"/>
      <c r="BC298" s="5"/>
    </row>
    <row r="299" spans="52:55" x14ac:dyDescent="0.2">
      <c r="AZ299" s="5"/>
      <c r="BA299" s="5"/>
      <c r="BB299" s="5"/>
      <c r="BC299" s="5"/>
    </row>
    <row r="300" spans="52:55" x14ac:dyDescent="0.2">
      <c r="AZ300" s="5"/>
      <c r="BA300" s="5"/>
      <c r="BB300" s="5"/>
      <c r="BC300" s="5"/>
    </row>
    <row r="301" spans="52:55" x14ac:dyDescent="0.2">
      <c r="AZ301" s="5"/>
      <c r="BA301" s="5"/>
      <c r="BB301" s="5"/>
      <c r="BC301" s="5"/>
    </row>
    <row r="302" spans="52:55" x14ac:dyDescent="0.2">
      <c r="AZ302" s="5"/>
      <c r="BA302" s="5"/>
      <c r="BB302" s="5"/>
      <c r="BC302" s="5"/>
    </row>
    <row r="303" spans="52:55" x14ac:dyDescent="0.2">
      <c r="AZ303" s="5"/>
      <c r="BA303" s="5"/>
      <c r="BB303" s="5"/>
      <c r="BC303" s="5"/>
    </row>
    <row r="304" spans="52:55" x14ac:dyDescent="0.2">
      <c r="AZ304" s="5"/>
      <c r="BA304" s="5"/>
      <c r="BB304" s="5"/>
      <c r="BC304" s="5"/>
    </row>
    <row r="305" spans="52:55" x14ac:dyDescent="0.2">
      <c r="AZ305" s="5"/>
      <c r="BA305" s="5"/>
      <c r="BB305" s="5"/>
      <c r="BC305" s="5"/>
    </row>
    <row r="306" spans="52:55" x14ac:dyDescent="0.2">
      <c r="AZ306" s="5"/>
      <c r="BA306" s="5"/>
      <c r="BB306" s="5"/>
      <c r="BC306" s="5"/>
    </row>
    <row r="307" spans="52:55" x14ac:dyDescent="0.2">
      <c r="AZ307" s="5"/>
      <c r="BA307" s="5"/>
      <c r="BB307" s="5"/>
      <c r="BC307" s="5"/>
    </row>
    <row r="308" spans="52:55" x14ac:dyDescent="0.2">
      <c r="AZ308" s="5"/>
      <c r="BA308" s="5"/>
      <c r="BB308" s="5"/>
      <c r="BC308" s="5"/>
    </row>
    <row r="309" spans="52:55" x14ac:dyDescent="0.2">
      <c r="AZ309" s="5"/>
      <c r="BA309" s="5"/>
      <c r="BB309" s="5"/>
      <c r="BC309" s="5"/>
    </row>
    <row r="310" spans="52:55" x14ac:dyDescent="0.2">
      <c r="AZ310" s="5"/>
      <c r="BA310" s="5"/>
      <c r="BB310" s="5"/>
      <c r="BC310" s="5"/>
    </row>
    <row r="311" spans="52:55" x14ac:dyDescent="0.2">
      <c r="AZ311" s="5"/>
      <c r="BA311" s="5"/>
      <c r="BB311" s="5"/>
      <c r="BC311" s="5"/>
    </row>
    <row r="312" spans="52:55" x14ac:dyDescent="0.2">
      <c r="AZ312" s="5"/>
      <c r="BA312" s="5"/>
      <c r="BB312" s="5"/>
      <c r="BC312" s="5"/>
    </row>
    <row r="313" spans="52:55" x14ac:dyDescent="0.2">
      <c r="AZ313" s="5"/>
      <c r="BA313" s="5"/>
      <c r="BB313" s="5"/>
      <c r="BC313" s="5"/>
    </row>
    <row r="314" spans="52:55" x14ac:dyDescent="0.2">
      <c r="AZ314" s="5"/>
      <c r="BA314" s="5"/>
      <c r="BB314" s="5"/>
      <c r="BC314" s="5"/>
    </row>
    <row r="315" spans="52:55" x14ac:dyDescent="0.2">
      <c r="AZ315" s="5"/>
      <c r="BA315" s="5"/>
      <c r="BB315" s="5"/>
      <c r="BC315" s="5"/>
    </row>
    <row r="316" spans="52:55" x14ac:dyDescent="0.2">
      <c r="AZ316" s="5"/>
      <c r="BA316" s="5"/>
      <c r="BB316" s="5"/>
      <c r="BC316" s="5"/>
    </row>
    <row r="317" spans="52:55" x14ac:dyDescent="0.2">
      <c r="AZ317" s="5"/>
      <c r="BA317" s="5"/>
      <c r="BB317" s="5"/>
      <c r="BC317" s="5"/>
    </row>
    <row r="318" spans="52:55" x14ac:dyDescent="0.2">
      <c r="AZ318" s="5"/>
      <c r="BA318" s="5"/>
      <c r="BB318" s="5"/>
      <c r="BC318" s="5"/>
    </row>
    <row r="319" spans="52:55" x14ac:dyDescent="0.2">
      <c r="AZ319" s="5"/>
      <c r="BA319" s="5"/>
      <c r="BB319" s="5"/>
      <c r="BC319" s="5"/>
    </row>
    <row r="320" spans="52:55" x14ac:dyDescent="0.2">
      <c r="AZ320" s="5"/>
      <c r="BA320" s="5"/>
      <c r="BB320" s="5"/>
      <c r="BC320" s="5"/>
    </row>
    <row r="321" spans="52:55" x14ac:dyDescent="0.2">
      <c r="AZ321" s="5"/>
      <c r="BA321" s="5"/>
      <c r="BB321" s="5"/>
      <c r="BC321" s="5"/>
    </row>
    <row r="322" spans="52:55" x14ac:dyDescent="0.2">
      <c r="AZ322" s="5"/>
      <c r="BA322" s="5"/>
      <c r="BB322" s="5"/>
      <c r="BC322" s="5"/>
    </row>
    <row r="323" spans="52:55" x14ac:dyDescent="0.2">
      <c r="AZ323" s="5"/>
      <c r="BA323" s="5"/>
      <c r="BB323" s="5"/>
      <c r="BC323" s="5"/>
    </row>
    <row r="324" spans="52:55" x14ac:dyDescent="0.2">
      <c r="AZ324" s="5"/>
      <c r="BA324" s="5"/>
      <c r="BB324" s="5"/>
      <c r="BC324" s="5"/>
    </row>
    <row r="325" spans="52:55" x14ac:dyDescent="0.2">
      <c r="AZ325" s="5"/>
      <c r="BA325" s="5"/>
      <c r="BB325" s="5"/>
      <c r="BC325" s="5"/>
    </row>
    <row r="326" spans="52:55" x14ac:dyDescent="0.2">
      <c r="AZ326" s="5"/>
      <c r="BA326" s="5"/>
      <c r="BB326" s="5"/>
      <c r="BC326" s="5"/>
    </row>
    <row r="327" spans="52:55" x14ac:dyDescent="0.2">
      <c r="AZ327" s="5"/>
      <c r="BA327" s="5"/>
      <c r="BB327" s="5"/>
      <c r="BC327" s="5"/>
    </row>
    <row r="328" spans="52:55" x14ac:dyDescent="0.2">
      <c r="AZ328" s="5"/>
      <c r="BA328" s="5"/>
      <c r="BB328" s="5"/>
      <c r="BC328" s="5"/>
    </row>
    <row r="329" spans="52:55" x14ac:dyDescent="0.2">
      <c r="AZ329" s="5"/>
      <c r="BA329" s="5"/>
      <c r="BB329" s="5"/>
      <c r="BC329" s="5"/>
    </row>
    <row r="330" spans="52:55" x14ac:dyDescent="0.2">
      <c r="AZ330" s="5"/>
      <c r="BA330" s="5"/>
      <c r="BB330" s="5"/>
      <c r="BC330" s="5"/>
    </row>
    <row r="331" spans="52:55" x14ac:dyDescent="0.2">
      <c r="AZ331" s="5"/>
      <c r="BA331" s="5"/>
      <c r="BB331" s="5"/>
      <c r="BC331" s="5"/>
    </row>
    <row r="332" spans="52:55" x14ac:dyDescent="0.2">
      <c r="AZ332" s="5"/>
      <c r="BA332" s="5"/>
      <c r="BB332" s="5"/>
      <c r="BC332" s="5"/>
    </row>
    <row r="333" spans="52:55" x14ac:dyDescent="0.2">
      <c r="AZ333" s="5"/>
      <c r="BA333" s="5"/>
      <c r="BB333" s="5"/>
      <c r="BC333" s="5"/>
    </row>
    <row r="334" spans="52:55" x14ac:dyDescent="0.2">
      <c r="AZ334" s="5"/>
      <c r="BA334" s="5"/>
      <c r="BB334" s="5"/>
      <c r="BC334" s="5"/>
    </row>
    <row r="335" spans="52:55" x14ac:dyDescent="0.2">
      <c r="AZ335" s="5"/>
      <c r="BA335" s="5"/>
      <c r="BB335" s="5"/>
      <c r="BC335" s="5"/>
    </row>
    <row r="336" spans="52:55" x14ac:dyDescent="0.2">
      <c r="AZ336" s="5"/>
      <c r="BA336" s="5"/>
      <c r="BB336" s="5"/>
      <c r="BC336" s="5"/>
    </row>
    <row r="337" spans="52:55" x14ac:dyDescent="0.2">
      <c r="AZ337" s="5"/>
      <c r="BA337" s="5"/>
      <c r="BB337" s="5"/>
      <c r="BC337" s="5"/>
    </row>
    <row r="338" spans="52:55" x14ac:dyDescent="0.2">
      <c r="AZ338" s="5"/>
      <c r="BA338" s="5"/>
      <c r="BB338" s="5"/>
      <c r="BC338" s="5"/>
    </row>
    <row r="339" spans="52:55" x14ac:dyDescent="0.2">
      <c r="AZ339" s="5"/>
      <c r="BA339" s="5"/>
      <c r="BB339" s="5"/>
      <c r="BC339" s="5"/>
    </row>
    <row r="340" spans="52:55" x14ac:dyDescent="0.2">
      <c r="AZ340" s="5"/>
      <c r="BA340" s="5"/>
      <c r="BB340" s="5"/>
      <c r="BC340" s="5"/>
    </row>
    <row r="341" spans="52:55" x14ac:dyDescent="0.2">
      <c r="AZ341" s="5"/>
      <c r="BA341" s="5"/>
      <c r="BB341" s="5"/>
      <c r="BC341" s="5"/>
    </row>
    <row r="342" spans="52:55" x14ac:dyDescent="0.2">
      <c r="AZ342" s="5"/>
      <c r="BA342" s="5"/>
      <c r="BB342" s="5"/>
      <c r="BC342" s="5"/>
    </row>
    <row r="343" spans="52:55" x14ac:dyDescent="0.2">
      <c r="AZ343" s="5"/>
      <c r="BA343" s="5"/>
      <c r="BB343" s="5"/>
      <c r="BC343" s="5"/>
    </row>
    <row r="344" spans="52:55" x14ac:dyDescent="0.2">
      <c r="AZ344" s="5"/>
      <c r="BA344" s="5"/>
      <c r="BB344" s="5"/>
      <c r="BC344" s="5"/>
    </row>
    <row r="345" spans="52:55" x14ac:dyDescent="0.2">
      <c r="AZ345" s="5"/>
      <c r="BA345" s="5"/>
      <c r="BB345" s="5"/>
      <c r="BC345" s="5"/>
    </row>
    <row r="346" spans="52:55" x14ac:dyDescent="0.2">
      <c r="AZ346" s="5"/>
      <c r="BA346" s="5"/>
      <c r="BB346" s="5"/>
      <c r="BC346" s="5"/>
    </row>
    <row r="347" spans="52:55" x14ac:dyDescent="0.2">
      <c r="AZ347" s="5"/>
      <c r="BA347" s="5"/>
      <c r="BB347" s="5"/>
      <c r="BC347" s="5"/>
    </row>
    <row r="348" spans="52:55" x14ac:dyDescent="0.2">
      <c r="AZ348" s="5"/>
      <c r="BA348" s="5"/>
      <c r="BB348" s="5"/>
      <c r="BC348" s="5"/>
    </row>
    <row r="349" spans="52:55" x14ac:dyDescent="0.2">
      <c r="AZ349" s="5"/>
      <c r="BA349" s="5"/>
      <c r="BB349" s="5"/>
      <c r="BC349" s="5"/>
    </row>
    <row r="350" spans="52:55" x14ac:dyDescent="0.2">
      <c r="AZ350" s="5"/>
      <c r="BA350" s="5"/>
      <c r="BB350" s="5"/>
      <c r="BC350" s="5"/>
    </row>
    <row r="351" spans="52:55" x14ac:dyDescent="0.2">
      <c r="AZ351" s="5"/>
      <c r="BA351" s="5"/>
      <c r="BB351" s="5"/>
      <c r="BC351" s="5"/>
    </row>
    <row r="352" spans="52:55" x14ac:dyDescent="0.2">
      <c r="AZ352" s="5"/>
      <c r="BA352" s="5"/>
      <c r="BB352" s="5"/>
      <c r="BC352" s="5"/>
    </row>
    <row r="353" spans="52:55" x14ac:dyDescent="0.2">
      <c r="AZ353" s="5"/>
      <c r="BA353" s="5"/>
      <c r="BB353" s="5"/>
      <c r="BC353" s="5"/>
    </row>
    <row r="354" spans="52:55" x14ac:dyDescent="0.2">
      <c r="AZ354" s="5"/>
      <c r="BA354" s="5"/>
      <c r="BB354" s="5"/>
      <c r="BC354" s="5"/>
    </row>
    <row r="355" spans="52:55" x14ac:dyDescent="0.2">
      <c r="AZ355" s="5"/>
      <c r="BA355" s="5"/>
      <c r="BB355" s="5"/>
      <c r="BC355" s="5"/>
    </row>
    <row r="356" spans="52:55" x14ac:dyDescent="0.2">
      <c r="AZ356" s="5"/>
      <c r="BA356" s="5"/>
      <c r="BB356" s="5"/>
      <c r="BC356" s="5"/>
    </row>
    <row r="357" spans="52:55" x14ac:dyDescent="0.2">
      <c r="AZ357" s="5"/>
      <c r="BA357" s="5"/>
      <c r="BB357" s="5"/>
      <c r="BC357" s="5"/>
    </row>
    <row r="358" spans="52:55" x14ac:dyDescent="0.2">
      <c r="AZ358" s="5"/>
      <c r="BA358" s="5"/>
      <c r="BB358" s="5"/>
      <c r="BC358" s="5"/>
    </row>
    <row r="359" spans="52:55" x14ac:dyDescent="0.2">
      <c r="AZ359" s="5"/>
      <c r="BA359" s="5"/>
      <c r="BB359" s="5"/>
      <c r="BC359" s="5"/>
    </row>
    <row r="360" spans="52:55" x14ac:dyDescent="0.2">
      <c r="AZ360" s="5"/>
      <c r="BA360" s="5"/>
      <c r="BB360" s="5"/>
      <c r="BC360" s="5"/>
    </row>
    <row r="361" spans="52:55" x14ac:dyDescent="0.2">
      <c r="AZ361" s="5"/>
      <c r="BA361" s="5"/>
      <c r="BB361" s="5"/>
      <c r="BC361" s="5"/>
    </row>
    <row r="362" spans="52:55" x14ac:dyDescent="0.2">
      <c r="AZ362" s="5"/>
      <c r="BA362" s="5"/>
      <c r="BB362" s="5"/>
      <c r="BC362" s="5"/>
    </row>
    <row r="363" spans="52:55" x14ac:dyDescent="0.2">
      <c r="AZ363" s="5"/>
      <c r="BA363" s="5"/>
      <c r="BB363" s="5"/>
      <c r="BC363" s="5"/>
    </row>
    <row r="364" spans="52:55" x14ac:dyDescent="0.2">
      <c r="AZ364" s="5"/>
      <c r="BA364" s="5"/>
      <c r="BB364" s="5"/>
      <c r="BC364" s="5"/>
    </row>
    <row r="365" spans="52:55" x14ac:dyDescent="0.2">
      <c r="AZ365" s="5"/>
      <c r="BA365" s="5"/>
      <c r="BB365" s="5"/>
      <c r="BC365" s="5"/>
    </row>
    <row r="366" spans="52:55" x14ac:dyDescent="0.2">
      <c r="AZ366" s="5"/>
      <c r="BA366" s="5"/>
      <c r="BB366" s="5"/>
      <c r="BC366" s="5"/>
    </row>
    <row r="367" spans="52:55" x14ac:dyDescent="0.2">
      <c r="AZ367" s="5"/>
      <c r="BA367" s="5"/>
      <c r="BB367" s="5"/>
      <c r="BC367" s="5"/>
    </row>
    <row r="368" spans="52:55" x14ac:dyDescent="0.2">
      <c r="AZ368" s="5"/>
      <c r="BA368" s="5"/>
      <c r="BB368" s="5"/>
      <c r="BC368" s="5"/>
    </row>
    <row r="369" spans="52:55" x14ac:dyDescent="0.2">
      <c r="AZ369" s="5"/>
      <c r="BA369" s="5"/>
      <c r="BB369" s="5"/>
      <c r="BC369" s="5"/>
    </row>
    <row r="370" spans="52:55" x14ac:dyDescent="0.2">
      <c r="AZ370" s="5"/>
      <c r="BA370" s="5"/>
      <c r="BB370" s="5"/>
      <c r="BC370" s="5"/>
    </row>
    <row r="371" spans="52:55" x14ac:dyDescent="0.2">
      <c r="AZ371" s="5"/>
      <c r="BA371" s="5"/>
      <c r="BB371" s="5"/>
      <c r="BC371" s="5"/>
    </row>
    <row r="372" spans="52:55" x14ac:dyDescent="0.2">
      <c r="AZ372" s="5"/>
      <c r="BA372" s="5"/>
      <c r="BB372" s="5"/>
      <c r="BC372" s="5"/>
    </row>
    <row r="373" spans="52:55" x14ac:dyDescent="0.2">
      <c r="AZ373" s="5"/>
      <c r="BA373" s="5"/>
      <c r="BB373" s="5"/>
      <c r="BC373" s="5"/>
    </row>
    <row r="374" spans="52:55" x14ac:dyDescent="0.2">
      <c r="AZ374" s="5"/>
      <c r="BA374" s="5"/>
      <c r="BB374" s="5"/>
      <c r="BC374" s="5"/>
    </row>
    <row r="375" spans="52:55" x14ac:dyDescent="0.2">
      <c r="AZ375" s="5"/>
      <c r="BA375" s="5"/>
      <c r="BB375" s="5"/>
      <c r="BC375" s="5"/>
    </row>
    <row r="376" spans="52:55" x14ac:dyDescent="0.2">
      <c r="AZ376" s="5"/>
      <c r="BA376" s="5"/>
      <c r="BB376" s="5"/>
      <c r="BC376" s="5"/>
    </row>
    <row r="377" spans="52:55" x14ac:dyDescent="0.2">
      <c r="AZ377" s="5"/>
      <c r="BA377" s="5"/>
      <c r="BB377" s="5"/>
      <c r="BC377" s="5"/>
    </row>
    <row r="378" spans="52:55" x14ac:dyDescent="0.2">
      <c r="AZ378" s="5"/>
      <c r="BA378" s="5"/>
      <c r="BB378" s="5"/>
      <c r="BC378" s="5"/>
    </row>
    <row r="379" spans="52:55" x14ac:dyDescent="0.2">
      <c r="AZ379" s="5"/>
      <c r="BA379" s="5"/>
      <c r="BB379" s="5"/>
      <c r="BC379" s="5"/>
    </row>
    <row r="380" spans="52:55" x14ac:dyDescent="0.2">
      <c r="AZ380" s="5"/>
      <c r="BA380" s="5"/>
      <c r="BB380" s="5"/>
      <c r="BC380" s="5"/>
    </row>
    <row r="381" spans="52:55" x14ac:dyDescent="0.2">
      <c r="AZ381" s="5"/>
      <c r="BA381" s="5"/>
      <c r="BB381" s="5"/>
      <c r="BC381" s="5"/>
    </row>
    <row r="382" spans="52:55" x14ac:dyDescent="0.2">
      <c r="AZ382" s="5"/>
      <c r="BA382" s="5"/>
      <c r="BB382" s="5"/>
      <c r="BC382" s="5"/>
    </row>
    <row r="383" spans="52:55" x14ac:dyDescent="0.2">
      <c r="AZ383" s="5"/>
      <c r="BA383" s="5"/>
      <c r="BB383" s="5"/>
      <c r="BC383" s="5"/>
    </row>
    <row r="384" spans="52:55" x14ac:dyDescent="0.2">
      <c r="AZ384" s="5"/>
      <c r="BA384" s="5"/>
      <c r="BB384" s="5"/>
      <c r="BC384" s="5"/>
    </row>
    <row r="385" spans="52:55" x14ac:dyDescent="0.2">
      <c r="AZ385" s="5"/>
      <c r="BA385" s="5"/>
      <c r="BB385" s="5"/>
      <c r="BC385" s="5"/>
    </row>
    <row r="386" spans="52:55" x14ac:dyDescent="0.2">
      <c r="AZ386" s="5"/>
      <c r="BA386" s="5"/>
      <c r="BB386" s="5"/>
      <c r="BC386" s="5"/>
    </row>
    <row r="387" spans="52:55" x14ac:dyDescent="0.2">
      <c r="AZ387" s="5"/>
      <c r="BA387" s="5"/>
      <c r="BB387" s="5"/>
      <c r="BC387" s="5"/>
    </row>
    <row r="388" spans="52:55" x14ac:dyDescent="0.2">
      <c r="AZ388" s="5"/>
      <c r="BA388" s="5"/>
      <c r="BB388" s="5"/>
      <c r="BC388" s="5"/>
    </row>
    <row r="389" spans="52:55" x14ac:dyDescent="0.2">
      <c r="AZ389" s="5"/>
      <c r="BA389" s="5"/>
      <c r="BB389" s="5"/>
      <c r="BC389" s="5"/>
    </row>
    <row r="390" spans="52:55" x14ac:dyDescent="0.2">
      <c r="AZ390" s="5"/>
      <c r="BA390" s="5"/>
      <c r="BB390" s="5"/>
      <c r="BC390" s="5"/>
    </row>
    <row r="391" spans="52:55" x14ac:dyDescent="0.2">
      <c r="AZ391" s="5"/>
      <c r="BA391" s="5"/>
      <c r="BB391" s="5"/>
      <c r="BC391" s="5"/>
    </row>
    <row r="392" spans="52:55" x14ac:dyDescent="0.2">
      <c r="AZ392" s="5"/>
      <c r="BA392" s="5"/>
      <c r="BB392" s="5"/>
      <c r="BC392" s="5"/>
    </row>
    <row r="393" spans="52:55" x14ac:dyDescent="0.2">
      <c r="AZ393" s="5"/>
      <c r="BA393" s="5"/>
      <c r="BB393" s="5"/>
      <c r="BC393" s="5"/>
    </row>
    <row r="394" spans="52:55" x14ac:dyDescent="0.2">
      <c r="AZ394" s="5"/>
      <c r="BA394" s="5"/>
      <c r="BB394" s="5"/>
      <c r="BC394" s="5"/>
    </row>
    <row r="395" spans="52:55" x14ac:dyDescent="0.2">
      <c r="AZ395" s="5"/>
      <c r="BA395" s="5"/>
      <c r="BB395" s="5"/>
      <c r="BC395" s="5"/>
    </row>
    <row r="396" spans="52:55" x14ac:dyDescent="0.2">
      <c r="AZ396" s="5"/>
      <c r="BA396" s="5"/>
      <c r="BB396" s="5"/>
      <c r="BC396" s="5"/>
    </row>
    <row r="397" spans="52:55" x14ac:dyDescent="0.2">
      <c r="AZ397" s="5"/>
      <c r="BA397" s="5"/>
      <c r="BB397" s="5"/>
      <c r="BC397" s="5"/>
    </row>
    <row r="398" spans="52:55" x14ac:dyDescent="0.2">
      <c r="AZ398" s="5"/>
      <c r="BA398" s="5"/>
      <c r="BB398" s="5"/>
      <c r="BC398" s="5"/>
    </row>
    <row r="399" spans="52:55" x14ac:dyDescent="0.2">
      <c r="AZ399" s="5"/>
      <c r="BA399" s="5"/>
      <c r="BB399" s="5"/>
      <c r="BC399" s="5"/>
    </row>
    <row r="400" spans="52:55" x14ac:dyDescent="0.2">
      <c r="AZ400" s="5"/>
      <c r="BA400" s="5"/>
      <c r="BB400" s="5"/>
      <c r="BC400" s="5"/>
    </row>
    <row r="401" spans="52:55" x14ac:dyDescent="0.2">
      <c r="AZ401" s="5"/>
      <c r="BA401" s="5"/>
      <c r="BB401" s="5"/>
      <c r="BC401" s="5"/>
    </row>
    <row r="402" spans="52:55" x14ac:dyDescent="0.2">
      <c r="AZ402" s="5"/>
      <c r="BA402" s="5"/>
      <c r="BB402" s="5"/>
      <c r="BC402" s="5"/>
    </row>
    <row r="403" spans="52:55" x14ac:dyDescent="0.2">
      <c r="AZ403" s="5"/>
      <c r="BA403" s="5"/>
      <c r="BB403" s="5"/>
      <c r="BC403" s="5"/>
    </row>
    <row r="404" spans="52:55" x14ac:dyDescent="0.2">
      <c r="AZ404" s="5"/>
      <c r="BA404" s="5"/>
      <c r="BB404" s="5"/>
      <c r="BC404" s="5"/>
    </row>
    <row r="405" spans="52:55" x14ac:dyDescent="0.2">
      <c r="AZ405" s="5"/>
      <c r="BA405" s="5"/>
      <c r="BB405" s="5"/>
      <c r="BC405" s="5"/>
    </row>
    <row r="406" spans="52:55" x14ac:dyDescent="0.2">
      <c r="AZ406" s="5"/>
      <c r="BA406" s="5"/>
      <c r="BB406" s="5"/>
      <c r="BC406" s="5"/>
    </row>
    <row r="407" spans="52:55" x14ac:dyDescent="0.2">
      <c r="AZ407" s="5"/>
      <c r="BA407" s="5"/>
      <c r="BB407" s="5"/>
      <c r="BC407" s="5"/>
    </row>
    <row r="408" spans="52:55" x14ac:dyDescent="0.2">
      <c r="AZ408" s="5"/>
      <c r="BA408" s="5"/>
      <c r="BB408" s="5"/>
      <c r="BC408" s="5"/>
    </row>
    <row r="409" spans="52:55" x14ac:dyDescent="0.2">
      <c r="AZ409" s="5"/>
      <c r="BA409" s="5"/>
      <c r="BB409" s="5"/>
      <c r="BC409" s="5"/>
    </row>
    <row r="410" spans="52:55" x14ac:dyDescent="0.2">
      <c r="AZ410" s="5"/>
      <c r="BA410" s="5"/>
      <c r="BB410" s="5"/>
      <c r="BC410" s="5"/>
    </row>
    <row r="411" spans="52:55" x14ac:dyDescent="0.2">
      <c r="AZ411" s="5"/>
      <c r="BA411" s="5"/>
      <c r="BB411" s="5"/>
      <c r="BC411" s="5"/>
    </row>
    <row r="412" spans="52:55" x14ac:dyDescent="0.2">
      <c r="AZ412" s="5"/>
      <c r="BA412" s="5"/>
      <c r="BB412" s="5"/>
      <c r="BC412" s="5"/>
    </row>
    <row r="413" spans="52:55" x14ac:dyDescent="0.2">
      <c r="AZ413" s="5"/>
      <c r="BA413" s="5"/>
      <c r="BB413" s="5"/>
      <c r="BC413" s="5"/>
    </row>
    <row r="414" spans="52:55" x14ac:dyDescent="0.2">
      <c r="AZ414" s="5"/>
      <c r="BA414" s="5"/>
      <c r="BB414" s="5"/>
      <c r="BC414" s="5"/>
    </row>
    <row r="415" spans="52:55" x14ac:dyDescent="0.2">
      <c r="AZ415" s="5"/>
      <c r="BA415" s="5"/>
      <c r="BB415" s="5"/>
      <c r="BC415" s="5"/>
    </row>
    <row r="416" spans="52:55" x14ac:dyDescent="0.2">
      <c r="AZ416" s="5"/>
      <c r="BA416" s="5"/>
      <c r="BB416" s="5"/>
      <c r="BC416" s="5"/>
    </row>
    <row r="417" spans="52:55" x14ac:dyDescent="0.2">
      <c r="AZ417" s="5"/>
      <c r="BA417" s="5"/>
      <c r="BB417" s="5"/>
      <c r="BC417" s="5"/>
    </row>
    <row r="418" spans="52:55" x14ac:dyDescent="0.2">
      <c r="AZ418" s="5"/>
      <c r="BA418" s="5"/>
      <c r="BB418" s="5"/>
      <c r="BC418" s="5"/>
    </row>
    <row r="419" spans="52:55" x14ac:dyDescent="0.2">
      <c r="AZ419" s="5"/>
      <c r="BA419" s="5"/>
      <c r="BB419" s="5"/>
      <c r="BC419" s="5"/>
    </row>
    <row r="420" spans="52:55" x14ac:dyDescent="0.2">
      <c r="AZ420" s="5"/>
      <c r="BA420" s="5"/>
      <c r="BB420" s="5"/>
      <c r="BC420" s="5"/>
    </row>
    <row r="421" spans="52:55" x14ac:dyDescent="0.2">
      <c r="AZ421" s="5"/>
      <c r="BA421" s="5"/>
      <c r="BB421" s="5"/>
      <c r="BC421" s="5"/>
    </row>
    <row r="422" spans="52:55" x14ac:dyDescent="0.2">
      <c r="AZ422" s="5"/>
      <c r="BA422" s="5"/>
      <c r="BB422" s="5"/>
      <c r="BC422" s="5"/>
    </row>
    <row r="423" spans="52:55" x14ac:dyDescent="0.2">
      <c r="AZ423" s="5"/>
      <c r="BA423" s="5"/>
      <c r="BB423" s="5"/>
      <c r="BC423" s="5"/>
    </row>
    <row r="424" spans="52:55" x14ac:dyDescent="0.2">
      <c r="AZ424" s="5"/>
      <c r="BA424" s="5"/>
      <c r="BB424" s="5"/>
      <c r="BC424" s="5"/>
    </row>
    <row r="425" spans="52:55" x14ac:dyDescent="0.2">
      <c r="AZ425" s="5"/>
      <c r="BA425" s="5"/>
      <c r="BB425" s="5"/>
      <c r="BC425" s="5"/>
    </row>
    <row r="426" spans="52:55" x14ac:dyDescent="0.2">
      <c r="AZ426" s="5"/>
      <c r="BA426" s="5"/>
      <c r="BB426" s="5"/>
      <c r="BC426" s="5"/>
    </row>
    <row r="427" spans="52:55" x14ac:dyDescent="0.2">
      <c r="AZ427" s="5"/>
      <c r="BA427" s="5"/>
      <c r="BB427" s="5"/>
      <c r="BC427" s="5"/>
    </row>
    <row r="428" spans="52:55" x14ac:dyDescent="0.2">
      <c r="AZ428" s="5"/>
      <c r="BA428" s="5"/>
      <c r="BB428" s="5"/>
      <c r="BC428" s="5"/>
    </row>
    <row r="429" spans="52:55" x14ac:dyDescent="0.2">
      <c r="AZ429" s="5"/>
      <c r="BA429" s="5"/>
      <c r="BB429" s="5"/>
      <c r="BC429" s="5"/>
    </row>
    <row r="430" spans="52:55" x14ac:dyDescent="0.2">
      <c r="AZ430" s="5"/>
      <c r="BA430" s="5"/>
      <c r="BB430" s="5"/>
      <c r="BC430" s="5"/>
    </row>
    <row r="431" spans="52:55" x14ac:dyDescent="0.2">
      <c r="AZ431" s="5"/>
      <c r="BA431" s="5"/>
      <c r="BB431" s="5"/>
      <c r="BC431" s="5"/>
    </row>
    <row r="432" spans="52:55" x14ac:dyDescent="0.2">
      <c r="AZ432" s="5"/>
      <c r="BA432" s="5"/>
      <c r="BB432" s="5"/>
      <c r="BC432" s="5"/>
    </row>
    <row r="433" spans="52:55" x14ac:dyDescent="0.2">
      <c r="AZ433" s="5"/>
      <c r="BA433" s="5"/>
      <c r="BB433" s="5"/>
      <c r="BC433" s="5"/>
    </row>
    <row r="434" spans="52:55" x14ac:dyDescent="0.2">
      <c r="AZ434" s="5"/>
      <c r="BA434" s="5"/>
      <c r="BB434" s="5"/>
      <c r="BC434" s="5"/>
    </row>
    <row r="435" spans="52:55" x14ac:dyDescent="0.2">
      <c r="AZ435" s="5"/>
      <c r="BA435" s="5"/>
      <c r="BB435" s="5"/>
      <c r="BC435" s="5"/>
    </row>
    <row r="436" spans="52:55" x14ac:dyDescent="0.2">
      <c r="AZ436" s="5"/>
      <c r="BA436" s="5"/>
      <c r="BB436" s="5"/>
      <c r="BC436" s="5"/>
    </row>
    <row r="437" spans="52:55" x14ac:dyDescent="0.2">
      <c r="AZ437" s="5"/>
      <c r="BA437" s="5"/>
      <c r="BB437" s="5"/>
      <c r="BC437" s="5"/>
    </row>
    <row r="438" spans="52:55" x14ac:dyDescent="0.2">
      <c r="AZ438" s="5"/>
      <c r="BA438" s="5"/>
      <c r="BB438" s="5"/>
      <c r="BC438" s="5"/>
    </row>
    <row r="439" spans="52:55" x14ac:dyDescent="0.2">
      <c r="AZ439" s="5"/>
      <c r="BA439" s="5"/>
      <c r="BB439" s="5"/>
      <c r="BC439" s="5"/>
    </row>
    <row r="440" spans="52:55" x14ac:dyDescent="0.2">
      <c r="AZ440" s="5"/>
      <c r="BA440" s="5"/>
      <c r="BB440" s="5"/>
      <c r="BC440" s="5"/>
    </row>
    <row r="441" spans="52:55" x14ac:dyDescent="0.2">
      <c r="AZ441" s="5"/>
      <c r="BA441" s="5"/>
      <c r="BB441" s="5"/>
      <c r="BC441" s="5"/>
    </row>
    <row r="442" spans="52:55" x14ac:dyDescent="0.2">
      <c r="AZ442" s="5"/>
      <c r="BA442" s="5"/>
      <c r="BB442" s="5"/>
      <c r="BC442" s="5"/>
    </row>
    <row r="443" spans="52:55" x14ac:dyDescent="0.2">
      <c r="AZ443" s="5"/>
      <c r="BA443" s="5"/>
      <c r="BB443" s="5"/>
      <c r="BC443" s="5"/>
    </row>
    <row r="444" spans="52:55" x14ac:dyDescent="0.2">
      <c r="AZ444" s="5"/>
      <c r="BA444" s="5"/>
      <c r="BB444" s="5"/>
      <c r="BC444" s="5"/>
    </row>
    <row r="445" spans="52:55" x14ac:dyDescent="0.2">
      <c r="AZ445" s="5"/>
      <c r="BA445" s="5"/>
      <c r="BB445" s="5"/>
      <c r="BC445" s="5"/>
    </row>
    <row r="446" spans="52:55" x14ac:dyDescent="0.2">
      <c r="AZ446" s="5"/>
      <c r="BA446" s="5"/>
      <c r="BB446" s="5"/>
      <c r="BC446" s="5"/>
    </row>
    <row r="447" spans="52:55" x14ac:dyDescent="0.2">
      <c r="AZ447" s="5"/>
      <c r="BA447" s="5"/>
      <c r="BB447" s="5"/>
      <c r="BC447" s="5"/>
    </row>
    <row r="448" spans="52:55" x14ac:dyDescent="0.2">
      <c r="AZ448" s="5"/>
      <c r="BA448" s="5"/>
      <c r="BB448" s="5"/>
      <c r="BC448" s="5"/>
    </row>
    <row r="449" spans="52:55" x14ac:dyDescent="0.2">
      <c r="AZ449" s="5"/>
      <c r="BA449" s="5"/>
      <c r="BB449" s="5"/>
      <c r="BC449" s="5"/>
    </row>
    <row r="450" spans="52:55" x14ac:dyDescent="0.2">
      <c r="AZ450" s="5"/>
      <c r="BA450" s="5"/>
      <c r="BB450" s="5"/>
      <c r="BC450" s="5"/>
    </row>
    <row r="451" spans="52:55" x14ac:dyDescent="0.2">
      <c r="AZ451" s="5"/>
      <c r="BA451" s="5"/>
      <c r="BB451" s="5"/>
      <c r="BC451" s="5"/>
    </row>
    <row r="452" spans="52:55" x14ac:dyDescent="0.2">
      <c r="AZ452" s="5"/>
      <c r="BA452" s="5"/>
      <c r="BB452" s="5"/>
      <c r="BC452" s="5"/>
    </row>
    <row r="453" spans="52:55" x14ac:dyDescent="0.2">
      <c r="AZ453" s="5"/>
      <c r="BA453" s="5"/>
      <c r="BB453" s="5"/>
      <c r="BC453" s="5"/>
    </row>
    <row r="454" spans="52:55" x14ac:dyDescent="0.2">
      <c r="AZ454" s="5"/>
      <c r="BA454" s="5"/>
      <c r="BB454" s="5"/>
      <c r="BC454" s="5"/>
    </row>
    <row r="455" spans="52:55" x14ac:dyDescent="0.2">
      <c r="AZ455" s="5"/>
      <c r="BA455" s="5"/>
      <c r="BB455" s="5"/>
      <c r="BC455" s="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00"/>
  <sheetViews>
    <sheetView workbookViewId="0">
      <pane ySplit="8100" topLeftCell="A79"/>
      <selection pane="bottomLeft" activeCell="A83" sqref="A83:XFD83"/>
    </sheetView>
  </sheetViews>
  <sheetFormatPr baseColWidth="10" defaultColWidth="9.1640625" defaultRowHeight="15" x14ac:dyDescent="0.2"/>
  <cols>
    <col min="1" max="1" width="21.5" style="5" customWidth="1"/>
    <col min="2" max="3" width="9.1640625" style="5"/>
    <col min="4" max="4" width="12.5" style="5" bestFit="1" customWidth="1"/>
    <col min="5" max="6" width="13.6640625" style="58" bestFit="1" customWidth="1"/>
    <col min="7" max="7" width="11.5" style="5" bestFit="1" customWidth="1"/>
    <col min="8" max="8" width="11.6640625" style="5" customWidth="1"/>
    <col min="9" max="9" width="11.83203125" style="5" customWidth="1"/>
    <col min="10" max="10" width="11.5" style="5" bestFit="1" customWidth="1"/>
    <col min="11" max="11" width="11.5" style="5" customWidth="1"/>
    <col min="12" max="12" width="12" style="5" customWidth="1"/>
    <col min="13" max="13" width="11.6640625" style="5" customWidth="1"/>
    <col min="14" max="16384" width="9.1640625" style="5"/>
  </cols>
  <sheetData>
    <row r="1" spans="1:13" x14ac:dyDescent="0.2">
      <c r="A1" t="s">
        <v>562</v>
      </c>
    </row>
    <row r="2" spans="1:13" x14ac:dyDescent="0.2">
      <c r="D2" s="5" t="s">
        <v>465</v>
      </c>
      <c r="E2" s="58" t="s">
        <v>466</v>
      </c>
      <c r="F2" s="58" t="s">
        <v>467</v>
      </c>
      <c r="G2" s="58" t="s">
        <v>517</v>
      </c>
      <c r="H2" s="58" t="s">
        <v>476</v>
      </c>
    </row>
    <row r="3" spans="1:13" s="19" customFormat="1" ht="33" x14ac:dyDescent="0.25">
      <c r="A3" s="15" t="s">
        <v>118</v>
      </c>
      <c r="B3" s="19" t="s">
        <v>433</v>
      </c>
      <c r="C3" s="15" t="s">
        <v>143</v>
      </c>
      <c r="D3" s="20" t="s">
        <v>110</v>
      </c>
      <c r="E3" s="7" t="s">
        <v>110</v>
      </c>
      <c r="F3" s="7" t="s">
        <v>531</v>
      </c>
      <c r="G3" s="20"/>
      <c r="H3" s="20" t="s">
        <v>530</v>
      </c>
      <c r="I3" s="20"/>
      <c r="J3" s="20"/>
      <c r="K3" s="20"/>
      <c r="L3" s="20"/>
      <c r="M3" s="20"/>
    </row>
    <row r="4" spans="1:13" x14ac:dyDescent="0.2">
      <c r="A4" s="5" t="s">
        <v>144</v>
      </c>
      <c r="B4" s="5">
        <v>3.0990000000000002</v>
      </c>
      <c r="C4" s="5">
        <v>0</v>
      </c>
      <c r="D4" s="17">
        <v>919.80974733760002</v>
      </c>
      <c r="E4" s="18">
        <f t="shared" ref="E4:E35" si="0">D4*B4/1000</f>
        <v>2.8504904069992225</v>
      </c>
      <c r="F4" s="18">
        <f>E4*60.08/28.09</f>
        <v>6.0967413190641961</v>
      </c>
      <c r="G4" s="17">
        <f>F4/B4</f>
        <v>1.967325369172054</v>
      </c>
      <c r="H4" s="17">
        <f>(D4/1000)*(60.08/28.09)</f>
        <v>1.9673253691720543</v>
      </c>
      <c r="I4" s="17"/>
      <c r="J4" s="17"/>
      <c r="K4" s="17"/>
      <c r="L4" s="17"/>
      <c r="M4" s="17"/>
    </row>
    <row r="5" spans="1:13" x14ac:dyDescent="0.2">
      <c r="A5" s="5" t="s">
        <v>145</v>
      </c>
      <c r="B5" s="5">
        <v>3.3199999999999994</v>
      </c>
      <c r="C5" s="5">
        <f>C4+6</f>
        <v>6</v>
      </c>
      <c r="D5" s="17">
        <v>1864.3668072127998</v>
      </c>
      <c r="E5" s="18">
        <f t="shared" si="0"/>
        <v>6.1896977999464946</v>
      </c>
      <c r="F5" s="18">
        <f t="shared" ref="F5:F68" si="1">E5*60.08/28.09</f>
        <v>13.238769804940739</v>
      </c>
      <c r="G5" s="17">
        <f t="shared" ref="G5:G68" si="2">F5/B5</f>
        <v>3.9875812665484163</v>
      </c>
      <c r="H5" s="17">
        <f t="shared" ref="H5:H68" si="3">(D5/1000)*(60.08/28.09)</f>
        <v>3.9875812665484158</v>
      </c>
      <c r="I5" s="17"/>
      <c r="J5" s="17"/>
      <c r="K5" s="17"/>
      <c r="L5" s="17"/>
      <c r="M5" s="17"/>
    </row>
    <row r="6" spans="1:13" x14ac:dyDescent="0.2">
      <c r="A6" s="5" t="s">
        <v>146</v>
      </c>
      <c r="B6" s="5">
        <v>3.3739999999999997</v>
      </c>
      <c r="C6" s="5">
        <f t="shared" ref="C6:C69" si="4">C5+6</f>
        <v>12</v>
      </c>
      <c r="D6" s="17">
        <v>1832.0530958832001</v>
      </c>
      <c r="E6" s="18">
        <f t="shared" si="0"/>
        <v>6.1813471455099158</v>
      </c>
      <c r="F6" s="18">
        <f t="shared" si="1"/>
        <v>13.220909095843208</v>
      </c>
      <c r="G6" s="17">
        <f t="shared" si="2"/>
        <v>3.9184674261538852</v>
      </c>
      <c r="H6" s="17">
        <f t="shared" si="3"/>
        <v>3.9184674261538857</v>
      </c>
      <c r="I6" s="17"/>
      <c r="J6" s="17"/>
      <c r="K6" s="17"/>
      <c r="L6" s="17"/>
      <c r="M6" s="17"/>
    </row>
    <row r="7" spans="1:13" x14ac:dyDescent="0.2">
      <c r="A7" s="5" t="s">
        <v>147</v>
      </c>
      <c r="B7" s="5">
        <v>8.4600000000000009</v>
      </c>
      <c r="C7" s="5">
        <f t="shared" si="4"/>
        <v>18</v>
      </c>
      <c r="D7" s="17">
        <v>28815.327723507995</v>
      </c>
      <c r="E7" s="18">
        <f t="shared" si="0"/>
        <v>243.77767254087766</v>
      </c>
      <c r="F7" s="18">
        <f t="shared" si="1"/>
        <v>521.40130175350407</v>
      </c>
      <c r="G7" s="17">
        <f t="shared" si="2"/>
        <v>61.631359545331442</v>
      </c>
      <c r="H7" s="17">
        <f t="shared" si="3"/>
        <v>61.631359545331442</v>
      </c>
      <c r="I7" s="17"/>
      <c r="J7" s="17"/>
      <c r="K7" s="17"/>
      <c r="L7" s="17"/>
      <c r="M7" s="17"/>
    </row>
    <row r="8" spans="1:13" x14ac:dyDescent="0.2">
      <c r="A8" s="5" t="s">
        <v>148</v>
      </c>
      <c r="B8" s="5">
        <v>3.3959999999999999</v>
      </c>
      <c r="C8" s="5">
        <f t="shared" si="4"/>
        <v>24</v>
      </c>
      <c r="D8" s="17">
        <v>95709.516327526304</v>
      </c>
      <c r="E8" s="18">
        <f t="shared" si="0"/>
        <v>325.02951744827931</v>
      </c>
      <c r="F8" s="18">
        <f t="shared" si="1"/>
        <v>695.18595259140693</v>
      </c>
      <c r="G8" s="17">
        <f t="shared" si="2"/>
        <v>204.70728874894198</v>
      </c>
      <c r="H8" s="17">
        <f t="shared" si="3"/>
        <v>204.70728874894195</v>
      </c>
      <c r="I8" s="17"/>
      <c r="J8" s="17"/>
      <c r="K8" s="17"/>
      <c r="L8" s="17"/>
      <c r="M8" s="17"/>
    </row>
    <row r="9" spans="1:13" x14ac:dyDescent="0.2">
      <c r="A9" s="5" t="s">
        <v>149</v>
      </c>
      <c r="B9" s="5">
        <v>3.4160000000000004</v>
      </c>
      <c r="C9" s="5">
        <f t="shared" si="4"/>
        <v>30</v>
      </c>
      <c r="D9" s="17">
        <v>114422.15612201219</v>
      </c>
      <c r="E9" s="18">
        <f t="shared" si="0"/>
        <v>390.86608531279364</v>
      </c>
      <c r="F9" s="18">
        <f t="shared" si="1"/>
        <v>835.99980083989465</v>
      </c>
      <c r="G9" s="17">
        <f t="shared" si="2"/>
        <v>244.73062085477008</v>
      </c>
      <c r="H9" s="17">
        <f t="shared" si="3"/>
        <v>244.73062085477011</v>
      </c>
      <c r="I9" s="17"/>
      <c r="J9" s="17"/>
      <c r="K9" s="17"/>
      <c r="L9" s="17"/>
      <c r="M9" s="17"/>
    </row>
    <row r="10" spans="1:13" x14ac:dyDescent="0.2">
      <c r="A10" s="5" t="s">
        <v>150</v>
      </c>
      <c r="B10" s="5">
        <v>3.5270000000000001</v>
      </c>
      <c r="C10" s="5">
        <f t="shared" si="4"/>
        <v>36</v>
      </c>
      <c r="D10" s="17">
        <v>122910.14018351158</v>
      </c>
      <c r="E10" s="18">
        <f t="shared" si="0"/>
        <v>433.50406442724534</v>
      </c>
      <c r="F10" s="18">
        <f t="shared" si="1"/>
        <v>927.19559240971523</v>
      </c>
      <c r="G10" s="17">
        <f t="shared" si="2"/>
        <v>262.88505597099947</v>
      </c>
      <c r="H10" s="17">
        <f t="shared" si="3"/>
        <v>262.88505597099947</v>
      </c>
      <c r="I10" s="17"/>
      <c r="J10" s="17"/>
      <c r="K10" s="17"/>
      <c r="L10" s="17"/>
      <c r="M10" s="17"/>
    </row>
    <row r="11" spans="1:13" x14ac:dyDescent="0.2">
      <c r="A11" s="5" t="s">
        <v>151</v>
      </c>
      <c r="B11" s="5">
        <v>3.3900000000000006</v>
      </c>
      <c r="C11" s="5">
        <f t="shared" si="4"/>
        <v>42</v>
      </c>
      <c r="D11" s="17">
        <v>132999.8809565664</v>
      </c>
      <c r="E11" s="18">
        <f t="shared" si="0"/>
        <v>450.86959644276016</v>
      </c>
      <c r="F11" s="18">
        <f t="shared" si="1"/>
        <v>964.3376772616956</v>
      </c>
      <c r="G11" s="17">
        <f t="shared" si="2"/>
        <v>284.46539152262403</v>
      </c>
      <c r="H11" s="17">
        <f t="shared" si="3"/>
        <v>284.46539152262397</v>
      </c>
      <c r="I11" s="17"/>
      <c r="J11" s="17"/>
      <c r="K11" s="17"/>
      <c r="L11" s="17"/>
      <c r="M11" s="17"/>
    </row>
    <row r="12" spans="1:13" x14ac:dyDescent="0.2">
      <c r="A12" s="5" t="s">
        <v>152</v>
      </c>
      <c r="B12" s="5">
        <v>3.3500000000000005</v>
      </c>
      <c r="C12" s="5">
        <f t="shared" si="4"/>
        <v>48</v>
      </c>
      <c r="D12" s="17">
        <v>143195.96556229758</v>
      </c>
      <c r="E12" s="18">
        <f t="shared" si="0"/>
        <v>479.70648463369696</v>
      </c>
      <c r="F12" s="18">
        <f t="shared" si="1"/>
        <v>1026.0151511852087</v>
      </c>
      <c r="G12" s="17">
        <f t="shared" si="2"/>
        <v>306.27317945827122</v>
      </c>
      <c r="H12" s="17">
        <f t="shared" si="3"/>
        <v>306.27317945827116</v>
      </c>
      <c r="I12" s="17"/>
      <c r="J12" s="17"/>
      <c r="K12" s="17"/>
      <c r="L12" s="17"/>
      <c r="M12" s="17"/>
    </row>
    <row r="13" spans="1:13" x14ac:dyDescent="0.2">
      <c r="A13" s="5" t="s">
        <v>153</v>
      </c>
      <c r="B13" s="5">
        <v>3.471000000000001</v>
      </c>
      <c r="C13" s="5">
        <f t="shared" si="4"/>
        <v>54</v>
      </c>
      <c r="D13" s="17">
        <v>147980.781886182</v>
      </c>
      <c r="E13" s="18">
        <f t="shared" si="0"/>
        <v>513.64129392693781</v>
      </c>
      <c r="F13" s="18">
        <f t="shared" si="1"/>
        <v>1098.5962598480037</v>
      </c>
      <c r="G13" s="17">
        <f t="shared" si="2"/>
        <v>316.50713334716318</v>
      </c>
      <c r="H13" s="17">
        <f t="shared" si="3"/>
        <v>316.50713334716318</v>
      </c>
      <c r="I13" s="17"/>
      <c r="J13" s="17"/>
      <c r="K13" s="17"/>
      <c r="L13" s="17"/>
      <c r="M13" s="17"/>
    </row>
    <row r="14" spans="1:13" x14ac:dyDescent="0.2">
      <c r="A14" s="5" t="s">
        <v>154</v>
      </c>
      <c r="B14" s="5">
        <v>3.4740000000000002</v>
      </c>
      <c r="C14" s="5">
        <f t="shared" si="4"/>
        <v>60</v>
      </c>
      <c r="D14" s="17">
        <v>153530.00073857841</v>
      </c>
      <c r="E14" s="18">
        <f t="shared" si="0"/>
        <v>533.3632225658215</v>
      </c>
      <c r="F14" s="18">
        <f t="shared" si="1"/>
        <v>1140.7782987452672</v>
      </c>
      <c r="G14" s="17">
        <f t="shared" si="2"/>
        <v>328.37602151562095</v>
      </c>
      <c r="H14" s="17">
        <f t="shared" si="3"/>
        <v>328.37602151562089</v>
      </c>
      <c r="I14" s="17"/>
      <c r="J14" s="17"/>
      <c r="K14" s="17"/>
      <c r="L14" s="17"/>
      <c r="M14" s="17"/>
    </row>
    <row r="15" spans="1:13" x14ac:dyDescent="0.2">
      <c r="A15" s="5" t="s">
        <v>155</v>
      </c>
      <c r="B15" s="5">
        <v>3.4319999999999995</v>
      </c>
      <c r="C15" s="5">
        <f t="shared" si="4"/>
        <v>66</v>
      </c>
      <c r="D15" s="17">
        <v>160468.34919668749</v>
      </c>
      <c r="E15" s="18">
        <f t="shared" si="0"/>
        <v>550.72737444303141</v>
      </c>
      <c r="F15" s="18">
        <f t="shared" si="1"/>
        <v>1177.917431703002</v>
      </c>
      <c r="G15" s="17">
        <f t="shared" si="2"/>
        <v>343.21603487849711</v>
      </c>
      <c r="H15" s="17">
        <f t="shared" si="3"/>
        <v>343.21603487849706</v>
      </c>
      <c r="I15" s="17"/>
      <c r="J15" s="17"/>
      <c r="K15" s="17"/>
      <c r="L15" s="17"/>
      <c r="M15" s="17"/>
    </row>
    <row r="16" spans="1:13" x14ac:dyDescent="0.2">
      <c r="A16" s="5" t="s">
        <v>156</v>
      </c>
      <c r="B16" s="5">
        <v>3.4810000000000008</v>
      </c>
      <c r="C16" s="5">
        <f t="shared" si="4"/>
        <v>72</v>
      </c>
      <c r="D16" s="17">
        <v>161546.46993003349</v>
      </c>
      <c r="E16" s="18">
        <f t="shared" si="0"/>
        <v>562.34326182644679</v>
      </c>
      <c r="F16" s="18">
        <f t="shared" si="1"/>
        <v>1202.7619498231729</v>
      </c>
      <c r="G16" s="17">
        <f t="shared" si="2"/>
        <v>345.52196202906424</v>
      </c>
      <c r="H16" s="17">
        <f t="shared" si="3"/>
        <v>345.52196202906407</v>
      </c>
      <c r="I16" s="17"/>
      <c r="J16" s="17"/>
      <c r="K16" s="17"/>
      <c r="L16" s="17"/>
      <c r="M16" s="17"/>
    </row>
    <row r="17" spans="1:13" x14ac:dyDescent="0.2">
      <c r="A17" s="5" t="s">
        <v>157</v>
      </c>
      <c r="B17" s="5">
        <v>3.4740000000000002</v>
      </c>
      <c r="C17" s="5">
        <f t="shared" si="4"/>
        <v>78</v>
      </c>
      <c r="D17" s="17">
        <v>165947.40257984001</v>
      </c>
      <c r="E17" s="18">
        <f t="shared" si="0"/>
        <v>576.50127656236418</v>
      </c>
      <c r="F17" s="18">
        <f t="shared" si="1"/>
        <v>1233.0436701981787</v>
      </c>
      <c r="G17" s="17">
        <f t="shared" si="2"/>
        <v>354.93485037368413</v>
      </c>
      <c r="H17" s="17">
        <f t="shared" si="3"/>
        <v>354.93485037368407</v>
      </c>
      <c r="I17" s="17"/>
      <c r="J17" s="17"/>
      <c r="K17" s="17"/>
      <c r="L17" s="17"/>
      <c r="M17" s="17"/>
    </row>
    <row r="18" spans="1:13" x14ac:dyDescent="0.2">
      <c r="A18" s="5" t="s">
        <v>158</v>
      </c>
      <c r="B18" s="5">
        <v>3.4949999999999992</v>
      </c>
      <c r="C18" s="5">
        <f t="shared" si="4"/>
        <v>84</v>
      </c>
      <c r="D18" s="17">
        <v>170633.24050100791</v>
      </c>
      <c r="E18" s="18">
        <f t="shared" si="0"/>
        <v>596.36317555102255</v>
      </c>
      <c r="F18" s="18">
        <f t="shared" si="1"/>
        <v>1275.5250832006207</v>
      </c>
      <c r="G18" s="17">
        <f t="shared" si="2"/>
        <v>364.95710535067838</v>
      </c>
      <c r="H18" s="17">
        <f t="shared" si="3"/>
        <v>364.95710535067832</v>
      </c>
      <c r="I18" s="17"/>
      <c r="J18" s="17"/>
      <c r="K18" s="17"/>
      <c r="L18" s="17"/>
      <c r="M18" s="17"/>
    </row>
    <row r="19" spans="1:13" x14ac:dyDescent="0.2">
      <c r="A19" s="5" t="s">
        <v>159</v>
      </c>
      <c r="B19" s="5">
        <v>3.4700000000000006</v>
      </c>
      <c r="C19" s="5">
        <f t="shared" si="4"/>
        <v>90</v>
      </c>
      <c r="D19" s="17">
        <v>171166.56772179669</v>
      </c>
      <c r="E19" s="18">
        <f t="shared" si="0"/>
        <v>593.94798999463467</v>
      </c>
      <c r="F19" s="18">
        <f t="shared" si="1"/>
        <v>1270.3593890664881</v>
      </c>
      <c r="G19" s="17">
        <f t="shared" si="2"/>
        <v>366.09780664740288</v>
      </c>
      <c r="H19" s="17">
        <f t="shared" si="3"/>
        <v>366.09780664740276</v>
      </c>
      <c r="I19" s="17"/>
      <c r="J19" s="17"/>
      <c r="K19" s="17"/>
      <c r="L19" s="17"/>
      <c r="M19" s="17"/>
    </row>
    <row r="20" spans="1:13" x14ac:dyDescent="0.2">
      <c r="A20" s="5" t="s">
        <v>160</v>
      </c>
      <c r="B20" s="5">
        <v>3.4350000000000005</v>
      </c>
      <c r="C20" s="5">
        <f t="shared" si="4"/>
        <v>96</v>
      </c>
      <c r="D20" s="17">
        <v>177202.77796113951</v>
      </c>
      <c r="E20" s="18">
        <f t="shared" si="0"/>
        <v>608.69154229651429</v>
      </c>
      <c r="F20" s="18">
        <f t="shared" si="1"/>
        <v>1301.893480283894</v>
      </c>
      <c r="G20" s="17">
        <f t="shared" si="2"/>
        <v>379.00829120346253</v>
      </c>
      <c r="H20" s="17">
        <f t="shared" si="3"/>
        <v>379.00829120346248</v>
      </c>
      <c r="I20" s="17"/>
      <c r="J20" s="17"/>
      <c r="K20" s="17"/>
      <c r="L20" s="17"/>
      <c r="M20" s="17"/>
    </row>
    <row r="21" spans="1:13" x14ac:dyDescent="0.2">
      <c r="A21" s="5" t="s">
        <v>161</v>
      </c>
      <c r="B21" s="5">
        <v>3.4519999999999991</v>
      </c>
      <c r="C21" s="5">
        <f t="shared" si="4"/>
        <v>102</v>
      </c>
      <c r="D21" s="17">
        <v>185874.97525533088</v>
      </c>
      <c r="E21" s="18">
        <f t="shared" si="0"/>
        <v>641.64041458140196</v>
      </c>
      <c r="F21" s="18">
        <f t="shared" si="1"/>
        <v>1372.3658279832905</v>
      </c>
      <c r="G21" s="17">
        <f t="shared" si="2"/>
        <v>397.5567288479985</v>
      </c>
      <c r="H21" s="17">
        <f t="shared" si="3"/>
        <v>397.5567288479985</v>
      </c>
      <c r="I21" s="17"/>
      <c r="J21" s="17"/>
      <c r="K21" s="17"/>
      <c r="L21" s="17"/>
      <c r="M21" s="17"/>
    </row>
    <row r="22" spans="1:13" x14ac:dyDescent="0.2">
      <c r="A22" s="5" t="s">
        <v>162</v>
      </c>
      <c r="B22" s="5">
        <v>3.4539999999999997</v>
      </c>
      <c r="C22" s="5">
        <f t="shared" si="4"/>
        <v>108</v>
      </c>
      <c r="D22" s="17">
        <v>180602.25058710889</v>
      </c>
      <c r="E22" s="18">
        <f t="shared" si="0"/>
        <v>623.80017352787411</v>
      </c>
      <c r="F22" s="18">
        <f t="shared" si="1"/>
        <v>1334.2084167160797</v>
      </c>
      <c r="G22" s="17">
        <f t="shared" si="2"/>
        <v>386.27921734686731</v>
      </c>
      <c r="H22" s="17">
        <f t="shared" si="3"/>
        <v>386.27921734686726</v>
      </c>
      <c r="I22" s="17"/>
      <c r="J22" s="17"/>
      <c r="K22" s="17"/>
      <c r="L22" s="17"/>
      <c r="M22" s="17"/>
    </row>
    <row r="23" spans="1:13" x14ac:dyDescent="0.2">
      <c r="A23" s="5" t="s">
        <v>163</v>
      </c>
      <c r="B23" s="5">
        <v>3.4230000000000009</v>
      </c>
      <c r="C23" s="5">
        <f t="shared" si="4"/>
        <v>114</v>
      </c>
      <c r="D23" s="17">
        <v>184441.55296841281</v>
      </c>
      <c r="E23" s="18">
        <f t="shared" si="0"/>
        <v>631.34343581087728</v>
      </c>
      <c r="F23" s="18">
        <f t="shared" si="1"/>
        <v>1350.3422436282488</v>
      </c>
      <c r="G23" s="17">
        <f t="shared" si="2"/>
        <v>394.49086871990897</v>
      </c>
      <c r="H23" s="17">
        <f t="shared" si="3"/>
        <v>394.49086871990892</v>
      </c>
      <c r="I23" s="17"/>
      <c r="J23" s="17"/>
      <c r="K23" s="17"/>
      <c r="L23" s="17"/>
      <c r="M23" s="17"/>
    </row>
    <row r="24" spans="1:13" x14ac:dyDescent="0.2">
      <c r="A24" s="5" t="s">
        <v>164</v>
      </c>
      <c r="B24" s="5">
        <v>3.3810000000000011</v>
      </c>
      <c r="C24" s="5">
        <f t="shared" si="4"/>
        <v>120</v>
      </c>
      <c r="D24" s="17">
        <v>186147.63250177549</v>
      </c>
      <c r="E24" s="18">
        <f t="shared" si="0"/>
        <v>629.36514548850312</v>
      </c>
      <c r="F24" s="18">
        <f t="shared" si="1"/>
        <v>1346.110998253801</v>
      </c>
      <c r="G24" s="17">
        <f t="shared" si="2"/>
        <v>398.13989892156184</v>
      </c>
      <c r="H24" s="17">
        <f t="shared" si="3"/>
        <v>398.13989892156178</v>
      </c>
      <c r="I24" s="17"/>
      <c r="J24" s="17"/>
      <c r="K24" s="17"/>
      <c r="L24" s="17"/>
      <c r="M24" s="17"/>
    </row>
    <row r="25" spans="1:13" x14ac:dyDescent="0.2">
      <c r="A25" s="5" t="s">
        <v>165</v>
      </c>
      <c r="B25" s="5">
        <v>3.3469999999999995</v>
      </c>
      <c r="C25" s="5">
        <f t="shared" si="4"/>
        <v>126</v>
      </c>
      <c r="D25" s="17">
        <v>183907.54604763241</v>
      </c>
      <c r="E25" s="18">
        <f t="shared" si="0"/>
        <v>615.53855662142553</v>
      </c>
      <c r="F25" s="18">
        <f t="shared" si="1"/>
        <v>1316.5381446000442</v>
      </c>
      <c r="G25" s="17">
        <f t="shared" si="2"/>
        <v>393.34871365403177</v>
      </c>
      <c r="H25" s="17">
        <f t="shared" si="3"/>
        <v>393.34871365403177</v>
      </c>
      <c r="I25" s="17"/>
      <c r="J25" s="17"/>
      <c r="K25" s="17"/>
      <c r="L25" s="17"/>
      <c r="M25" s="17"/>
    </row>
    <row r="26" spans="1:13" x14ac:dyDescent="0.2">
      <c r="A26" s="5" t="s">
        <v>166</v>
      </c>
      <c r="B26" s="5">
        <v>3.4749999999999996</v>
      </c>
      <c r="C26" s="5">
        <f t="shared" si="4"/>
        <v>132</v>
      </c>
      <c r="D26" s="17">
        <v>187665.14240550439</v>
      </c>
      <c r="E26" s="18">
        <f t="shared" si="0"/>
        <v>652.13636985912763</v>
      </c>
      <c r="F26" s="18">
        <f t="shared" si="1"/>
        <v>1394.814991140491</v>
      </c>
      <c r="G26" s="17">
        <f t="shared" si="2"/>
        <v>401.38560896129241</v>
      </c>
      <c r="H26" s="17">
        <f t="shared" si="3"/>
        <v>401.38560896129235</v>
      </c>
      <c r="I26" s="17"/>
      <c r="J26" s="17"/>
      <c r="K26" s="17"/>
      <c r="L26" s="17"/>
      <c r="M26" s="17"/>
    </row>
    <row r="27" spans="1:13" x14ac:dyDescent="0.2">
      <c r="A27" s="5" t="s">
        <v>167</v>
      </c>
      <c r="B27" s="5">
        <v>3.4020000000000001</v>
      </c>
      <c r="C27" s="5">
        <f t="shared" si="4"/>
        <v>138</v>
      </c>
      <c r="D27" s="17">
        <v>187851.0114165282</v>
      </c>
      <c r="E27" s="18">
        <f t="shared" si="0"/>
        <v>639.06914083902893</v>
      </c>
      <c r="F27" s="18">
        <f t="shared" si="1"/>
        <v>1366.8662862801302</v>
      </c>
      <c r="G27" s="17">
        <f t="shared" si="2"/>
        <v>401.78315293360674</v>
      </c>
      <c r="H27" s="17">
        <f t="shared" si="3"/>
        <v>401.78315293360674</v>
      </c>
      <c r="I27" s="17"/>
      <c r="J27" s="17"/>
      <c r="K27" s="17"/>
      <c r="L27" s="17"/>
      <c r="M27" s="17"/>
    </row>
    <row r="28" spans="1:13" x14ac:dyDescent="0.2">
      <c r="A28" s="5" t="s">
        <v>168</v>
      </c>
      <c r="B28" s="5">
        <v>3.4119999999999999</v>
      </c>
      <c r="C28" s="5">
        <f t="shared" si="4"/>
        <v>144</v>
      </c>
      <c r="D28" s="17">
        <v>185632.123059148</v>
      </c>
      <c r="E28" s="18">
        <f t="shared" si="0"/>
        <v>633.3768038778129</v>
      </c>
      <c r="F28" s="18">
        <f t="shared" si="1"/>
        <v>1354.6912914552865</v>
      </c>
      <c r="G28" s="17">
        <f t="shared" si="2"/>
        <v>397.03730699158456</v>
      </c>
      <c r="H28" s="17">
        <f t="shared" si="3"/>
        <v>397.03730699158456</v>
      </c>
      <c r="I28" s="17"/>
      <c r="J28" s="17"/>
      <c r="K28" s="17"/>
      <c r="L28" s="17"/>
      <c r="M28" s="17"/>
    </row>
    <row r="29" spans="1:13" x14ac:dyDescent="0.2">
      <c r="A29" s="5" t="s">
        <v>169</v>
      </c>
      <c r="B29" s="5">
        <v>3.4810000000000008</v>
      </c>
      <c r="C29" s="5">
        <f t="shared" si="4"/>
        <v>150</v>
      </c>
      <c r="D29" s="17">
        <v>182723.99928254011</v>
      </c>
      <c r="E29" s="18">
        <f t="shared" si="0"/>
        <v>636.06224150252228</v>
      </c>
      <c r="F29" s="18">
        <f t="shared" si="1"/>
        <v>1360.4350113731412</v>
      </c>
      <c r="G29" s="17">
        <f t="shared" si="2"/>
        <v>390.81729714827372</v>
      </c>
      <c r="H29" s="17">
        <f t="shared" si="3"/>
        <v>390.81729714827372</v>
      </c>
      <c r="I29" s="17"/>
      <c r="J29" s="17"/>
      <c r="K29" s="17"/>
      <c r="L29" s="17"/>
      <c r="M29" s="17"/>
    </row>
    <row r="30" spans="1:13" x14ac:dyDescent="0.2">
      <c r="A30" s="5" t="s">
        <v>170</v>
      </c>
      <c r="B30" s="5">
        <v>3.3809999999999993</v>
      </c>
      <c r="C30" s="5">
        <f t="shared" si="4"/>
        <v>156</v>
      </c>
      <c r="D30" s="17">
        <v>187043.88319664481</v>
      </c>
      <c r="E30" s="18">
        <f t="shared" si="0"/>
        <v>632.3953690878559</v>
      </c>
      <c r="F30" s="18">
        <f t="shared" si="1"/>
        <v>1352.5921600141821</v>
      </c>
      <c r="G30" s="17">
        <f t="shared" si="2"/>
        <v>400.05683526003622</v>
      </c>
      <c r="H30" s="17">
        <f t="shared" si="3"/>
        <v>400.05683526003628</v>
      </c>
      <c r="I30" s="17"/>
      <c r="J30" s="17"/>
      <c r="K30" s="17"/>
      <c r="L30" s="17"/>
      <c r="M30" s="17"/>
    </row>
    <row r="31" spans="1:13" x14ac:dyDescent="0.2">
      <c r="A31" s="5" t="s">
        <v>171</v>
      </c>
      <c r="B31" s="5">
        <v>3.447000000000001</v>
      </c>
      <c r="C31" s="5">
        <f t="shared" si="4"/>
        <v>162</v>
      </c>
      <c r="D31" s="17">
        <v>191832.9160832066</v>
      </c>
      <c r="E31" s="18">
        <f t="shared" si="0"/>
        <v>661.24806173881325</v>
      </c>
      <c r="F31" s="18">
        <f t="shared" si="1"/>
        <v>1414.3034371401886</v>
      </c>
      <c r="G31" s="17">
        <f t="shared" si="2"/>
        <v>410.29980769950339</v>
      </c>
      <c r="H31" s="17">
        <f t="shared" si="3"/>
        <v>410.29980769950339</v>
      </c>
      <c r="I31" s="17"/>
      <c r="J31" s="17"/>
      <c r="K31" s="17"/>
      <c r="L31" s="17"/>
      <c r="M31" s="17"/>
    </row>
    <row r="32" spans="1:13" x14ac:dyDescent="0.2">
      <c r="A32" s="5" t="s">
        <v>172</v>
      </c>
      <c r="B32" s="5">
        <v>3.4399999999999995</v>
      </c>
      <c r="C32" s="5">
        <f t="shared" si="4"/>
        <v>168</v>
      </c>
      <c r="D32" s="17">
        <v>194940.30119178101</v>
      </c>
      <c r="E32" s="18">
        <f t="shared" si="0"/>
        <v>670.59463609972659</v>
      </c>
      <c r="F32" s="18">
        <f t="shared" si="1"/>
        <v>1434.2942590555917</v>
      </c>
      <c r="G32" s="17">
        <f t="shared" si="2"/>
        <v>416.94600553941626</v>
      </c>
      <c r="H32" s="17">
        <f t="shared" si="3"/>
        <v>416.94600553941621</v>
      </c>
      <c r="I32" s="17"/>
      <c r="J32" s="17"/>
      <c r="K32" s="17"/>
      <c r="L32" s="17"/>
      <c r="M32" s="17"/>
    </row>
    <row r="33" spans="1:13" x14ac:dyDescent="0.2">
      <c r="A33" s="5" t="s">
        <v>173</v>
      </c>
      <c r="B33" s="5">
        <v>3.4820000000000011</v>
      </c>
      <c r="C33" s="5">
        <f t="shared" si="4"/>
        <v>174</v>
      </c>
      <c r="D33" s="17">
        <v>182474.61798054239</v>
      </c>
      <c r="E33" s="18">
        <f t="shared" si="0"/>
        <v>635.37661980824885</v>
      </c>
      <c r="F33" s="18">
        <f t="shared" si="1"/>
        <v>1358.9685766493267</v>
      </c>
      <c r="G33" s="17">
        <f t="shared" si="2"/>
        <v>390.28391058280476</v>
      </c>
      <c r="H33" s="17">
        <f t="shared" si="3"/>
        <v>390.28391058280471</v>
      </c>
      <c r="I33" s="17"/>
      <c r="J33" s="17"/>
      <c r="K33" s="17"/>
      <c r="L33" s="17"/>
      <c r="M33" s="17"/>
    </row>
    <row r="34" spans="1:13" x14ac:dyDescent="0.2">
      <c r="A34" s="5" t="s">
        <v>174</v>
      </c>
      <c r="B34" s="5">
        <v>3.4740000000000011</v>
      </c>
      <c r="C34" s="5">
        <f t="shared" si="4"/>
        <v>180</v>
      </c>
      <c r="D34" s="17">
        <v>163925.76426860201</v>
      </c>
      <c r="E34" s="18">
        <f t="shared" si="0"/>
        <v>569.47810506912356</v>
      </c>
      <c r="F34" s="18">
        <f t="shared" si="1"/>
        <v>1218.0222339819488</v>
      </c>
      <c r="G34" s="17">
        <f t="shared" si="2"/>
        <v>350.61089061080844</v>
      </c>
      <c r="H34" s="17">
        <f t="shared" si="3"/>
        <v>350.61089061080844</v>
      </c>
      <c r="I34" s="17"/>
      <c r="J34" s="17"/>
      <c r="K34" s="17"/>
      <c r="L34" s="17"/>
      <c r="M34" s="17"/>
    </row>
    <row r="35" spans="1:13" x14ac:dyDescent="0.2">
      <c r="A35" s="5" t="s">
        <v>175</v>
      </c>
      <c r="B35" s="5">
        <v>3.3419999999999996</v>
      </c>
      <c r="C35" s="5">
        <f t="shared" si="4"/>
        <v>186</v>
      </c>
      <c r="D35" s="17">
        <v>175923.8883978464</v>
      </c>
      <c r="E35" s="18">
        <f t="shared" si="0"/>
        <v>587.93763502560262</v>
      </c>
      <c r="F35" s="18">
        <f t="shared" si="1"/>
        <v>1257.5042047824211</v>
      </c>
      <c r="G35" s="17">
        <f t="shared" si="2"/>
        <v>376.27295176014997</v>
      </c>
      <c r="H35" s="17">
        <f t="shared" si="3"/>
        <v>376.27295176014991</v>
      </c>
      <c r="I35" s="17"/>
      <c r="J35" s="17"/>
      <c r="K35" s="17"/>
      <c r="L35" s="17"/>
      <c r="M35" s="17"/>
    </row>
    <row r="36" spans="1:13" x14ac:dyDescent="0.2">
      <c r="A36" s="5" t="s">
        <v>176</v>
      </c>
      <c r="B36" s="5">
        <v>3.3540000000000001</v>
      </c>
      <c r="C36" s="5">
        <f t="shared" si="4"/>
        <v>192</v>
      </c>
      <c r="D36" s="17">
        <v>175316.18671467539</v>
      </c>
      <c r="E36" s="18">
        <f t="shared" ref="E36:E67" si="5">D36*B36/1000</f>
        <v>588.01049024102122</v>
      </c>
      <c r="F36" s="18">
        <f t="shared" si="1"/>
        <v>1257.6600303909061</v>
      </c>
      <c r="G36" s="17">
        <f t="shared" si="2"/>
        <v>374.97317542960826</v>
      </c>
      <c r="H36" s="17">
        <f t="shared" si="3"/>
        <v>374.97317542960826</v>
      </c>
      <c r="I36" s="17"/>
      <c r="J36" s="17"/>
      <c r="K36" s="17"/>
      <c r="L36" s="17"/>
      <c r="M36" s="17"/>
    </row>
    <row r="37" spans="1:13" x14ac:dyDescent="0.2">
      <c r="A37" s="5" t="s">
        <v>177</v>
      </c>
      <c r="B37" s="5">
        <v>3.3080000000000007</v>
      </c>
      <c r="C37" s="5">
        <f t="shared" si="4"/>
        <v>198</v>
      </c>
      <c r="D37" s="17">
        <v>184939.45494609603</v>
      </c>
      <c r="E37" s="18">
        <f t="shared" si="5"/>
        <v>611.77971696168584</v>
      </c>
      <c r="F37" s="18">
        <f t="shared" si="1"/>
        <v>1308.4985900697075</v>
      </c>
      <c r="G37" s="17">
        <f t="shared" si="2"/>
        <v>395.55580110934318</v>
      </c>
      <c r="H37" s="17">
        <f t="shared" si="3"/>
        <v>395.55580110934312</v>
      </c>
      <c r="I37" s="17"/>
      <c r="J37" s="17"/>
      <c r="K37" s="17"/>
      <c r="L37" s="17"/>
      <c r="M37" s="17"/>
    </row>
    <row r="38" spans="1:13" x14ac:dyDescent="0.2">
      <c r="A38" s="5" t="s">
        <v>178</v>
      </c>
      <c r="B38" s="5">
        <v>3.3309999999999995</v>
      </c>
      <c r="C38" s="5">
        <f t="shared" si="4"/>
        <v>204</v>
      </c>
      <c r="D38" s="17">
        <v>168302.32230331079</v>
      </c>
      <c r="E38" s="18">
        <f t="shared" si="5"/>
        <v>560.61503559232813</v>
      </c>
      <c r="F38" s="18">
        <f t="shared" si="1"/>
        <v>1199.0655513843744</v>
      </c>
      <c r="G38" s="17">
        <f t="shared" si="2"/>
        <v>359.97164556720941</v>
      </c>
      <c r="H38" s="17">
        <f t="shared" si="3"/>
        <v>359.97164556720941</v>
      </c>
      <c r="I38" s="17"/>
      <c r="J38" s="17"/>
      <c r="K38" s="17"/>
      <c r="L38" s="17"/>
      <c r="M38" s="17"/>
    </row>
    <row r="39" spans="1:13" x14ac:dyDescent="0.2">
      <c r="A39" s="5" t="s">
        <v>179</v>
      </c>
      <c r="B39" s="5">
        <v>3.3879999999999999</v>
      </c>
      <c r="C39" s="5">
        <f t="shared" si="4"/>
        <v>210</v>
      </c>
      <c r="D39" s="17">
        <v>181778.29874070649</v>
      </c>
      <c r="E39" s="18">
        <f t="shared" si="5"/>
        <v>615.86487613351369</v>
      </c>
      <c r="F39" s="18">
        <f t="shared" si="1"/>
        <v>1317.2360896440548</v>
      </c>
      <c r="G39" s="17">
        <f t="shared" si="2"/>
        <v>388.79459552658051</v>
      </c>
      <c r="H39" s="17">
        <f t="shared" si="3"/>
        <v>388.79459552658045</v>
      </c>
      <c r="I39" s="17"/>
      <c r="J39" s="17"/>
      <c r="K39" s="17"/>
      <c r="L39" s="17"/>
      <c r="M39" s="17"/>
    </row>
    <row r="40" spans="1:13" x14ac:dyDescent="0.2">
      <c r="A40" s="5" t="s">
        <v>180</v>
      </c>
      <c r="B40" s="5">
        <v>3.4819999999999993</v>
      </c>
      <c r="C40" s="5">
        <f t="shared" si="4"/>
        <v>216</v>
      </c>
      <c r="D40" s="17">
        <v>180423.17676690119</v>
      </c>
      <c r="E40" s="18">
        <f t="shared" si="5"/>
        <v>628.2335015023499</v>
      </c>
      <c r="F40" s="18">
        <f t="shared" si="1"/>
        <v>1343.6905934589242</v>
      </c>
      <c r="G40" s="17">
        <f t="shared" si="2"/>
        <v>385.89620719670432</v>
      </c>
      <c r="H40" s="17">
        <f t="shared" si="3"/>
        <v>385.89620719670421</v>
      </c>
      <c r="I40" s="17"/>
      <c r="J40" s="17"/>
      <c r="K40" s="17"/>
      <c r="L40" s="17"/>
      <c r="M40" s="17"/>
    </row>
    <row r="41" spans="1:13" x14ac:dyDescent="0.2">
      <c r="A41" s="5" t="s">
        <v>181</v>
      </c>
      <c r="B41" s="5">
        <v>3.4230000000000009</v>
      </c>
      <c r="C41" s="5">
        <f t="shared" si="4"/>
        <v>222</v>
      </c>
      <c r="D41" s="17">
        <v>184868.03799905491</v>
      </c>
      <c r="E41" s="18">
        <f t="shared" si="5"/>
        <v>632.80329407076511</v>
      </c>
      <c r="F41" s="18">
        <f t="shared" si="1"/>
        <v>1353.4646460580836</v>
      </c>
      <c r="G41" s="17">
        <f t="shared" si="2"/>
        <v>395.40305172599568</v>
      </c>
      <c r="H41" s="17">
        <f t="shared" si="3"/>
        <v>395.40305172599562</v>
      </c>
      <c r="I41" s="17"/>
      <c r="J41" s="17"/>
      <c r="K41" s="17"/>
      <c r="L41" s="17"/>
      <c r="M41" s="17"/>
    </row>
    <row r="42" spans="1:13" x14ac:dyDescent="0.2">
      <c r="A42" s="5" t="s">
        <v>182</v>
      </c>
      <c r="B42" s="5">
        <v>3.431</v>
      </c>
      <c r="C42" s="5">
        <f t="shared" si="4"/>
        <v>228</v>
      </c>
      <c r="D42" s="17">
        <v>182202.757209542</v>
      </c>
      <c r="E42" s="18">
        <f t="shared" si="5"/>
        <v>625.13765998593863</v>
      </c>
      <c r="F42" s="18">
        <f t="shared" si="1"/>
        <v>1337.069085509263</v>
      </c>
      <c r="G42" s="17">
        <f t="shared" si="2"/>
        <v>389.70244404233836</v>
      </c>
      <c r="H42" s="17">
        <f t="shared" si="3"/>
        <v>389.7024440423383</v>
      </c>
      <c r="I42" s="17"/>
      <c r="J42" s="17"/>
      <c r="K42" s="17"/>
      <c r="L42" s="17"/>
      <c r="M42" s="17"/>
    </row>
    <row r="43" spans="1:13" x14ac:dyDescent="0.2">
      <c r="A43" s="5" t="s">
        <v>183</v>
      </c>
      <c r="B43" s="5">
        <v>3.2940000000000005</v>
      </c>
      <c r="C43" s="5">
        <f t="shared" si="4"/>
        <v>234</v>
      </c>
      <c r="D43" s="17">
        <v>184474.44200245201</v>
      </c>
      <c r="E43" s="18">
        <f t="shared" si="5"/>
        <v>607.65881195607699</v>
      </c>
      <c r="F43" s="18">
        <f t="shared" si="1"/>
        <v>1299.6846358960877</v>
      </c>
      <c r="G43" s="17">
        <f t="shared" si="2"/>
        <v>394.56121308320809</v>
      </c>
      <c r="H43" s="17">
        <f t="shared" si="3"/>
        <v>394.56121308320809</v>
      </c>
      <c r="I43" s="17"/>
      <c r="J43" s="17"/>
      <c r="K43" s="17"/>
      <c r="L43" s="17"/>
      <c r="M43" s="17"/>
    </row>
    <row r="44" spans="1:13" x14ac:dyDescent="0.2">
      <c r="A44" s="5" t="s">
        <v>184</v>
      </c>
      <c r="B44" s="5">
        <v>3.4640000000000004</v>
      </c>
      <c r="C44" s="5">
        <f t="shared" si="4"/>
        <v>240</v>
      </c>
      <c r="D44" s="17">
        <v>180120.7022013072</v>
      </c>
      <c r="E44" s="18">
        <f t="shared" si="5"/>
        <v>623.9381124253282</v>
      </c>
      <c r="F44" s="18">
        <f t="shared" si="1"/>
        <v>1334.5034458709049</v>
      </c>
      <c r="G44" s="17">
        <f t="shared" si="2"/>
        <v>385.24926266481083</v>
      </c>
      <c r="H44" s="17">
        <f t="shared" si="3"/>
        <v>385.24926266481083</v>
      </c>
      <c r="I44" s="17"/>
      <c r="J44" s="17"/>
      <c r="K44" s="17"/>
      <c r="L44" s="17"/>
      <c r="M44" s="17"/>
    </row>
    <row r="45" spans="1:13" x14ac:dyDescent="0.2">
      <c r="A45" s="5" t="s">
        <v>185</v>
      </c>
      <c r="B45" s="5">
        <v>3.3709999999999996</v>
      </c>
      <c r="C45" s="5">
        <f t="shared" si="4"/>
        <v>246</v>
      </c>
      <c r="D45" s="17">
        <v>186537.83177594549</v>
      </c>
      <c r="E45" s="18">
        <f t="shared" si="5"/>
        <v>628.81903091671211</v>
      </c>
      <c r="F45" s="18">
        <f t="shared" si="1"/>
        <v>1344.9429468663604</v>
      </c>
      <c r="G45" s="17">
        <f t="shared" si="2"/>
        <v>398.97447252042735</v>
      </c>
      <c r="H45" s="17">
        <f t="shared" si="3"/>
        <v>398.97447252042735</v>
      </c>
      <c r="I45" s="17"/>
      <c r="J45" s="17"/>
      <c r="K45" s="17"/>
      <c r="L45" s="17"/>
      <c r="M45" s="17"/>
    </row>
    <row r="46" spans="1:13" x14ac:dyDescent="0.2">
      <c r="A46" s="5" t="s">
        <v>186</v>
      </c>
      <c r="B46" s="5">
        <v>3.403999999999999</v>
      </c>
      <c r="C46" s="5">
        <f t="shared" si="4"/>
        <v>252</v>
      </c>
      <c r="D46" s="17">
        <v>179425.25360146078</v>
      </c>
      <c r="E46" s="18">
        <f t="shared" si="5"/>
        <v>610.76356325937229</v>
      </c>
      <c r="F46" s="18">
        <f t="shared" si="1"/>
        <v>1306.32520044938</v>
      </c>
      <c r="G46" s="17">
        <f t="shared" si="2"/>
        <v>383.76180976773804</v>
      </c>
      <c r="H46" s="17">
        <f t="shared" si="3"/>
        <v>383.7618097677381</v>
      </c>
      <c r="I46" s="17"/>
      <c r="J46" s="17"/>
      <c r="K46" s="17"/>
      <c r="L46" s="17"/>
      <c r="M46" s="17"/>
    </row>
    <row r="47" spans="1:13" x14ac:dyDescent="0.2">
      <c r="A47" s="5" t="s">
        <v>187</v>
      </c>
      <c r="B47" s="5">
        <v>3.3769999999999998</v>
      </c>
      <c r="C47" s="5">
        <f t="shared" si="4"/>
        <v>258</v>
      </c>
      <c r="D47" s="17">
        <v>184338.61940759901</v>
      </c>
      <c r="E47" s="18">
        <f t="shared" si="5"/>
        <v>622.51151773946185</v>
      </c>
      <c r="F47" s="18">
        <f t="shared" si="1"/>
        <v>1331.4521888852569</v>
      </c>
      <c r="G47" s="17">
        <f t="shared" si="2"/>
        <v>394.2707103598629</v>
      </c>
      <c r="H47" s="17">
        <f t="shared" si="3"/>
        <v>394.27071035986285</v>
      </c>
      <c r="I47" s="17"/>
      <c r="J47" s="17"/>
      <c r="K47" s="17"/>
      <c r="L47" s="17"/>
      <c r="M47" s="17"/>
    </row>
    <row r="48" spans="1:13" x14ac:dyDescent="0.2">
      <c r="A48" s="5" t="s">
        <v>188</v>
      </c>
      <c r="B48" s="5">
        <v>3.5169999999999995</v>
      </c>
      <c r="C48" s="5">
        <f t="shared" si="4"/>
        <v>264</v>
      </c>
      <c r="D48" s="17">
        <v>181897.20755311821</v>
      </c>
      <c r="E48" s="18">
        <f t="shared" si="5"/>
        <v>639.73247896431667</v>
      </c>
      <c r="F48" s="18">
        <f t="shared" si="1"/>
        <v>1368.2850600276306</v>
      </c>
      <c r="G48" s="17">
        <f t="shared" si="2"/>
        <v>389.04892238488225</v>
      </c>
      <c r="H48" s="17">
        <f t="shared" si="3"/>
        <v>389.04892238488213</v>
      </c>
      <c r="I48" s="17"/>
      <c r="J48" s="17"/>
      <c r="K48" s="17"/>
      <c r="L48" s="17"/>
      <c r="M48" s="17"/>
    </row>
    <row r="49" spans="1:13" x14ac:dyDescent="0.2">
      <c r="A49" s="5" t="s">
        <v>189</v>
      </c>
      <c r="B49" s="5">
        <v>3.4620000000000006</v>
      </c>
      <c r="C49" s="5">
        <f t="shared" si="4"/>
        <v>270</v>
      </c>
      <c r="D49" s="17">
        <v>177379.14082864759</v>
      </c>
      <c r="E49" s="18">
        <f t="shared" si="5"/>
        <v>614.08658554877809</v>
      </c>
      <c r="F49" s="18">
        <f t="shared" si="1"/>
        <v>1313.4326115973865</v>
      </c>
      <c r="G49" s="17">
        <f t="shared" si="2"/>
        <v>379.38550306105901</v>
      </c>
      <c r="H49" s="17">
        <f t="shared" si="3"/>
        <v>379.38550306105896</v>
      </c>
      <c r="I49" s="17"/>
      <c r="J49" s="17"/>
      <c r="K49" s="17"/>
      <c r="L49" s="17"/>
      <c r="M49" s="17"/>
    </row>
    <row r="50" spans="1:13" x14ac:dyDescent="0.2">
      <c r="A50" s="5" t="s">
        <v>190</v>
      </c>
      <c r="B50" s="5">
        <v>3.4239999999999995</v>
      </c>
      <c r="C50" s="5">
        <f t="shared" si="4"/>
        <v>276</v>
      </c>
      <c r="D50" s="17">
        <v>185506.4495951469</v>
      </c>
      <c r="E50" s="18">
        <f t="shared" si="5"/>
        <v>635.17408341378291</v>
      </c>
      <c r="F50" s="18">
        <f t="shared" si="1"/>
        <v>1358.5353838198673</v>
      </c>
      <c r="G50" s="17">
        <f t="shared" si="2"/>
        <v>396.76851162963419</v>
      </c>
      <c r="H50" s="17">
        <f t="shared" si="3"/>
        <v>396.76851162963419</v>
      </c>
      <c r="I50" s="17"/>
      <c r="J50" s="17"/>
      <c r="K50" s="17"/>
      <c r="L50" s="17"/>
      <c r="M50" s="17"/>
    </row>
    <row r="51" spans="1:13" x14ac:dyDescent="0.2">
      <c r="A51" s="5" t="s">
        <v>191</v>
      </c>
      <c r="B51" s="5">
        <v>3.4330000000000007</v>
      </c>
      <c r="C51" s="5">
        <f t="shared" si="4"/>
        <v>282</v>
      </c>
      <c r="D51" s="17">
        <v>185682.51300305629</v>
      </c>
      <c r="E51" s="18">
        <f t="shared" si="5"/>
        <v>637.44806713949242</v>
      </c>
      <c r="F51" s="18">
        <f t="shared" si="1"/>
        <v>1363.3990699088895</v>
      </c>
      <c r="G51" s="17">
        <f t="shared" si="2"/>
        <v>397.145082991229</v>
      </c>
      <c r="H51" s="17">
        <f t="shared" si="3"/>
        <v>397.14508299122895</v>
      </c>
      <c r="I51" s="17"/>
      <c r="J51" s="17"/>
      <c r="K51" s="17"/>
      <c r="L51" s="17"/>
      <c r="M51" s="17"/>
    </row>
    <row r="52" spans="1:13" x14ac:dyDescent="0.2">
      <c r="A52" s="5" t="s">
        <v>192</v>
      </c>
      <c r="B52" s="5">
        <v>3.4270000000000005</v>
      </c>
      <c r="C52" s="5">
        <f t="shared" si="4"/>
        <v>288</v>
      </c>
      <c r="D52" s="17">
        <v>184223.85976841999</v>
      </c>
      <c r="E52" s="18">
        <f t="shared" si="5"/>
        <v>631.33516742637539</v>
      </c>
      <c r="F52" s="18">
        <f t="shared" si="1"/>
        <v>1350.3245588813325</v>
      </c>
      <c r="G52" s="17">
        <f t="shared" si="2"/>
        <v>394.02525791693381</v>
      </c>
      <c r="H52" s="17">
        <f t="shared" si="3"/>
        <v>394.02525791693387</v>
      </c>
      <c r="I52" s="17"/>
      <c r="J52" s="17"/>
      <c r="K52" s="17"/>
      <c r="L52" s="17"/>
      <c r="M52" s="17"/>
    </row>
    <row r="53" spans="1:13" x14ac:dyDescent="0.2">
      <c r="A53" s="5" t="s">
        <v>193</v>
      </c>
      <c r="B53" s="5">
        <v>3.5029999999999992</v>
      </c>
      <c r="C53" s="5">
        <f t="shared" si="4"/>
        <v>294</v>
      </c>
      <c r="D53" s="17">
        <v>183314.0268036816</v>
      </c>
      <c r="E53" s="18">
        <f t="shared" si="5"/>
        <v>642.14903589329651</v>
      </c>
      <c r="F53" s="18">
        <f t="shared" si="1"/>
        <v>1373.453687307556</v>
      </c>
      <c r="G53" s="17">
        <f t="shared" si="2"/>
        <v>392.0792712839156</v>
      </c>
      <c r="H53" s="17">
        <f t="shared" si="3"/>
        <v>392.0792712839156</v>
      </c>
      <c r="I53" s="17"/>
      <c r="J53" s="17"/>
      <c r="K53" s="17"/>
      <c r="L53" s="17"/>
      <c r="M53" s="17"/>
    </row>
    <row r="54" spans="1:13" x14ac:dyDescent="0.2">
      <c r="A54" s="5" t="s">
        <v>194</v>
      </c>
      <c r="B54" s="5">
        <v>3.4340000000000002</v>
      </c>
      <c r="C54" s="5">
        <f t="shared" si="4"/>
        <v>300</v>
      </c>
      <c r="D54" s="17">
        <v>189504.73247704201</v>
      </c>
      <c r="E54" s="18">
        <f t="shared" si="5"/>
        <v>650.75925132616226</v>
      </c>
      <c r="F54" s="18">
        <f t="shared" si="1"/>
        <v>1391.8695557022365</v>
      </c>
      <c r="G54" s="17">
        <f t="shared" si="2"/>
        <v>405.32019676826923</v>
      </c>
      <c r="H54" s="17">
        <f t="shared" si="3"/>
        <v>405.32019676826923</v>
      </c>
      <c r="I54" s="17"/>
      <c r="J54" s="17"/>
      <c r="K54" s="17"/>
      <c r="L54" s="17"/>
      <c r="M54" s="17"/>
    </row>
    <row r="55" spans="1:13" x14ac:dyDescent="0.2">
      <c r="A55" s="5" t="s">
        <v>195</v>
      </c>
      <c r="B55" s="5">
        <v>3.3529999999999989</v>
      </c>
      <c r="C55" s="5">
        <f t="shared" si="4"/>
        <v>306</v>
      </c>
      <c r="D55" s="17">
        <v>192868.31639789999</v>
      </c>
      <c r="E55" s="18">
        <f t="shared" si="5"/>
        <v>646.68746488215845</v>
      </c>
      <c r="F55" s="18">
        <f t="shared" si="1"/>
        <v>1383.160658245642</v>
      </c>
      <c r="G55" s="17">
        <f t="shared" si="2"/>
        <v>412.51436273356472</v>
      </c>
      <c r="H55" s="17">
        <f t="shared" si="3"/>
        <v>412.51436273356467</v>
      </c>
      <c r="I55" s="17"/>
      <c r="J55" s="17"/>
      <c r="K55" s="17"/>
      <c r="L55" s="17"/>
      <c r="M55" s="17"/>
    </row>
    <row r="56" spans="1:13" x14ac:dyDescent="0.2">
      <c r="A56" s="5" t="s">
        <v>196</v>
      </c>
      <c r="B56" s="5">
        <v>3.4450000000000003</v>
      </c>
      <c r="C56" s="5">
        <f t="shared" si="4"/>
        <v>312</v>
      </c>
      <c r="D56" s="17">
        <v>184171.0016273013</v>
      </c>
      <c r="E56" s="18">
        <f t="shared" si="5"/>
        <v>634.46910060605308</v>
      </c>
      <c r="F56" s="18">
        <f t="shared" si="1"/>
        <v>1357.0275387829001</v>
      </c>
      <c r="G56" s="17">
        <f t="shared" si="2"/>
        <v>393.91220283973877</v>
      </c>
      <c r="H56" s="17">
        <f t="shared" si="3"/>
        <v>393.91220283973877</v>
      </c>
      <c r="I56" s="17"/>
      <c r="J56" s="17"/>
      <c r="K56" s="17"/>
      <c r="L56" s="17"/>
      <c r="M56" s="17"/>
    </row>
    <row r="57" spans="1:13" x14ac:dyDescent="0.2">
      <c r="A57" s="5" t="s">
        <v>197</v>
      </c>
      <c r="B57" s="5">
        <v>3.4530000000000003</v>
      </c>
      <c r="C57" s="5">
        <f t="shared" si="4"/>
        <v>318</v>
      </c>
      <c r="D57" s="17">
        <v>186438.33497321402</v>
      </c>
      <c r="E57" s="18">
        <f t="shared" si="5"/>
        <v>643.771570662508</v>
      </c>
      <c r="F57" s="18">
        <f t="shared" si="1"/>
        <v>1376.9240286722491</v>
      </c>
      <c r="G57" s="17">
        <f t="shared" si="2"/>
        <v>398.76166483412942</v>
      </c>
      <c r="H57" s="17">
        <f t="shared" si="3"/>
        <v>398.76166483412948</v>
      </c>
      <c r="I57" s="17"/>
      <c r="J57" s="17"/>
      <c r="K57" s="17"/>
      <c r="L57" s="17"/>
      <c r="M57" s="17"/>
    </row>
    <row r="58" spans="1:13" x14ac:dyDescent="0.2">
      <c r="A58" s="5" t="s">
        <v>198</v>
      </c>
      <c r="B58" s="5">
        <v>3.4879999999999995</v>
      </c>
      <c r="C58" s="5">
        <f t="shared" si="4"/>
        <v>324</v>
      </c>
      <c r="D58" s="17">
        <v>185667.38635235</v>
      </c>
      <c r="E58" s="18">
        <f t="shared" si="5"/>
        <v>647.60784359699676</v>
      </c>
      <c r="F58" s="18">
        <f t="shared" si="1"/>
        <v>1385.1292005449473</v>
      </c>
      <c r="G58" s="17">
        <f t="shared" si="2"/>
        <v>397.11272951403311</v>
      </c>
      <c r="H58" s="17">
        <f t="shared" si="3"/>
        <v>397.11272951403299</v>
      </c>
      <c r="I58" s="17"/>
      <c r="J58" s="17"/>
      <c r="K58" s="17"/>
      <c r="L58" s="17"/>
      <c r="M58" s="17"/>
    </row>
    <row r="59" spans="1:13" x14ac:dyDescent="0.2">
      <c r="A59" s="5" t="s">
        <v>199</v>
      </c>
      <c r="B59" s="5">
        <v>3.4479999999999995</v>
      </c>
      <c r="C59" s="5">
        <f t="shared" si="4"/>
        <v>330</v>
      </c>
      <c r="D59" s="17">
        <v>185193.65541296519</v>
      </c>
      <c r="E59" s="18">
        <f t="shared" si="5"/>
        <v>638.54772386390391</v>
      </c>
      <c r="F59" s="18">
        <f t="shared" si="1"/>
        <v>1365.7510590866268</v>
      </c>
      <c r="G59" s="17">
        <f t="shared" si="2"/>
        <v>396.09949509472943</v>
      </c>
      <c r="H59" s="17">
        <f t="shared" si="3"/>
        <v>396.09949509472938</v>
      </c>
      <c r="I59" s="17"/>
      <c r="J59" s="17"/>
      <c r="K59" s="17"/>
      <c r="L59" s="17"/>
      <c r="M59" s="17"/>
    </row>
    <row r="60" spans="1:13" x14ac:dyDescent="0.2">
      <c r="A60" s="5" t="s">
        <v>200</v>
      </c>
      <c r="B60" s="5">
        <v>3.4589999999999996</v>
      </c>
      <c r="C60" s="5">
        <f t="shared" si="4"/>
        <v>336</v>
      </c>
      <c r="D60" s="17">
        <v>184508.92242207599</v>
      </c>
      <c r="E60" s="18">
        <f t="shared" si="5"/>
        <v>638.21636265796076</v>
      </c>
      <c r="F60" s="18">
        <f t="shared" si="1"/>
        <v>1365.0423306689313</v>
      </c>
      <c r="G60" s="17">
        <f t="shared" si="2"/>
        <v>394.63496116476767</v>
      </c>
      <c r="H60" s="17">
        <f t="shared" si="3"/>
        <v>394.63496116476767</v>
      </c>
      <c r="I60" s="17"/>
      <c r="J60" s="17"/>
      <c r="K60" s="17"/>
      <c r="L60" s="17"/>
      <c r="M60" s="17"/>
    </row>
    <row r="61" spans="1:13" x14ac:dyDescent="0.2">
      <c r="A61" s="5" t="s">
        <v>201</v>
      </c>
      <c r="B61" s="5">
        <v>3.492</v>
      </c>
      <c r="C61" s="5">
        <f t="shared" si="4"/>
        <v>342</v>
      </c>
      <c r="D61" s="17">
        <v>187789.56826181759</v>
      </c>
      <c r="E61" s="18">
        <f t="shared" si="5"/>
        <v>655.76117237026699</v>
      </c>
      <c r="F61" s="18">
        <f t="shared" si="1"/>
        <v>1402.5678617303538</v>
      </c>
      <c r="G61" s="17">
        <f t="shared" si="2"/>
        <v>401.65173589070844</v>
      </c>
      <c r="H61" s="17">
        <f t="shared" si="3"/>
        <v>401.65173589070838</v>
      </c>
      <c r="I61" s="17"/>
      <c r="J61" s="17"/>
      <c r="K61" s="17"/>
      <c r="L61" s="17"/>
      <c r="M61" s="17"/>
    </row>
    <row r="62" spans="1:13" x14ac:dyDescent="0.2">
      <c r="A62" s="5" t="s">
        <v>202</v>
      </c>
      <c r="B62" s="5">
        <v>3.447000000000001</v>
      </c>
      <c r="C62" s="5">
        <f t="shared" si="4"/>
        <v>348</v>
      </c>
      <c r="D62" s="17">
        <v>189833.11418820161</v>
      </c>
      <c r="E62" s="18">
        <f t="shared" si="5"/>
        <v>654.35474460673106</v>
      </c>
      <c r="F62" s="18">
        <f t="shared" si="1"/>
        <v>1399.5597385536632</v>
      </c>
      <c r="G62" s="17">
        <f t="shared" si="2"/>
        <v>406.02255252499646</v>
      </c>
      <c r="H62" s="17">
        <f t="shared" si="3"/>
        <v>406.02255252499651</v>
      </c>
      <c r="I62" s="17"/>
      <c r="J62" s="17"/>
      <c r="K62" s="17"/>
      <c r="L62" s="17"/>
      <c r="M62" s="17"/>
    </row>
    <row r="63" spans="1:13" x14ac:dyDescent="0.2">
      <c r="A63" s="5" t="s">
        <v>203</v>
      </c>
      <c r="B63" s="5">
        <v>3.4759999999999991</v>
      </c>
      <c r="C63" s="5">
        <f t="shared" si="4"/>
        <v>354</v>
      </c>
      <c r="D63" s="17">
        <v>184976.8165047472</v>
      </c>
      <c r="E63" s="18">
        <f t="shared" si="5"/>
        <v>642.97941417050106</v>
      </c>
      <c r="F63" s="18">
        <f t="shared" si="1"/>
        <v>1375.2297331208154</v>
      </c>
      <c r="G63" s="17">
        <f t="shared" si="2"/>
        <v>395.63571148469958</v>
      </c>
      <c r="H63" s="17">
        <f t="shared" si="3"/>
        <v>395.63571148469958</v>
      </c>
      <c r="I63" s="17"/>
      <c r="J63" s="17"/>
      <c r="K63" s="17"/>
      <c r="L63" s="17"/>
      <c r="M63" s="17"/>
    </row>
    <row r="64" spans="1:13" x14ac:dyDescent="0.2">
      <c r="A64" s="5" t="s">
        <v>204</v>
      </c>
      <c r="B64" s="5">
        <v>3.4509999999999996</v>
      </c>
      <c r="C64" s="5">
        <f t="shared" si="4"/>
        <v>360</v>
      </c>
      <c r="D64" s="17">
        <v>176209.973664102</v>
      </c>
      <c r="E64" s="18">
        <f t="shared" si="5"/>
        <v>608.10061911481591</v>
      </c>
      <c r="F64" s="18">
        <f t="shared" si="1"/>
        <v>1300.6295904741239</v>
      </c>
      <c r="G64" s="17">
        <f t="shared" si="2"/>
        <v>376.88484221214838</v>
      </c>
      <c r="H64" s="17">
        <f t="shared" si="3"/>
        <v>376.88484221214833</v>
      </c>
      <c r="I64" s="17"/>
      <c r="J64" s="17"/>
      <c r="K64" s="17"/>
      <c r="L64" s="17"/>
      <c r="M64" s="17"/>
    </row>
    <row r="65" spans="1:13" x14ac:dyDescent="0.2">
      <c r="A65" s="5" t="s">
        <v>205</v>
      </c>
      <c r="B65" s="5">
        <v>3.5609999999999999</v>
      </c>
      <c r="C65" s="5">
        <f t="shared" si="4"/>
        <v>366</v>
      </c>
      <c r="D65" s="17">
        <v>183694.93287669431</v>
      </c>
      <c r="E65" s="18">
        <f t="shared" si="5"/>
        <v>654.13765597390841</v>
      </c>
      <c r="F65" s="18">
        <f t="shared" si="1"/>
        <v>1399.0954208227988</v>
      </c>
      <c r="G65" s="17">
        <f t="shared" si="2"/>
        <v>392.89396821757902</v>
      </c>
      <c r="H65" s="17">
        <f t="shared" si="3"/>
        <v>392.89396821757896</v>
      </c>
      <c r="I65" s="17"/>
      <c r="J65" s="17"/>
      <c r="K65" s="17"/>
      <c r="L65" s="17"/>
      <c r="M65" s="17"/>
    </row>
    <row r="66" spans="1:13" x14ac:dyDescent="0.2">
      <c r="A66" s="5" t="s">
        <v>206</v>
      </c>
      <c r="B66" s="5">
        <v>3.4319999999999995</v>
      </c>
      <c r="C66" s="5">
        <f t="shared" si="4"/>
        <v>372</v>
      </c>
      <c r="D66" s="17">
        <v>185219.36604076318</v>
      </c>
      <c r="E66" s="18">
        <f t="shared" si="5"/>
        <v>635.67286425189923</v>
      </c>
      <c r="F66" s="18">
        <f t="shared" si="1"/>
        <v>1359.6021959506622</v>
      </c>
      <c r="G66" s="17">
        <f t="shared" si="2"/>
        <v>396.15448599961024</v>
      </c>
      <c r="H66" s="17">
        <f t="shared" si="3"/>
        <v>396.15448599961024</v>
      </c>
      <c r="I66" s="17"/>
      <c r="J66" s="17"/>
      <c r="K66" s="17"/>
      <c r="L66" s="17"/>
      <c r="M66" s="17"/>
    </row>
    <row r="67" spans="1:13" x14ac:dyDescent="0.2">
      <c r="A67" s="5" t="s">
        <v>207</v>
      </c>
      <c r="B67" s="5">
        <v>3.4279999999999999</v>
      </c>
      <c r="C67" s="5">
        <f t="shared" si="4"/>
        <v>378</v>
      </c>
      <c r="D67" s="17">
        <v>183761.31007039521</v>
      </c>
      <c r="E67" s="18">
        <f t="shared" si="5"/>
        <v>629.9337709213147</v>
      </c>
      <c r="F67" s="18">
        <f t="shared" si="1"/>
        <v>1347.327196758725</v>
      </c>
      <c r="G67" s="17">
        <f t="shared" si="2"/>
        <v>393.03593837769108</v>
      </c>
      <c r="H67" s="17">
        <f t="shared" si="3"/>
        <v>393.03593837769108</v>
      </c>
      <c r="I67" s="17"/>
      <c r="J67" s="17"/>
      <c r="K67" s="17"/>
      <c r="L67" s="17"/>
      <c r="M67" s="17"/>
    </row>
    <row r="68" spans="1:13" x14ac:dyDescent="0.2">
      <c r="A68" s="5" t="s">
        <v>208</v>
      </c>
      <c r="B68" s="5">
        <v>3.4070000000000009</v>
      </c>
      <c r="C68" s="5">
        <f t="shared" si="4"/>
        <v>384</v>
      </c>
      <c r="D68" s="17">
        <v>194028.8598683184</v>
      </c>
      <c r="E68" s="18">
        <f t="shared" ref="E68:E87" si="6">D68*B68/1000</f>
        <v>661.05632557136096</v>
      </c>
      <c r="F68" s="18">
        <f t="shared" si="1"/>
        <v>1413.893344262277</v>
      </c>
      <c r="G68" s="17">
        <f t="shared" si="2"/>
        <v>414.99657888531743</v>
      </c>
      <c r="H68" s="17">
        <f t="shared" si="3"/>
        <v>414.99657888531749</v>
      </c>
      <c r="I68" s="17"/>
      <c r="J68" s="17"/>
      <c r="K68" s="17"/>
      <c r="L68" s="17"/>
      <c r="M68" s="17"/>
    </row>
    <row r="69" spans="1:13" x14ac:dyDescent="0.2">
      <c r="A69" s="5" t="s">
        <v>209</v>
      </c>
      <c r="B69" s="5">
        <v>3.403999999999999</v>
      </c>
      <c r="C69" s="5">
        <f t="shared" si="4"/>
        <v>390</v>
      </c>
      <c r="D69" s="17">
        <v>194736.832751265</v>
      </c>
      <c r="E69" s="18">
        <f t="shared" si="6"/>
        <v>662.88417868530587</v>
      </c>
      <c r="F69" s="18">
        <f t="shared" ref="F69:F87" si="7">E69*60.08/28.09</f>
        <v>1417.8028286013946</v>
      </c>
      <c r="G69" s="17">
        <f t="shared" ref="G69:G87" si="8">F69/B69</f>
        <v>416.51081921310077</v>
      </c>
      <c r="H69" s="17">
        <f t="shared" ref="H69:H87" si="9">(D69/1000)*(60.08/28.09)</f>
        <v>416.51081921310077</v>
      </c>
      <c r="I69" s="17"/>
      <c r="J69" s="17"/>
      <c r="K69" s="17"/>
      <c r="L69" s="17"/>
      <c r="M69" s="17"/>
    </row>
    <row r="70" spans="1:13" x14ac:dyDescent="0.2">
      <c r="A70" s="5" t="s">
        <v>210</v>
      </c>
      <c r="B70" s="5">
        <v>3.4890000000000008</v>
      </c>
      <c r="C70" s="5">
        <f t="shared" ref="C70:C75" si="10">C69+6</f>
        <v>396</v>
      </c>
      <c r="D70" s="17">
        <v>190746.09277349702</v>
      </c>
      <c r="E70" s="18">
        <f t="shared" si="6"/>
        <v>665.51311768673122</v>
      </c>
      <c r="F70" s="18">
        <f t="shared" si="7"/>
        <v>1423.4257070352016</v>
      </c>
      <c r="G70" s="17">
        <f t="shared" si="8"/>
        <v>407.97526713534</v>
      </c>
      <c r="H70" s="17">
        <f t="shared" si="9"/>
        <v>407.97526713534</v>
      </c>
      <c r="I70" s="17"/>
      <c r="J70" s="17"/>
      <c r="K70" s="17"/>
      <c r="L70" s="17"/>
      <c r="M70" s="17"/>
    </row>
    <row r="71" spans="1:13" x14ac:dyDescent="0.2">
      <c r="A71" s="5" t="s">
        <v>211</v>
      </c>
      <c r="B71" s="5">
        <v>3.3860000000000001</v>
      </c>
      <c r="C71" s="5">
        <f t="shared" si="10"/>
        <v>402</v>
      </c>
      <c r="D71" s="17">
        <v>191864.54568240719</v>
      </c>
      <c r="E71" s="18">
        <f t="shared" si="6"/>
        <v>649.65335168063086</v>
      </c>
      <c r="F71" s="18">
        <f t="shared" si="7"/>
        <v>1389.5042139185584</v>
      </c>
      <c r="G71" s="17">
        <f t="shared" si="8"/>
        <v>410.36745833389205</v>
      </c>
      <c r="H71" s="17">
        <f t="shared" si="9"/>
        <v>410.36745833389188</v>
      </c>
      <c r="I71" s="17"/>
      <c r="J71" s="17"/>
      <c r="K71" s="17"/>
      <c r="L71" s="17"/>
      <c r="M71" s="17"/>
    </row>
    <row r="72" spans="1:13" x14ac:dyDescent="0.2">
      <c r="A72" s="5" t="s">
        <v>212</v>
      </c>
      <c r="B72" s="5">
        <v>3.3969999999999994</v>
      </c>
      <c r="C72" s="5">
        <f t="shared" si="10"/>
        <v>408</v>
      </c>
      <c r="D72" s="17">
        <v>194627.23857040322</v>
      </c>
      <c r="E72" s="18">
        <f t="shared" si="6"/>
        <v>661.14872942365957</v>
      </c>
      <c r="F72" s="18">
        <f t="shared" si="7"/>
        <v>1414.0909812664104</v>
      </c>
      <c r="G72" s="17">
        <f t="shared" si="8"/>
        <v>416.27641485617033</v>
      </c>
      <c r="H72" s="17">
        <f t="shared" si="9"/>
        <v>416.27641485617033</v>
      </c>
      <c r="I72" s="17"/>
      <c r="J72" s="17"/>
      <c r="K72" s="17"/>
      <c r="L72" s="17"/>
      <c r="M72" s="17"/>
    </row>
    <row r="73" spans="1:13" x14ac:dyDescent="0.2">
      <c r="A73" s="5" t="s">
        <v>213</v>
      </c>
      <c r="B73" s="5">
        <v>3.4729999999999999</v>
      </c>
      <c r="C73" s="5">
        <f t="shared" si="10"/>
        <v>414</v>
      </c>
      <c r="D73" s="17">
        <v>187988.4249638397</v>
      </c>
      <c r="E73" s="18">
        <f t="shared" si="6"/>
        <v>652.88379989941518</v>
      </c>
      <c r="F73" s="18">
        <f t="shared" si="7"/>
        <v>1396.4136239927684</v>
      </c>
      <c r="G73" s="17">
        <f t="shared" si="8"/>
        <v>402.0770584488248</v>
      </c>
      <c r="H73" s="17">
        <f t="shared" si="9"/>
        <v>402.07705844882474</v>
      </c>
      <c r="I73" s="17"/>
      <c r="J73" s="17"/>
      <c r="K73" s="17"/>
      <c r="L73" s="17"/>
      <c r="M73" s="17"/>
    </row>
    <row r="74" spans="1:13" x14ac:dyDescent="0.2">
      <c r="A74" s="5" t="s">
        <v>214</v>
      </c>
      <c r="B74" s="5">
        <v>3.4769999999999994</v>
      </c>
      <c r="C74" s="5">
        <f t="shared" si="10"/>
        <v>420</v>
      </c>
      <c r="D74" s="17">
        <v>189237.96555768271</v>
      </c>
      <c r="E74" s="18">
        <f t="shared" si="6"/>
        <v>657.98040624406269</v>
      </c>
      <c r="F74" s="18">
        <f t="shared" si="7"/>
        <v>1407.3144466765143</v>
      </c>
      <c r="G74" s="17">
        <f t="shared" si="8"/>
        <v>404.7496251586179</v>
      </c>
      <c r="H74" s="17">
        <f t="shared" si="9"/>
        <v>404.7496251586179</v>
      </c>
      <c r="I74" s="17"/>
      <c r="J74" s="17"/>
      <c r="K74" s="17"/>
      <c r="L74" s="17"/>
      <c r="M74" s="17"/>
    </row>
    <row r="75" spans="1:13" x14ac:dyDescent="0.2">
      <c r="A75" s="5" t="s">
        <v>215</v>
      </c>
      <c r="B75" s="5">
        <v>3.4740000000000002</v>
      </c>
      <c r="C75" s="5">
        <f t="shared" si="10"/>
        <v>426</v>
      </c>
      <c r="D75" s="17">
        <v>192156.4546858368</v>
      </c>
      <c r="E75" s="18">
        <f t="shared" si="6"/>
        <v>667.55152357859708</v>
      </c>
      <c r="F75" s="18">
        <f t="shared" si="7"/>
        <v>1427.7855299609153</v>
      </c>
      <c r="G75" s="17">
        <f t="shared" si="8"/>
        <v>410.99180482467335</v>
      </c>
      <c r="H75" s="17">
        <f t="shared" si="9"/>
        <v>410.9918048246733</v>
      </c>
      <c r="I75" s="17"/>
      <c r="J75" s="17"/>
      <c r="K75" s="17"/>
      <c r="L75" s="17"/>
      <c r="M75" s="17"/>
    </row>
    <row r="76" spans="1:13" x14ac:dyDescent="0.2">
      <c r="A76" s="5" t="s">
        <v>216</v>
      </c>
      <c r="B76" s="5">
        <v>7.01</v>
      </c>
      <c r="C76" s="5">
        <f>C75+12</f>
        <v>438</v>
      </c>
      <c r="D76" s="17">
        <v>174184.96910399271</v>
      </c>
      <c r="E76" s="18">
        <f t="shared" si="6"/>
        <v>1221.0366334189889</v>
      </c>
      <c r="F76" s="18">
        <f t="shared" si="7"/>
        <v>2611.601314909678</v>
      </c>
      <c r="G76" s="17">
        <f t="shared" si="8"/>
        <v>372.55368258340627</v>
      </c>
      <c r="H76" s="17">
        <f t="shared" si="9"/>
        <v>372.55368258340621</v>
      </c>
      <c r="I76" s="17"/>
      <c r="J76" s="17"/>
      <c r="K76" s="17"/>
      <c r="L76" s="17"/>
      <c r="M76" s="17"/>
    </row>
    <row r="77" spans="1:13" x14ac:dyDescent="0.2">
      <c r="A77" s="5" t="s">
        <v>217</v>
      </c>
      <c r="B77" s="5">
        <v>6.987000000000001</v>
      </c>
      <c r="C77" s="5">
        <f t="shared" ref="C77:C87" si="11">C76+12</f>
        <v>450</v>
      </c>
      <c r="D77" s="17">
        <v>178511.45413856997</v>
      </c>
      <c r="E77" s="18">
        <f t="shared" si="6"/>
        <v>1247.2595300661887</v>
      </c>
      <c r="F77" s="18">
        <f t="shared" si="7"/>
        <v>2667.6878806114851</v>
      </c>
      <c r="G77" s="17">
        <f t="shared" si="8"/>
        <v>381.80733943201443</v>
      </c>
      <c r="H77" s="17">
        <f t="shared" si="9"/>
        <v>381.80733943201432</v>
      </c>
      <c r="I77" s="17"/>
      <c r="J77" s="17"/>
      <c r="K77" s="17"/>
      <c r="L77" s="17"/>
      <c r="M77" s="17"/>
    </row>
    <row r="78" spans="1:13" x14ac:dyDescent="0.2">
      <c r="A78" s="5" t="s">
        <v>218</v>
      </c>
      <c r="B78" s="5">
        <v>6.7939999999999996</v>
      </c>
      <c r="C78" s="5">
        <f t="shared" si="11"/>
        <v>462</v>
      </c>
      <c r="D78" s="17">
        <v>182418.25581838441</v>
      </c>
      <c r="E78" s="18">
        <f t="shared" si="6"/>
        <v>1239.3496300301035</v>
      </c>
      <c r="F78" s="18">
        <f t="shared" si="7"/>
        <v>2650.769874411129</v>
      </c>
      <c r="G78" s="17">
        <f t="shared" si="8"/>
        <v>390.1633609671959</v>
      </c>
      <c r="H78" s="17">
        <f t="shared" si="9"/>
        <v>390.16336096719596</v>
      </c>
      <c r="I78" s="17"/>
      <c r="J78" s="17"/>
      <c r="K78" s="17"/>
      <c r="L78" s="17"/>
      <c r="M78" s="17"/>
    </row>
    <row r="79" spans="1:13" x14ac:dyDescent="0.2">
      <c r="A79" s="5" t="s">
        <v>219</v>
      </c>
      <c r="B79" s="5">
        <v>6.8629999999999995</v>
      </c>
      <c r="C79" s="5">
        <f t="shared" si="11"/>
        <v>474</v>
      </c>
      <c r="D79" s="17">
        <v>186471.43344108839</v>
      </c>
      <c r="E79" s="18">
        <f t="shared" si="6"/>
        <v>1279.7534477061895</v>
      </c>
      <c r="F79" s="18">
        <f t="shared" si="7"/>
        <v>2737.1871533708745</v>
      </c>
      <c r="G79" s="17">
        <f t="shared" si="8"/>
        <v>398.83245714277643</v>
      </c>
      <c r="H79" s="17">
        <f t="shared" si="9"/>
        <v>398.83245714277638</v>
      </c>
      <c r="I79" s="17"/>
      <c r="J79" s="17"/>
      <c r="K79" s="17"/>
      <c r="L79" s="17"/>
      <c r="M79" s="17"/>
    </row>
    <row r="80" spans="1:13" x14ac:dyDescent="0.2">
      <c r="A80" s="5" t="s">
        <v>220</v>
      </c>
      <c r="B80" s="5">
        <v>6.9239999999999995</v>
      </c>
      <c r="C80" s="5">
        <f t="shared" si="11"/>
        <v>486</v>
      </c>
      <c r="D80" s="17">
        <v>187330.62229053781</v>
      </c>
      <c r="E80" s="18">
        <f t="shared" si="6"/>
        <v>1297.0772287396837</v>
      </c>
      <c r="F80" s="18">
        <f t="shared" si="7"/>
        <v>2774.2399395756565</v>
      </c>
      <c r="G80" s="17">
        <f t="shared" si="8"/>
        <v>400.67012414437562</v>
      </c>
      <c r="H80" s="17">
        <f t="shared" si="9"/>
        <v>400.67012414437556</v>
      </c>
      <c r="I80" s="17"/>
      <c r="J80" s="17"/>
      <c r="K80" s="17"/>
      <c r="L80" s="17"/>
      <c r="M80" s="17"/>
    </row>
    <row r="81" spans="1:13" x14ac:dyDescent="0.2">
      <c r="A81" s="5" t="s">
        <v>221</v>
      </c>
      <c r="B81" s="5">
        <v>6.9740000000000011</v>
      </c>
      <c r="C81" s="5">
        <f t="shared" si="11"/>
        <v>498</v>
      </c>
      <c r="D81" s="17">
        <v>185316.15546418651</v>
      </c>
      <c r="E81" s="18">
        <f t="shared" si="6"/>
        <v>1292.3948682072371</v>
      </c>
      <c r="F81" s="18">
        <f t="shared" si="7"/>
        <v>2764.2251221748238</v>
      </c>
      <c r="G81" s="17">
        <f t="shared" si="8"/>
        <v>396.36150303625226</v>
      </c>
      <c r="H81" s="17">
        <f t="shared" si="9"/>
        <v>396.36150303625215</v>
      </c>
      <c r="I81" s="17"/>
      <c r="J81" s="17"/>
      <c r="K81" s="17"/>
      <c r="L81" s="17"/>
      <c r="M81" s="17"/>
    </row>
    <row r="82" spans="1:13" x14ac:dyDescent="0.2">
      <c r="A82" s="5" t="s">
        <v>222</v>
      </c>
      <c r="B82" s="5">
        <v>6.6979999999999995</v>
      </c>
      <c r="C82" s="5">
        <f t="shared" si="11"/>
        <v>510</v>
      </c>
      <c r="D82" s="17">
        <v>187305.4265439591</v>
      </c>
      <c r="E82" s="18">
        <f t="shared" si="6"/>
        <v>1254.5717469914377</v>
      </c>
      <c r="F82" s="18">
        <f t="shared" si="7"/>
        <v>2683.3275385989882</v>
      </c>
      <c r="G82" s="17">
        <f t="shared" si="8"/>
        <v>400.61623448775583</v>
      </c>
      <c r="H82" s="17">
        <f t="shared" si="9"/>
        <v>400.61623448775583</v>
      </c>
      <c r="I82" s="17"/>
      <c r="J82" s="17"/>
      <c r="K82" s="17"/>
      <c r="L82" s="17"/>
      <c r="M82" s="17"/>
    </row>
    <row r="83" spans="1:13" x14ac:dyDescent="0.2">
      <c r="A83" s="5" t="s">
        <v>223</v>
      </c>
      <c r="B83" s="5">
        <v>4.9589999999999996</v>
      </c>
      <c r="C83" s="5">
        <f t="shared" si="11"/>
        <v>522</v>
      </c>
      <c r="D83" s="17">
        <v>186069.18932951899</v>
      </c>
      <c r="E83" s="18">
        <f t="shared" si="6"/>
        <v>922.71710988508471</v>
      </c>
      <c r="F83" s="18">
        <f t="shared" si="7"/>
        <v>1973.5437508684902</v>
      </c>
      <c r="G83" s="17">
        <f t="shared" si="8"/>
        <v>397.9721215705768</v>
      </c>
      <c r="H83" s="17">
        <f t="shared" si="9"/>
        <v>397.97212157057669</v>
      </c>
      <c r="I83" s="17"/>
      <c r="J83" s="17"/>
      <c r="K83" s="17"/>
      <c r="L83" s="17"/>
      <c r="M83" s="17"/>
    </row>
    <row r="84" spans="1:13" x14ac:dyDescent="0.2">
      <c r="A84" s="5" t="s">
        <v>224</v>
      </c>
      <c r="B84" s="5">
        <v>0.46199999999999974</v>
      </c>
      <c r="C84" s="5">
        <f t="shared" si="11"/>
        <v>534</v>
      </c>
      <c r="D84" s="17">
        <v>192560.3578717343</v>
      </c>
      <c r="E84" s="18">
        <f t="shared" si="6"/>
        <v>88.962885336741195</v>
      </c>
      <c r="F84" s="18">
        <f t="shared" si="7"/>
        <v>190.27732826740515</v>
      </c>
      <c r="G84" s="17">
        <f t="shared" si="8"/>
        <v>411.85568889048756</v>
      </c>
      <c r="H84" s="17">
        <f t="shared" si="9"/>
        <v>411.85568889048756</v>
      </c>
      <c r="I84" s="17"/>
      <c r="J84" s="17"/>
      <c r="K84" s="17"/>
      <c r="L84" s="17"/>
      <c r="M84" s="17"/>
    </row>
    <row r="85" spans="1:13" x14ac:dyDescent="0.2">
      <c r="A85" s="5" t="s">
        <v>225</v>
      </c>
      <c r="B85" s="5">
        <v>5.9919999999999991</v>
      </c>
      <c r="C85" s="5">
        <f t="shared" si="11"/>
        <v>546</v>
      </c>
      <c r="D85" s="17">
        <v>180708.15310112599</v>
      </c>
      <c r="E85" s="18">
        <f t="shared" si="6"/>
        <v>1082.8032533819469</v>
      </c>
      <c r="F85" s="18">
        <f t="shared" si="7"/>
        <v>2315.9423091202339</v>
      </c>
      <c r="G85" s="17">
        <f t="shared" si="8"/>
        <v>386.50572582113386</v>
      </c>
      <c r="H85" s="17">
        <f t="shared" si="9"/>
        <v>386.50572582113381</v>
      </c>
      <c r="I85" s="17"/>
      <c r="J85" s="17"/>
      <c r="K85" s="17"/>
      <c r="L85" s="17"/>
      <c r="M85" s="17"/>
    </row>
    <row r="86" spans="1:13" x14ac:dyDescent="0.2">
      <c r="A86" s="5" t="s">
        <v>226</v>
      </c>
      <c r="B86" s="5">
        <v>6.5469999999999988</v>
      </c>
      <c r="C86" s="5">
        <f t="shared" si="11"/>
        <v>558</v>
      </c>
      <c r="D86" s="17">
        <v>189415.08552327802</v>
      </c>
      <c r="E86" s="18">
        <f t="shared" si="6"/>
        <v>1240.1005649209008</v>
      </c>
      <c r="F86" s="18">
        <f t="shared" si="7"/>
        <v>2652.3760035759242</v>
      </c>
      <c r="G86" s="17">
        <f t="shared" si="8"/>
        <v>405.12845632746672</v>
      </c>
      <c r="H86" s="17">
        <f t="shared" si="9"/>
        <v>405.12845632746678</v>
      </c>
      <c r="I86" s="17"/>
      <c r="J86" s="17"/>
      <c r="K86" s="17"/>
      <c r="L86" s="17"/>
      <c r="M86" s="17"/>
    </row>
    <row r="87" spans="1:13" x14ac:dyDescent="0.2">
      <c r="A87" s="5" t="s">
        <v>227</v>
      </c>
      <c r="B87" s="5">
        <v>4.5190000000000001</v>
      </c>
      <c r="C87" s="5">
        <f t="shared" si="11"/>
        <v>570</v>
      </c>
      <c r="D87" s="17">
        <v>191456.40475907328</v>
      </c>
      <c r="E87" s="18">
        <f t="shared" si="6"/>
        <v>865.19149310625221</v>
      </c>
      <c r="F87" s="18">
        <f t="shared" si="7"/>
        <v>1850.5056926245506</v>
      </c>
      <c r="G87" s="17">
        <f t="shared" si="8"/>
        <v>409.49451042809261</v>
      </c>
      <c r="H87" s="17">
        <f t="shared" si="9"/>
        <v>409.49451042809261</v>
      </c>
      <c r="I87" s="17"/>
      <c r="J87" s="17"/>
      <c r="K87" s="17"/>
      <c r="L87" s="17"/>
      <c r="M87" s="17"/>
    </row>
    <row r="88" spans="1:13" x14ac:dyDescent="0.2">
      <c r="D88" s="18">
        <f>AVERAGE(D4:D87)/1000</f>
        <v>170.71231007634657</v>
      </c>
      <c r="E88" s="18">
        <f>SUM(E4:E87)</f>
        <v>54780.867214999125</v>
      </c>
      <c r="F88" s="18">
        <f>AVERAGE(F4:F87)</f>
        <v>1394.8509477517612</v>
      </c>
      <c r="G88" s="18">
        <f>AVERAGE(G4:G87)</f>
        <v>365.12622247728376</v>
      </c>
    </row>
    <row r="89" spans="1:13" x14ac:dyDescent="0.2">
      <c r="A89" s="4" t="s">
        <v>228</v>
      </c>
      <c r="E89" s="18">
        <f t="shared" ref="E89:E99" si="12">D89*B89/1000</f>
        <v>0</v>
      </c>
      <c r="F89" s="18">
        <f t="shared" ref="F89:F99" si="13">E89/28.09</f>
        <v>0</v>
      </c>
    </row>
    <row r="90" spans="1:13" x14ac:dyDescent="0.2">
      <c r="E90" s="18">
        <f t="shared" si="12"/>
        <v>0</v>
      </c>
      <c r="F90" s="18">
        <f t="shared" si="13"/>
        <v>0</v>
      </c>
    </row>
    <row r="91" spans="1:13" x14ac:dyDescent="0.2">
      <c r="E91" s="18">
        <f t="shared" si="12"/>
        <v>0</v>
      </c>
      <c r="F91" s="18">
        <f t="shared" si="13"/>
        <v>0</v>
      </c>
    </row>
    <row r="92" spans="1:13" x14ac:dyDescent="0.2">
      <c r="E92" s="18">
        <f t="shared" si="12"/>
        <v>0</v>
      </c>
      <c r="F92" s="18">
        <f t="shared" si="13"/>
        <v>0</v>
      </c>
    </row>
    <row r="93" spans="1:13" x14ac:dyDescent="0.2">
      <c r="E93" s="18">
        <f t="shared" si="12"/>
        <v>0</v>
      </c>
      <c r="F93" s="18">
        <f t="shared" si="13"/>
        <v>0</v>
      </c>
    </row>
    <row r="94" spans="1:13" x14ac:dyDescent="0.2">
      <c r="E94" s="18">
        <f t="shared" si="12"/>
        <v>0</v>
      </c>
      <c r="F94" s="18">
        <f t="shared" si="13"/>
        <v>0</v>
      </c>
    </row>
    <row r="95" spans="1:13" x14ac:dyDescent="0.2">
      <c r="E95" s="18">
        <f t="shared" si="12"/>
        <v>0</v>
      </c>
      <c r="F95" s="18">
        <f t="shared" si="13"/>
        <v>0</v>
      </c>
    </row>
    <row r="96" spans="1:13" x14ac:dyDescent="0.2">
      <c r="E96" s="18">
        <f t="shared" si="12"/>
        <v>0</v>
      </c>
      <c r="F96" s="18">
        <f t="shared" si="13"/>
        <v>0</v>
      </c>
    </row>
    <row r="97" spans="5:6" x14ac:dyDescent="0.2">
      <c r="E97" s="18">
        <f t="shared" si="12"/>
        <v>0</v>
      </c>
      <c r="F97" s="18">
        <f t="shared" si="13"/>
        <v>0</v>
      </c>
    </row>
    <row r="98" spans="5:6" x14ac:dyDescent="0.2">
      <c r="E98" s="18">
        <f t="shared" si="12"/>
        <v>0</v>
      </c>
      <c r="F98" s="18">
        <f t="shared" si="13"/>
        <v>0</v>
      </c>
    </row>
    <row r="99" spans="5:6" x14ac:dyDescent="0.2">
      <c r="E99" s="18">
        <f t="shared" si="12"/>
        <v>0</v>
      </c>
      <c r="F99" s="18">
        <f t="shared" si="13"/>
        <v>0</v>
      </c>
    </row>
    <row r="100" spans="5:6" x14ac:dyDescent="0.2">
      <c r="E100" s="18"/>
      <c r="F100" s="1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H89"/>
  <sheetViews>
    <sheetView workbookViewId="0">
      <pane ySplit="6900" topLeftCell="A83"/>
      <selection pane="bottomLeft" activeCell="D87" sqref="D87:H87"/>
    </sheetView>
  </sheetViews>
  <sheetFormatPr baseColWidth="10" defaultColWidth="9.1640625" defaultRowHeight="15" x14ac:dyDescent="0.2"/>
  <cols>
    <col min="1" max="1" width="18.5" style="5" customWidth="1"/>
    <col min="2" max="3" width="9.1640625" style="5"/>
    <col min="4" max="4" width="9.83203125" style="5" customWidth="1"/>
    <col min="5" max="5" width="10.5" style="5" customWidth="1"/>
    <col min="6" max="6" width="9.5" style="5" customWidth="1"/>
    <col min="7" max="8" width="9.1640625" style="5"/>
    <col min="9" max="10" width="16.1640625" style="8" customWidth="1"/>
    <col min="11" max="18" width="9.1640625" style="8"/>
    <col min="19" max="23" width="9.1640625" style="8" customWidth="1"/>
    <col min="24" max="32" width="9.1640625" style="8"/>
    <col min="33" max="16384" width="9.1640625" style="5"/>
  </cols>
  <sheetData>
    <row r="1" spans="1:34" x14ac:dyDescent="0.2">
      <c r="A1" t="s">
        <v>563</v>
      </c>
    </row>
    <row r="2" spans="1:34" x14ac:dyDescent="0.2">
      <c r="D2" s="5" t="s">
        <v>476</v>
      </c>
      <c r="I2" s="8" t="s">
        <v>466</v>
      </c>
      <c r="N2" s="8" t="s">
        <v>467</v>
      </c>
      <c r="S2" s="8" t="s">
        <v>519</v>
      </c>
      <c r="X2" s="8" t="s">
        <v>468</v>
      </c>
    </row>
    <row r="3" spans="1:34" ht="64" x14ac:dyDescent="0.2">
      <c r="A3" s="4" t="s">
        <v>0</v>
      </c>
      <c r="B3" s="19" t="s">
        <v>433</v>
      </c>
      <c r="C3" s="15" t="s">
        <v>143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2</v>
      </c>
      <c r="J3" s="7" t="s">
        <v>3</v>
      </c>
      <c r="K3" s="7" t="s">
        <v>4</v>
      </c>
      <c r="L3" s="7" t="s">
        <v>5</v>
      </c>
      <c r="M3" s="7" t="s">
        <v>6</v>
      </c>
      <c r="N3" s="7" t="s">
        <v>2</v>
      </c>
      <c r="O3" s="7" t="s">
        <v>3</v>
      </c>
      <c r="P3" s="7" t="s">
        <v>4</v>
      </c>
      <c r="Q3" s="7" t="s">
        <v>5</v>
      </c>
      <c r="R3" s="7" t="s">
        <v>6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2</v>
      </c>
      <c r="Y3" s="7" t="s">
        <v>3</v>
      </c>
      <c r="Z3" s="7" t="s">
        <v>4</v>
      </c>
      <c r="AA3" s="7" t="s">
        <v>5</v>
      </c>
      <c r="AB3" s="7" t="s">
        <v>6</v>
      </c>
      <c r="AC3" s="47" t="s">
        <v>479</v>
      </c>
      <c r="AD3" s="47" t="s">
        <v>477</v>
      </c>
      <c r="AE3" s="47" t="s">
        <v>490</v>
      </c>
      <c r="AF3" s="47" t="s">
        <v>478</v>
      </c>
      <c r="AG3" s="19" t="s">
        <v>517</v>
      </c>
      <c r="AH3" s="19" t="s">
        <v>522</v>
      </c>
    </row>
    <row r="4" spans="1:34" x14ac:dyDescent="0.2">
      <c r="A4" s="5" t="s">
        <v>229</v>
      </c>
      <c r="B4" s="5">
        <v>3.0990000000000002</v>
      </c>
      <c r="C4" s="5">
        <v>0</v>
      </c>
      <c r="D4" s="17">
        <v>0.3071049618320611</v>
      </c>
      <c r="E4" s="17">
        <v>5.0631160305343519</v>
      </c>
      <c r="F4" s="17">
        <v>1.0935469465648857</v>
      </c>
      <c r="G4" s="17">
        <v>0</v>
      </c>
      <c r="H4" s="17">
        <v>0</v>
      </c>
      <c r="I4" s="8">
        <f>D4*$B4</f>
        <v>0.95171827671755738</v>
      </c>
      <c r="J4" s="8">
        <f t="shared" ref="J4:J35" si="0">E4*$B4</f>
        <v>15.690596578625957</v>
      </c>
      <c r="K4" s="8">
        <f t="shared" ref="K4:K35" si="1">F4*$B4</f>
        <v>3.3889019874045809</v>
      </c>
      <c r="L4" s="8">
        <f t="shared" ref="L4:L35" si="2">G4*$B4</f>
        <v>0</v>
      </c>
      <c r="M4" s="8">
        <f t="shared" ref="M4:M35" si="3">H4*$B4</f>
        <v>0</v>
      </c>
      <c r="N4" s="8">
        <f>I4/18.998</f>
        <v>5.0095708849223985E-2</v>
      </c>
      <c r="O4" s="8">
        <f>J4/35.45</f>
        <v>0.44261203324755871</v>
      </c>
      <c r="P4" s="8">
        <f>K4/96.06</f>
        <v>3.5279012985681667E-2</v>
      </c>
      <c r="Q4" s="8">
        <f>L4/62</f>
        <v>0</v>
      </c>
      <c r="R4" s="8">
        <f>M4/94.9714</f>
        <v>0</v>
      </c>
      <c r="S4" s="8">
        <f>N4/$B4</f>
        <v>1.6165120635438523E-2</v>
      </c>
      <c r="T4" s="8">
        <f t="shared" ref="T4:W67" si="4">O4/$B4</f>
        <v>0.14282414754680822</v>
      </c>
      <c r="U4" s="8">
        <f t="shared" si="4"/>
        <v>1.1383999027325481E-2</v>
      </c>
      <c r="V4" s="8">
        <f t="shared" si="4"/>
        <v>0</v>
      </c>
      <c r="W4" s="8">
        <f t="shared" si="4"/>
        <v>0</v>
      </c>
      <c r="X4" s="8">
        <f>N4*1</f>
        <v>5.0095708849223985E-2</v>
      </c>
      <c r="Y4" s="8">
        <f>O4*1</f>
        <v>0.44261203324755871</v>
      </c>
      <c r="Z4" s="8">
        <f>P4*2</f>
        <v>7.0558025971363333E-2</v>
      </c>
      <c r="AA4" s="8">
        <f>Q4*1</f>
        <v>0</v>
      </c>
      <c r="AB4" s="8">
        <f>R4*3</f>
        <v>0</v>
      </c>
      <c r="AC4" s="8">
        <f>SUM(D4:H4)</f>
        <v>6.4637679389312988</v>
      </c>
      <c r="AD4" s="8">
        <f>SUM(I4:M4)</f>
        <v>20.031216842748094</v>
      </c>
      <c r="AE4" s="8">
        <f>SUM(N4:R4)</f>
        <v>0.5279867550824644</v>
      </c>
      <c r="AF4" s="8">
        <f>SUM(X4:AB4)</f>
        <v>0.56326576806814599</v>
      </c>
      <c r="AG4" s="5">
        <f>AE4/B4</f>
        <v>0.17037326720957224</v>
      </c>
      <c r="AH4" s="5">
        <f>(AE4-N4)/B4</f>
        <v>0.1542081465741337</v>
      </c>
    </row>
    <row r="5" spans="1:34" x14ac:dyDescent="0.2">
      <c r="A5" s="5" t="s">
        <v>230</v>
      </c>
      <c r="B5" s="5">
        <v>3.3199999999999994</v>
      </c>
      <c r="C5" s="5">
        <f>C4+6</f>
        <v>6</v>
      </c>
      <c r="D5" s="17">
        <v>0.69252879581151838</v>
      </c>
      <c r="E5" s="17">
        <v>16.907456544502615</v>
      </c>
      <c r="F5" s="17">
        <v>2.9242272251308896</v>
      </c>
      <c r="G5" s="17">
        <v>0</v>
      </c>
      <c r="H5" s="17">
        <v>0</v>
      </c>
      <c r="I5" s="8">
        <f t="shared" ref="I5:I35" si="5">D5*$B5</f>
        <v>2.2991956020942408</v>
      </c>
      <c r="J5" s="8">
        <f t="shared" si="0"/>
        <v>56.132755727748673</v>
      </c>
      <c r="K5" s="8">
        <f t="shared" si="1"/>
        <v>9.7084343874345524</v>
      </c>
      <c r="L5" s="8">
        <f t="shared" si="2"/>
        <v>0</v>
      </c>
      <c r="M5" s="8">
        <f t="shared" si="3"/>
        <v>0</v>
      </c>
      <c r="N5" s="8">
        <f t="shared" ref="N5:N68" si="6">I5/18.998</f>
        <v>0.12102303411381413</v>
      </c>
      <c r="O5" s="8">
        <f t="shared" ref="O5:O68" si="7">J5/35.45</f>
        <v>1.5834345762411473</v>
      </c>
      <c r="P5" s="8">
        <f t="shared" ref="P5:P68" si="8">K5/96.06</f>
        <v>0.10106635839511298</v>
      </c>
      <c r="Q5" s="8">
        <f t="shared" ref="Q5:Q68" si="9">L5/62</f>
        <v>0</v>
      </c>
      <c r="R5" s="8">
        <f t="shared" ref="R5:R68" si="10">M5/94.9714</f>
        <v>0</v>
      </c>
      <c r="S5" s="8">
        <f t="shared" ref="S5:W68" si="11">N5/$B5</f>
        <v>3.6452721118618719E-2</v>
      </c>
      <c r="T5" s="8">
        <f t="shared" si="4"/>
        <v>0.47693812537383962</v>
      </c>
      <c r="U5" s="8">
        <f t="shared" si="4"/>
        <v>3.0441674215395481E-2</v>
      </c>
      <c r="V5" s="8">
        <f t="shared" si="4"/>
        <v>0</v>
      </c>
      <c r="W5" s="8">
        <f t="shared" si="4"/>
        <v>0</v>
      </c>
      <c r="X5" s="8">
        <f t="shared" ref="X5:X68" si="12">N5*1</f>
        <v>0.12102303411381413</v>
      </c>
      <c r="Y5" s="8">
        <f t="shared" ref="Y5:Y68" si="13">O5*1</f>
        <v>1.5834345762411473</v>
      </c>
      <c r="Z5" s="8">
        <f t="shared" ref="Z5:Z68" si="14">P5*2</f>
        <v>0.20213271679022596</v>
      </c>
      <c r="AA5" s="8">
        <f t="shared" ref="AA5:AA68" si="15">Q5*1</f>
        <v>0</v>
      </c>
      <c r="AB5" s="8">
        <f t="shared" ref="AB5:AB68" si="16">R5*3</f>
        <v>0</v>
      </c>
      <c r="AC5" s="8">
        <f t="shared" ref="AC5:AC68" si="17">SUM(D5:H5)</f>
        <v>20.524212565445023</v>
      </c>
      <c r="AD5" s="8">
        <f t="shared" ref="AD5:AD68" si="18">SUM(I5:M5)</f>
        <v>68.140385717277468</v>
      </c>
      <c r="AE5" s="8">
        <f t="shared" ref="AE5:AE68" si="19">SUM(N5:R5)</f>
        <v>1.8055239687500744</v>
      </c>
      <c r="AF5" s="8">
        <f t="shared" ref="AF5:AF68" si="20">SUM(X5:AB5)</f>
        <v>1.9065903271451874</v>
      </c>
      <c r="AG5" s="5">
        <f t="shared" ref="AG5:AG68" si="21">AE5/B5</f>
        <v>0.54383252070785382</v>
      </c>
      <c r="AH5" s="5">
        <f t="shared" ref="AH5:AH68" si="22">(AE5-N5)/B5</f>
        <v>0.50737979958923507</v>
      </c>
    </row>
    <row r="6" spans="1:34" x14ac:dyDescent="0.2">
      <c r="A6" s="5" t="s">
        <v>231</v>
      </c>
      <c r="B6" s="5">
        <v>3.3739999999999997</v>
      </c>
      <c r="C6" s="5">
        <f t="shared" ref="C6:C69" si="23">C5+6</f>
        <v>12</v>
      </c>
      <c r="D6" s="17">
        <v>0.78342255154639173</v>
      </c>
      <c r="E6" s="17">
        <v>16.59046430412371</v>
      </c>
      <c r="F6" s="17">
        <v>2.7609068298969071</v>
      </c>
      <c r="G6" s="17">
        <v>0</v>
      </c>
      <c r="H6" s="17">
        <v>0</v>
      </c>
      <c r="I6" s="8">
        <f t="shared" si="5"/>
        <v>2.6432676889175255</v>
      </c>
      <c r="J6" s="8">
        <f t="shared" si="0"/>
        <v>55.976226562113389</v>
      </c>
      <c r="K6" s="8">
        <f t="shared" si="1"/>
        <v>9.315299644072164</v>
      </c>
      <c r="L6" s="8">
        <f t="shared" si="2"/>
        <v>0</v>
      </c>
      <c r="M6" s="8">
        <f t="shared" si="3"/>
        <v>0</v>
      </c>
      <c r="N6" s="8">
        <f t="shared" si="6"/>
        <v>0.13913399773226262</v>
      </c>
      <c r="O6" s="8">
        <f t="shared" si="7"/>
        <v>1.5790190849679375</v>
      </c>
      <c r="P6" s="8">
        <f t="shared" si="8"/>
        <v>9.6973762690736667E-2</v>
      </c>
      <c r="Q6" s="8">
        <f t="shared" si="9"/>
        <v>0</v>
      </c>
      <c r="R6" s="8">
        <f t="shared" si="10"/>
        <v>0</v>
      </c>
      <c r="S6" s="8">
        <f t="shared" si="11"/>
        <v>4.123710661892787E-2</v>
      </c>
      <c r="T6" s="8">
        <f t="shared" si="4"/>
        <v>0.46799617218966738</v>
      </c>
      <c r="U6" s="8">
        <f t="shared" si="4"/>
        <v>2.8741482718060662E-2</v>
      </c>
      <c r="V6" s="8">
        <f t="shared" si="4"/>
        <v>0</v>
      </c>
      <c r="W6" s="8">
        <f t="shared" si="4"/>
        <v>0</v>
      </c>
      <c r="X6" s="8">
        <f t="shared" si="12"/>
        <v>0.13913399773226262</v>
      </c>
      <c r="Y6" s="8">
        <f t="shared" si="13"/>
        <v>1.5790190849679375</v>
      </c>
      <c r="Z6" s="8">
        <f t="shared" si="14"/>
        <v>0.19394752538147333</v>
      </c>
      <c r="AA6" s="8">
        <f t="shared" si="15"/>
        <v>0</v>
      </c>
      <c r="AB6" s="8">
        <f t="shared" si="16"/>
        <v>0</v>
      </c>
      <c r="AC6" s="8">
        <f t="shared" si="17"/>
        <v>20.134793685567008</v>
      </c>
      <c r="AD6" s="8">
        <f t="shared" si="18"/>
        <v>67.934793895103084</v>
      </c>
      <c r="AE6" s="8">
        <f t="shared" si="19"/>
        <v>1.8151268453909368</v>
      </c>
      <c r="AF6" s="8">
        <f t="shared" si="20"/>
        <v>1.9121006080816734</v>
      </c>
      <c r="AG6" s="5">
        <f t="shared" si="21"/>
        <v>0.53797476152665591</v>
      </c>
      <c r="AH6" s="5">
        <f t="shared" si="22"/>
        <v>0.49673765490772803</v>
      </c>
    </row>
    <row r="7" spans="1:34" x14ac:dyDescent="0.2">
      <c r="A7" s="5" t="s">
        <v>232</v>
      </c>
      <c r="B7" s="5">
        <v>8.4600000000000009</v>
      </c>
      <c r="C7" s="5">
        <f t="shared" si="23"/>
        <v>18</v>
      </c>
      <c r="D7" s="17">
        <v>1.3472309090909091</v>
      </c>
      <c r="E7" s="17">
        <v>110.04861493506492</v>
      </c>
      <c r="F7" s="17">
        <v>4.3917402597402601E-2</v>
      </c>
      <c r="G7" s="17">
        <v>0</v>
      </c>
      <c r="H7" s="17">
        <v>0</v>
      </c>
      <c r="I7" s="8">
        <f t="shared" si="5"/>
        <v>11.397573490909092</v>
      </c>
      <c r="J7" s="8">
        <f t="shared" si="0"/>
        <v>931.01128235064925</v>
      </c>
      <c r="K7" s="8">
        <f t="shared" si="1"/>
        <v>0.37154122597402606</v>
      </c>
      <c r="L7" s="8">
        <f t="shared" si="2"/>
        <v>0</v>
      </c>
      <c r="M7" s="8">
        <f t="shared" si="3"/>
        <v>0</v>
      </c>
      <c r="N7" s="8">
        <f t="shared" si="6"/>
        <v>0.59993544009417266</v>
      </c>
      <c r="O7" s="8">
        <f t="shared" si="7"/>
        <v>26.262659586760204</v>
      </c>
      <c r="P7" s="8">
        <f t="shared" si="8"/>
        <v>3.8678037265670001E-3</v>
      </c>
      <c r="Q7" s="8">
        <f t="shared" si="9"/>
        <v>0</v>
      </c>
      <c r="R7" s="8">
        <f t="shared" si="10"/>
        <v>0</v>
      </c>
      <c r="S7" s="8">
        <f t="shared" si="11"/>
        <v>7.0914354621060591E-2</v>
      </c>
      <c r="T7" s="8">
        <f t="shared" si="4"/>
        <v>3.1043332844870215</v>
      </c>
      <c r="U7" s="8">
        <f t="shared" si="4"/>
        <v>4.5718720172186757E-4</v>
      </c>
      <c r="V7" s="8">
        <f t="shared" si="4"/>
        <v>0</v>
      </c>
      <c r="W7" s="8">
        <f t="shared" si="4"/>
        <v>0</v>
      </c>
      <c r="X7" s="8">
        <f t="shared" si="12"/>
        <v>0.59993544009417266</v>
      </c>
      <c r="Y7" s="8">
        <f t="shared" si="13"/>
        <v>26.262659586760204</v>
      </c>
      <c r="Z7" s="8">
        <f t="shared" si="14"/>
        <v>7.7356074531340002E-3</v>
      </c>
      <c r="AA7" s="8">
        <f t="shared" si="15"/>
        <v>0</v>
      </c>
      <c r="AB7" s="8">
        <f t="shared" si="16"/>
        <v>0</v>
      </c>
      <c r="AC7" s="8">
        <f t="shared" si="17"/>
        <v>111.43976324675323</v>
      </c>
      <c r="AD7" s="8">
        <f t="shared" si="18"/>
        <v>942.78039706753236</v>
      </c>
      <c r="AE7" s="8">
        <f t="shared" si="19"/>
        <v>26.866462830580943</v>
      </c>
      <c r="AF7" s="8">
        <f t="shared" si="20"/>
        <v>26.870330634307511</v>
      </c>
      <c r="AG7" s="5">
        <f t="shared" si="21"/>
        <v>3.1757048263098038</v>
      </c>
      <c r="AH7" s="5">
        <f t="shared" si="22"/>
        <v>3.1047904716887436</v>
      </c>
    </row>
    <row r="8" spans="1:34" x14ac:dyDescent="0.2">
      <c r="A8" s="5" t="s">
        <v>233</v>
      </c>
      <c r="B8" s="5">
        <v>3.3959999999999999</v>
      </c>
      <c r="C8" s="5">
        <f t="shared" si="23"/>
        <v>24</v>
      </c>
      <c r="D8" s="17">
        <v>7.5187652284263953</v>
      </c>
      <c r="E8" s="17">
        <v>172.29923984771571</v>
      </c>
      <c r="F8" s="17">
        <v>3.7878388324873091</v>
      </c>
      <c r="G8" s="17">
        <v>0</v>
      </c>
      <c r="H8" s="17">
        <v>0</v>
      </c>
      <c r="I8" s="8">
        <f t="shared" si="5"/>
        <v>25.533726715736037</v>
      </c>
      <c r="J8" s="8">
        <f t="shared" si="0"/>
        <v>585.12821852284253</v>
      </c>
      <c r="K8" s="8">
        <f t="shared" si="1"/>
        <v>12.863500675126902</v>
      </c>
      <c r="L8" s="8">
        <f t="shared" si="2"/>
        <v>0</v>
      </c>
      <c r="M8" s="8">
        <f t="shared" si="3"/>
        <v>0</v>
      </c>
      <c r="N8" s="8">
        <f t="shared" si="6"/>
        <v>1.3440218294418378</v>
      </c>
      <c r="O8" s="8">
        <f t="shared" si="7"/>
        <v>16.505732539431381</v>
      </c>
      <c r="P8" s="8">
        <f t="shared" si="8"/>
        <v>0.13391110425907662</v>
      </c>
      <c r="Q8" s="8">
        <f t="shared" si="9"/>
        <v>0</v>
      </c>
      <c r="R8" s="8">
        <f t="shared" si="10"/>
        <v>0</v>
      </c>
      <c r="S8" s="8">
        <f t="shared" si="11"/>
        <v>0.39576614530089455</v>
      </c>
      <c r="T8" s="8">
        <f t="shared" si="4"/>
        <v>4.8603452707395114</v>
      </c>
      <c r="U8" s="8">
        <f t="shared" si="4"/>
        <v>3.9432009499139171E-2</v>
      </c>
      <c r="V8" s="8">
        <f t="shared" si="4"/>
        <v>0</v>
      </c>
      <c r="W8" s="8">
        <f t="shared" si="4"/>
        <v>0</v>
      </c>
      <c r="X8" s="8">
        <f t="shared" si="12"/>
        <v>1.3440218294418378</v>
      </c>
      <c r="Y8" s="8">
        <f t="shared" si="13"/>
        <v>16.505732539431381</v>
      </c>
      <c r="Z8" s="8">
        <f t="shared" si="14"/>
        <v>0.26782220851815325</v>
      </c>
      <c r="AA8" s="8">
        <f t="shared" si="15"/>
        <v>0</v>
      </c>
      <c r="AB8" s="8">
        <f t="shared" si="16"/>
        <v>0</v>
      </c>
      <c r="AC8" s="8">
        <f t="shared" si="17"/>
        <v>183.6058439086294</v>
      </c>
      <c r="AD8" s="8">
        <f t="shared" si="18"/>
        <v>623.52544591370554</v>
      </c>
      <c r="AE8" s="8">
        <f t="shared" si="19"/>
        <v>17.983665473132298</v>
      </c>
      <c r="AF8" s="8">
        <f t="shared" si="20"/>
        <v>18.117576577391375</v>
      </c>
      <c r="AG8" s="5">
        <f t="shared" si="21"/>
        <v>5.2955434255395462</v>
      </c>
      <c r="AH8" s="5">
        <f t="shared" si="22"/>
        <v>4.8997772802386512</v>
      </c>
    </row>
    <row r="9" spans="1:34" x14ac:dyDescent="0.2">
      <c r="A9" s="5" t="s">
        <v>234</v>
      </c>
      <c r="B9" s="5">
        <v>3.4160000000000004</v>
      </c>
      <c r="C9" s="5">
        <f t="shared" si="23"/>
        <v>30</v>
      </c>
      <c r="D9" s="17">
        <v>16.726375572519082</v>
      </c>
      <c r="E9" s="17">
        <v>169.33930992366413</v>
      </c>
      <c r="F9" s="17">
        <v>0.14607633587786259</v>
      </c>
      <c r="G9" s="17">
        <v>0</v>
      </c>
      <c r="H9" s="17">
        <v>0</v>
      </c>
      <c r="I9" s="8">
        <f t="shared" si="5"/>
        <v>57.137298955725193</v>
      </c>
      <c r="J9" s="8">
        <f t="shared" si="0"/>
        <v>578.46308269923679</v>
      </c>
      <c r="K9" s="8">
        <f t="shared" si="1"/>
        <v>0.49899676335877868</v>
      </c>
      <c r="L9" s="8">
        <f t="shared" si="2"/>
        <v>0</v>
      </c>
      <c r="M9" s="8">
        <f t="shared" si="3"/>
        <v>0</v>
      </c>
      <c r="N9" s="8">
        <f t="shared" si="6"/>
        <v>3.0075428442849348</v>
      </c>
      <c r="O9" s="8">
        <f t="shared" si="7"/>
        <v>16.317717424520076</v>
      </c>
      <c r="P9" s="8">
        <f t="shared" si="8"/>
        <v>5.1946363039639667E-3</v>
      </c>
      <c r="Q9" s="8">
        <f t="shared" si="9"/>
        <v>0</v>
      </c>
      <c r="R9" s="8">
        <f t="shared" si="10"/>
        <v>0</v>
      </c>
      <c r="S9" s="8">
        <f t="shared" si="11"/>
        <v>0.88042823310448903</v>
      </c>
      <c r="T9" s="8">
        <f t="shared" si="4"/>
        <v>4.7768493631499043</v>
      </c>
      <c r="U9" s="8">
        <f t="shared" si="4"/>
        <v>1.5206780749309034E-3</v>
      </c>
      <c r="V9" s="8">
        <f t="shared" si="4"/>
        <v>0</v>
      </c>
      <c r="W9" s="8">
        <f t="shared" si="4"/>
        <v>0</v>
      </c>
      <c r="X9" s="8">
        <f t="shared" si="12"/>
        <v>3.0075428442849348</v>
      </c>
      <c r="Y9" s="8">
        <f t="shared" si="13"/>
        <v>16.317717424520076</v>
      </c>
      <c r="Z9" s="8">
        <f t="shared" si="14"/>
        <v>1.0389272607927933E-2</v>
      </c>
      <c r="AA9" s="8">
        <f t="shared" si="15"/>
        <v>0</v>
      </c>
      <c r="AB9" s="8">
        <f t="shared" si="16"/>
        <v>0</v>
      </c>
      <c r="AC9" s="8">
        <f t="shared" si="17"/>
        <v>186.21176183206109</v>
      </c>
      <c r="AD9" s="8">
        <f t="shared" si="18"/>
        <v>636.09937841832084</v>
      </c>
      <c r="AE9" s="8">
        <f t="shared" si="19"/>
        <v>19.330454905108976</v>
      </c>
      <c r="AF9" s="8">
        <f t="shared" si="20"/>
        <v>19.335649541412938</v>
      </c>
      <c r="AG9" s="5">
        <f t="shared" si="21"/>
        <v>5.6587982743293246</v>
      </c>
      <c r="AH9" s="5">
        <f t="shared" si="22"/>
        <v>4.7783700412248358</v>
      </c>
    </row>
    <row r="10" spans="1:34" x14ac:dyDescent="0.2">
      <c r="A10" s="5" t="s">
        <v>235</v>
      </c>
      <c r="B10" s="5">
        <v>3.5270000000000001</v>
      </c>
      <c r="C10" s="5">
        <f t="shared" si="23"/>
        <v>36</v>
      </c>
      <c r="D10" s="17">
        <v>14.764348837209303</v>
      </c>
      <c r="E10" s="17">
        <v>157.44327906976747</v>
      </c>
      <c r="F10" s="17">
        <v>7.4950930232558148</v>
      </c>
      <c r="G10" s="17">
        <v>0</v>
      </c>
      <c r="H10" s="17">
        <v>0</v>
      </c>
      <c r="I10" s="8">
        <f t="shared" si="5"/>
        <v>52.073858348837213</v>
      </c>
      <c r="J10" s="8">
        <f t="shared" si="0"/>
        <v>555.30244527906984</v>
      </c>
      <c r="K10" s="8">
        <f t="shared" si="1"/>
        <v>26.435193093023258</v>
      </c>
      <c r="L10" s="8">
        <f t="shared" si="2"/>
        <v>0</v>
      </c>
      <c r="M10" s="8">
        <f t="shared" si="3"/>
        <v>0</v>
      </c>
      <c r="N10" s="8">
        <f t="shared" si="6"/>
        <v>2.7410179149824829</v>
      </c>
      <c r="O10" s="8">
        <f t="shared" si="7"/>
        <v>15.664384916193788</v>
      </c>
      <c r="P10" s="8">
        <f t="shared" si="8"/>
        <v>0.27519459809518276</v>
      </c>
      <c r="Q10" s="8">
        <f t="shared" si="9"/>
        <v>0</v>
      </c>
      <c r="R10" s="8">
        <f t="shared" si="10"/>
        <v>0</v>
      </c>
      <c r="S10" s="8">
        <f t="shared" si="11"/>
        <v>0.77715279698964634</v>
      </c>
      <c r="T10" s="8">
        <f t="shared" si="4"/>
        <v>4.4412772657198145</v>
      </c>
      <c r="U10" s="8">
        <f t="shared" si="4"/>
        <v>7.8025119958940389E-2</v>
      </c>
      <c r="V10" s="8">
        <f t="shared" si="4"/>
        <v>0</v>
      </c>
      <c r="W10" s="8">
        <f t="shared" si="4"/>
        <v>0</v>
      </c>
      <c r="X10" s="8">
        <f t="shared" si="12"/>
        <v>2.7410179149824829</v>
      </c>
      <c r="Y10" s="8">
        <f t="shared" si="13"/>
        <v>15.664384916193788</v>
      </c>
      <c r="Z10" s="8">
        <f t="shared" si="14"/>
        <v>0.55038919619036553</v>
      </c>
      <c r="AA10" s="8">
        <f t="shared" si="15"/>
        <v>0</v>
      </c>
      <c r="AB10" s="8">
        <f t="shared" si="16"/>
        <v>0</v>
      </c>
      <c r="AC10" s="8">
        <f t="shared" si="17"/>
        <v>179.70272093023257</v>
      </c>
      <c r="AD10" s="8">
        <f t="shared" si="18"/>
        <v>633.81149672093034</v>
      </c>
      <c r="AE10" s="8">
        <f t="shared" si="19"/>
        <v>18.680597429271455</v>
      </c>
      <c r="AF10" s="8">
        <f t="shared" si="20"/>
        <v>18.955792027366638</v>
      </c>
      <c r="AG10" s="5">
        <f t="shared" si="21"/>
        <v>5.2964551826684021</v>
      </c>
      <c r="AH10" s="5">
        <f t="shared" si="22"/>
        <v>4.5193023856787562</v>
      </c>
    </row>
    <row r="11" spans="1:34" x14ac:dyDescent="0.2">
      <c r="A11" s="5" t="s">
        <v>236</v>
      </c>
      <c r="B11" s="5">
        <v>3.3900000000000006</v>
      </c>
      <c r="C11" s="5">
        <f t="shared" si="23"/>
        <v>42</v>
      </c>
      <c r="D11" s="17">
        <v>17.762818101265822</v>
      </c>
      <c r="E11" s="17">
        <v>164.48441468354426</v>
      </c>
      <c r="F11" s="17">
        <v>5.5765446835443031</v>
      </c>
      <c r="G11" s="17">
        <v>0</v>
      </c>
      <c r="H11" s="17">
        <v>0</v>
      </c>
      <c r="I11" s="8">
        <f t="shared" si="5"/>
        <v>60.215953363291149</v>
      </c>
      <c r="J11" s="8">
        <f t="shared" si="0"/>
        <v>557.60216577721508</v>
      </c>
      <c r="K11" s="8">
        <f t="shared" si="1"/>
        <v>18.90448647721519</v>
      </c>
      <c r="L11" s="8">
        <f t="shared" si="2"/>
        <v>0</v>
      </c>
      <c r="M11" s="8">
        <f t="shared" si="3"/>
        <v>0</v>
      </c>
      <c r="N11" s="8">
        <f t="shared" si="6"/>
        <v>3.1695943448410961</v>
      </c>
      <c r="O11" s="8">
        <f t="shared" si="7"/>
        <v>15.7292571446323</v>
      </c>
      <c r="P11" s="8">
        <f t="shared" si="8"/>
        <v>0.19679873492832803</v>
      </c>
      <c r="Q11" s="8">
        <f t="shared" si="9"/>
        <v>0</v>
      </c>
      <c r="R11" s="8">
        <f t="shared" si="10"/>
        <v>0</v>
      </c>
      <c r="S11" s="8">
        <f t="shared" si="11"/>
        <v>0.93498358254899572</v>
      </c>
      <c r="T11" s="8">
        <f t="shared" si="4"/>
        <v>4.639898862723391</v>
      </c>
      <c r="U11" s="8">
        <f t="shared" si="4"/>
        <v>5.8052724167648374E-2</v>
      </c>
      <c r="V11" s="8">
        <f t="shared" si="4"/>
        <v>0</v>
      </c>
      <c r="W11" s="8">
        <f t="shared" si="4"/>
        <v>0</v>
      </c>
      <c r="X11" s="8">
        <f t="shared" si="12"/>
        <v>3.1695943448410961</v>
      </c>
      <c r="Y11" s="8">
        <f t="shared" si="13"/>
        <v>15.7292571446323</v>
      </c>
      <c r="Z11" s="8">
        <f t="shared" si="14"/>
        <v>0.39359746985665606</v>
      </c>
      <c r="AA11" s="8">
        <f t="shared" si="15"/>
        <v>0</v>
      </c>
      <c r="AB11" s="8">
        <f t="shared" si="16"/>
        <v>0</v>
      </c>
      <c r="AC11" s="8">
        <f t="shared" si="17"/>
        <v>187.82377746835439</v>
      </c>
      <c r="AD11" s="8">
        <f t="shared" si="18"/>
        <v>636.72260561772146</v>
      </c>
      <c r="AE11" s="8">
        <f t="shared" si="19"/>
        <v>19.095650224401723</v>
      </c>
      <c r="AF11" s="8">
        <f t="shared" si="20"/>
        <v>19.292448959330049</v>
      </c>
      <c r="AG11" s="5">
        <f t="shared" si="21"/>
        <v>5.6329351694400351</v>
      </c>
      <c r="AH11" s="5">
        <f t="shared" si="22"/>
        <v>4.6979515868910395</v>
      </c>
    </row>
    <row r="12" spans="1:34" x14ac:dyDescent="0.2">
      <c r="A12" s="5" t="s">
        <v>237</v>
      </c>
      <c r="B12" s="5">
        <v>3.3500000000000005</v>
      </c>
      <c r="C12" s="5">
        <f t="shared" si="23"/>
        <v>48</v>
      </c>
      <c r="D12" s="17">
        <v>18.054469269521405</v>
      </c>
      <c r="E12" s="17">
        <v>157.42384458438283</v>
      </c>
      <c r="F12" s="17">
        <v>4.8974576826196463</v>
      </c>
      <c r="G12" s="17">
        <v>0</v>
      </c>
      <c r="H12" s="17">
        <v>0</v>
      </c>
      <c r="I12" s="8">
        <f t="shared" si="5"/>
        <v>60.482472052896718</v>
      </c>
      <c r="J12" s="8">
        <f t="shared" si="0"/>
        <v>527.36987935768263</v>
      </c>
      <c r="K12" s="8">
        <f t="shared" si="1"/>
        <v>16.406483236775816</v>
      </c>
      <c r="L12" s="8">
        <f t="shared" si="2"/>
        <v>0</v>
      </c>
      <c r="M12" s="8">
        <f t="shared" si="3"/>
        <v>0</v>
      </c>
      <c r="N12" s="8">
        <f t="shared" si="6"/>
        <v>3.1836231210073014</v>
      </c>
      <c r="O12" s="8">
        <f t="shared" si="7"/>
        <v>14.876442294998098</v>
      </c>
      <c r="P12" s="8">
        <f t="shared" si="8"/>
        <v>0.1707941207242954</v>
      </c>
      <c r="Q12" s="8">
        <f t="shared" si="9"/>
        <v>0</v>
      </c>
      <c r="R12" s="8">
        <f t="shared" si="10"/>
        <v>0</v>
      </c>
      <c r="S12" s="8">
        <f t="shared" si="11"/>
        <v>0.95033526000217938</v>
      </c>
      <c r="T12" s="8">
        <f t="shared" si="4"/>
        <v>4.4407290432830138</v>
      </c>
      <c r="U12" s="8">
        <f t="shared" si="4"/>
        <v>5.0983319619192648E-2</v>
      </c>
      <c r="V12" s="8">
        <f t="shared" si="4"/>
        <v>0</v>
      </c>
      <c r="W12" s="8">
        <f t="shared" si="4"/>
        <v>0</v>
      </c>
      <c r="X12" s="8">
        <f t="shared" si="12"/>
        <v>3.1836231210073014</v>
      </c>
      <c r="Y12" s="8">
        <f t="shared" si="13"/>
        <v>14.876442294998098</v>
      </c>
      <c r="Z12" s="8">
        <f t="shared" si="14"/>
        <v>0.34158824144859079</v>
      </c>
      <c r="AA12" s="8">
        <f t="shared" si="15"/>
        <v>0</v>
      </c>
      <c r="AB12" s="8">
        <f t="shared" si="16"/>
        <v>0</v>
      </c>
      <c r="AC12" s="8">
        <f t="shared" si="17"/>
        <v>180.3757715365239</v>
      </c>
      <c r="AD12" s="8">
        <f t="shared" si="18"/>
        <v>604.25883464735512</v>
      </c>
      <c r="AE12" s="8">
        <f t="shared" si="19"/>
        <v>18.230859536729696</v>
      </c>
      <c r="AF12" s="8">
        <f t="shared" si="20"/>
        <v>18.401653657453991</v>
      </c>
      <c r="AG12" s="5">
        <f t="shared" si="21"/>
        <v>5.4420476229043864</v>
      </c>
      <c r="AH12" s="5">
        <f t="shared" si="22"/>
        <v>4.4917123629022067</v>
      </c>
    </row>
    <row r="13" spans="1:34" x14ac:dyDescent="0.2">
      <c r="A13" s="5" t="s">
        <v>238</v>
      </c>
      <c r="B13" s="5">
        <v>3.471000000000001</v>
      </c>
      <c r="C13" s="5">
        <f t="shared" si="23"/>
        <v>54</v>
      </c>
      <c r="D13" s="17">
        <v>17.706178589420656</v>
      </c>
      <c r="E13" s="17">
        <v>141.95625465994962</v>
      </c>
      <c r="F13" s="17">
        <v>8.2265745591939545</v>
      </c>
      <c r="G13" s="17">
        <v>0</v>
      </c>
      <c r="H13" s="17">
        <v>0</v>
      </c>
      <c r="I13" s="8">
        <f t="shared" si="5"/>
        <v>61.458145883879112</v>
      </c>
      <c r="J13" s="8">
        <f t="shared" si="0"/>
        <v>492.73015992468527</v>
      </c>
      <c r="K13" s="8">
        <f t="shared" si="1"/>
        <v>28.554440294962223</v>
      </c>
      <c r="L13" s="8">
        <f t="shared" si="2"/>
        <v>0</v>
      </c>
      <c r="M13" s="8">
        <f t="shared" si="3"/>
        <v>0</v>
      </c>
      <c r="N13" s="8">
        <f t="shared" si="6"/>
        <v>3.2349797812337671</v>
      </c>
      <c r="O13" s="8">
        <f t="shared" si="7"/>
        <v>13.899299292656847</v>
      </c>
      <c r="P13" s="8">
        <f t="shared" si="8"/>
        <v>0.2972563012175955</v>
      </c>
      <c r="Q13" s="8">
        <f t="shared" si="9"/>
        <v>0</v>
      </c>
      <c r="R13" s="8">
        <f t="shared" si="10"/>
        <v>0</v>
      </c>
      <c r="S13" s="8">
        <f t="shared" si="11"/>
        <v>0.93200224178443281</v>
      </c>
      <c r="T13" s="8">
        <f t="shared" si="4"/>
        <v>4.0044077478124009</v>
      </c>
      <c r="U13" s="8">
        <f t="shared" si="4"/>
        <v>8.5639960016593325E-2</v>
      </c>
      <c r="V13" s="8">
        <f t="shared" si="4"/>
        <v>0</v>
      </c>
      <c r="W13" s="8">
        <f t="shared" si="4"/>
        <v>0</v>
      </c>
      <c r="X13" s="8">
        <f t="shared" si="12"/>
        <v>3.2349797812337671</v>
      </c>
      <c r="Y13" s="8">
        <f t="shared" si="13"/>
        <v>13.899299292656847</v>
      </c>
      <c r="Z13" s="8">
        <f t="shared" si="14"/>
        <v>0.594512602435191</v>
      </c>
      <c r="AA13" s="8">
        <f t="shared" si="15"/>
        <v>0</v>
      </c>
      <c r="AB13" s="8">
        <f t="shared" si="16"/>
        <v>0</v>
      </c>
      <c r="AC13" s="8">
        <f t="shared" si="17"/>
        <v>167.88900780856423</v>
      </c>
      <c r="AD13" s="8">
        <f t="shared" si="18"/>
        <v>582.74274610352654</v>
      </c>
      <c r="AE13" s="8">
        <f t="shared" si="19"/>
        <v>17.431535375108208</v>
      </c>
      <c r="AF13" s="8">
        <f t="shared" si="20"/>
        <v>17.728791676325805</v>
      </c>
      <c r="AG13" s="5">
        <f t="shared" si="21"/>
        <v>5.0220499496134261</v>
      </c>
      <c r="AH13" s="5">
        <f t="shared" si="22"/>
        <v>4.0900477078289939</v>
      </c>
    </row>
    <row r="14" spans="1:34" x14ac:dyDescent="0.2">
      <c r="A14" s="5" t="s">
        <v>239</v>
      </c>
      <c r="B14" s="5">
        <v>3.4740000000000002</v>
      </c>
      <c r="C14" s="5">
        <f t="shared" si="23"/>
        <v>60</v>
      </c>
      <c r="D14" s="17">
        <v>18.987863797468354</v>
      </c>
      <c r="E14" s="17">
        <v>131.87703746835442</v>
      </c>
      <c r="F14" s="17">
        <v>9.5687518987341775</v>
      </c>
      <c r="G14" s="17">
        <v>0</v>
      </c>
      <c r="H14" s="17">
        <v>0</v>
      </c>
      <c r="I14" s="8">
        <f t="shared" si="5"/>
        <v>65.96383883240506</v>
      </c>
      <c r="J14" s="8">
        <f t="shared" si="0"/>
        <v>458.14082816506328</v>
      </c>
      <c r="K14" s="8">
        <f t="shared" si="1"/>
        <v>33.241844096202534</v>
      </c>
      <c r="L14" s="8">
        <f t="shared" si="2"/>
        <v>0</v>
      </c>
      <c r="M14" s="8">
        <f t="shared" si="3"/>
        <v>0</v>
      </c>
      <c r="N14" s="8">
        <f t="shared" si="6"/>
        <v>3.4721464802824009</v>
      </c>
      <c r="O14" s="8">
        <f t="shared" si="7"/>
        <v>12.923577663330416</v>
      </c>
      <c r="P14" s="8">
        <f t="shared" si="8"/>
        <v>0.34605292625653272</v>
      </c>
      <c r="Q14" s="8">
        <f t="shared" si="9"/>
        <v>0</v>
      </c>
      <c r="R14" s="8">
        <f t="shared" si="10"/>
        <v>0</v>
      </c>
      <c r="S14" s="8">
        <f t="shared" si="11"/>
        <v>0.99946645949407042</v>
      </c>
      <c r="T14" s="8">
        <f t="shared" si="4"/>
        <v>3.7200856831693772</v>
      </c>
      <c r="U14" s="8">
        <f t="shared" si="4"/>
        <v>9.961224129433871E-2</v>
      </c>
      <c r="V14" s="8">
        <f t="shared" si="4"/>
        <v>0</v>
      </c>
      <c r="W14" s="8">
        <f t="shared" si="4"/>
        <v>0</v>
      </c>
      <c r="X14" s="8">
        <f t="shared" si="12"/>
        <v>3.4721464802824009</v>
      </c>
      <c r="Y14" s="8">
        <f t="shared" si="13"/>
        <v>12.923577663330416</v>
      </c>
      <c r="Z14" s="8">
        <f t="shared" si="14"/>
        <v>0.69210585251306544</v>
      </c>
      <c r="AA14" s="8">
        <f t="shared" si="15"/>
        <v>0</v>
      </c>
      <c r="AB14" s="8">
        <f t="shared" si="16"/>
        <v>0</v>
      </c>
      <c r="AC14" s="8">
        <f t="shared" si="17"/>
        <v>160.43365316455694</v>
      </c>
      <c r="AD14" s="8">
        <f t="shared" si="18"/>
        <v>557.34651109367087</v>
      </c>
      <c r="AE14" s="8">
        <f t="shared" si="19"/>
        <v>16.74177706986935</v>
      </c>
      <c r="AF14" s="8">
        <f t="shared" si="20"/>
        <v>17.087829996125883</v>
      </c>
      <c r="AG14" s="5">
        <f t="shared" si="21"/>
        <v>4.8191643839577862</v>
      </c>
      <c r="AH14" s="5">
        <f t="shared" si="22"/>
        <v>3.8196979244637159</v>
      </c>
    </row>
    <row r="15" spans="1:34" x14ac:dyDescent="0.2">
      <c r="A15" s="5" t="s">
        <v>240</v>
      </c>
      <c r="B15" s="5">
        <v>3.4319999999999995</v>
      </c>
      <c r="C15" s="5">
        <f t="shared" si="23"/>
        <v>66</v>
      </c>
      <c r="D15" s="17">
        <v>18.761989924433248</v>
      </c>
      <c r="E15" s="17">
        <v>122.910551511335</v>
      </c>
      <c r="F15" s="17">
        <v>10.271874685138537</v>
      </c>
      <c r="G15" s="17">
        <v>0</v>
      </c>
      <c r="H15" s="17">
        <v>0</v>
      </c>
      <c r="I15" s="8">
        <f t="shared" si="5"/>
        <v>64.391149420654898</v>
      </c>
      <c r="J15" s="8">
        <f t="shared" si="0"/>
        <v>421.82901278690167</v>
      </c>
      <c r="K15" s="8">
        <f t="shared" si="1"/>
        <v>35.253073919395455</v>
      </c>
      <c r="L15" s="8">
        <f t="shared" si="2"/>
        <v>0</v>
      </c>
      <c r="M15" s="8">
        <f t="shared" si="3"/>
        <v>0</v>
      </c>
      <c r="N15" s="8">
        <f t="shared" si="6"/>
        <v>3.3893646394702017</v>
      </c>
      <c r="O15" s="8">
        <f t="shared" si="7"/>
        <v>11.899266933339961</v>
      </c>
      <c r="P15" s="8">
        <f t="shared" si="8"/>
        <v>0.36699015114923439</v>
      </c>
      <c r="Q15" s="8">
        <f t="shared" si="9"/>
        <v>0</v>
      </c>
      <c r="R15" s="8">
        <f t="shared" si="10"/>
        <v>0</v>
      </c>
      <c r="S15" s="8">
        <f t="shared" si="11"/>
        <v>0.98757710940273957</v>
      </c>
      <c r="T15" s="8">
        <f t="shared" si="4"/>
        <v>3.4671523698543014</v>
      </c>
      <c r="U15" s="8">
        <f t="shared" si="4"/>
        <v>0.10693186222297041</v>
      </c>
      <c r="V15" s="8">
        <f t="shared" si="4"/>
        <v>0</v>
      </c>
      <c r="W15" s="8">
        <f t="shared" si="4"/>
        <v>0</v>
      </c>
      <c r="X15" s="8">
        <f t="shared" si="12"/>
        <v>3.3893646394702017</v>
      </c>
      <c r="Y15" s="8">
        <f t="shared" si="13"/>
        <v>11.899266933339961</v>
      </c>
      <c r="Z15" s="8">
        <f t="shared" si="14"/>
        <v>0.73398030229846878</v>
      </c>
      <c r="AA15" s="8">
        <f t="shared" si="15"/>
        <v>0</v>
      </c>
      <c r="AB15" s="8">
        <f t="shared" si="16"/>
        <v>0</v>
      </c>
      <c r="AC15" s="8">
        <f t="shared" si="17"/>
        <v>151.94441612090677</v>
      </c>
      <c r="AD15" s="8">
        <f t="shared" si="18"/>
        <v>521.47323612695197</v>
      </c>
      <c r="AE15" s="8">
        <f t="shared" si="19"/>
        <v>15.655621723959397</v>
      </c>
      <c r="AF15" s="8">
        <f t="shared" si="20"/>
        <v>16.02261187510863</v>
      </c>
      <c r="AG15" s="5">
        <f t="shared" si="21"/>
        <v>4.5616613414800113</v>
      </c>
      <c r="AH15" s="5">
        <f t="shared" si="22"/>
        <v>3.5740842320772721</v>
      </c>
    </row>
    <row r="16" spans="1:34" x14ac:dyDescent="0.2">
      <c r="A16" s="5" t="s">
        <v>241</v>
      </c>
      <c r="B16" s="5">
        <v>3.4810000000000008</v>
      </c>
      <c r="C16" s="5">
        <f t="shared" si="23"/>
        <v>72</v>
      </c>
      <c r="D16" s="17">
        <v>19.296575696202535</v>
      </c>
      <c r="E16" s="17">
        <v>112.92667493670886</v>
      </c>
      <c r="F16" s="17">
        <v>4.310472911392405</v>
      </c>
      <c r="G16" s="17">
        <v>0</v>
      </c>
      <c r="H16" s="17">
        <v>0</v>
      </c>
      <c r="I16" s="8">
        <f t="shared" si="5"/>
        <v>67.171379998481044</v>
      </c>
      <c r="J16" s="8">
        <f t="shared" si="0"/>
        <v>393.09775545468364</v>
      </c>
      <c r="K16" s="8">
        <f t="shared" si="1"/>
        <v>15.004756204556966</v>
      </c>
      <c r="L16" s="8">
        <f t="shared" si="2"/>
        <v>0</v>
      </c>
      <c r="M16" s="8">
        <f t="shared" si="3"/>
        <v>0</v>
      </c>
      <c r="N16" s="8">
        <f t="shared" si="6"/>
        <v>3.5357079691799682</v>
      </c>
      <c r="O16" s="8">
        <f t="shared" si="7"/>
        <v>11.088794230033388</v>
      </c>
      <c r="P16" s="8">
        <f t="shared" si="8"/>
        <v>0.15620191759896904</v>
      </c>
      <c r="Q16" s="8">
        <f t="shared" si="9"/>
        <v>0</v>
      </c>
      <c r="R16" s="8">
        <f t="shared" si="10"/>
        <v>0</v>
      </c>
      <c r="S16" s="8">
        <f t="shared" si="11"/>
        <v>1.0157161646595712</v>
      </c>
      <c r="T16" s="8">
        <f t="shared" si="4"/>
        <v>3.185519744335934</v>
      </c>
      <c r="U16" s="8">
        <f t="shared" si="4"/>
        <v>4.4872714047391266E-2</v>
      </c>
      <c r="V16" s="8">
        <f t="shared" si="4"/>
        <v>0</v>
      </c>
      <c r="W16" s="8">
        <f t="shared" si="4"/>
        <v>0</v>
      </c>
      <c r="X16" s="8">
        <f t="shared" si="12"/>
        <v>3.5357079691799682</v>
      </c>
      <c r="Y16" s="8">
        <f t="shared" si="13"/>
        <v>11.088794230033388</v>
      </c>
      <c r="Z16" s="8">
        <f t="shared" si="14"/>
        <v>0.31240383519793807</v>
      </c>
      <c r="AA16" s="8">
        <f t="shared" si="15"/>
        <v>0</v>
      </c>
      <c r="AB16" s="8">
        <f t="shared" si="16"/>
        <v>0</v>
      </c>
      <c r="AC16" s="8">
        <f t="shared" si="17"/>
        <v>136.5337235443038</v>
      </c>
      <c r="AD16" s="8">
        <f t="shared" si="18"/>
        <v>475.27389165772161</v>
      </c>
      <c r="AE16" s="8">
        <f t="shared" si="19"/>
        <v>14.780704116812325</v>
      </c>
      <c r="AF16" s="8">
        <f t="shared" si="20"/>
        <v>14.936906034411294</v>
      </c>
      <c r="AG16" s="5">
        <f t="shared" si="21"/>
        <v>4.2461086230428959</v>
      </c>
      <c r="AH16" s="5">
        <f t="shared" si="22"/>
        <v>3.2303924583833248</v>
      </c>
    </row>
    <row r="17" spans="1:34" x14ac:dyDescent="0.2">
      <c r="A17" s="5" t="s">
        <v>242</v>
      </c>
      <c r="B17" s="5">
        <v>3.4740000000000002</v>
      </c>
      <c r="C17" s="5">
        <f t="shared" si="23"/>
        <v>78</v>
      </c>
      <c r="D17" s="17">
        <v>19.977898987341767</v>
      </c>
      <c r="E17" s="17">
        <v>102.94790392405061</v>
      </c>
      <c r="F17" s="17">
        <v>10.081188227848099</v>
      </c>
      <c r="G17" s="17">
        <v>0</v>
      </c>
      <c r="H17" s="17">
        <v>0</v>
      </c>
      <c r="I17" s="8">
        <f t="shared" si="5"/>
        <v>69.403221082025297</v>
      </c>
      <c r="J17" s="8">
        <f t="shared" si="0"/>
        <v>357.64101823215185</v>
      </c>
      <c r="K17" s="8">
        <f t="shared" si="1"/>
        <v>35.022047903544298</v>
      </c>
      <c r="L17" s="8">
        <f t="shared" si="2"/>
        <v>0</v>
      </c>
      <c r="M17" s="8">
        <f t="shared" si="3"/>
        <v>0</v>
      </c>
      <c r="N17" s="8">
        <f t="shared" si="6"/>
        <v>3.6531856554387456</v>
      </c>
      <c r="O17" s="8">
        <f t="shared" si="7"/>
        <v>10.088604181442928</v>
      </c>
      <c r="P17" s="8">
        <f t="shared" si="8"/>
        <v>0.36458513328694875</v>
      </c>
      <c r="Q17" s="8">
        <f t="shared" si="9"/>
        <v>0</v>
      </c>
      <c r="R17" s="8">
        <f t="shared" si="10"/>
        <v>0</v>
      </c>
      <c r="S17" s="8">
        <f t="shared" si="11"/>
        <v>1.0515790602874915</v>
      </c>
      <c r="T17" s="8">
        <f t="shared" si="4"/>
        <v>2.9040311403117234</v>
      </c>
      <c r="U17" s="8">
        <f t="shared" si="4"/>
        <v>0.10494678563239744</v>
      </c>
      <c r="V17" s="8">
        <f t="shared" si="4"/>
        <v>0</v>
      </c>
      <c r="W17" s="8">
        <f t="shared" si="4"/>
        <v>0</v>
      </c>
      <c r="X17" s="8">
        <f t="shared" si="12"/>
        <v>3.6531856554387456</v>
      </c>
      <c r="Y17" s="8">
        <f t="shared" si="13"/>
        <v>10.088604181442928</v>
      </c>
      <c r="Z17" s="8">
        <f t="shared" si="14"/>
        <v>0.7291702665738975</v>
      </c>
      <c r="AA17" s="8">
        <f t="shared" si="15"/>
        <v>0</v>
      </c>
      <c r="AB17" s="8">
        <f t="shared" si="16"/>
        <v>0</v>
      </c>
      <c r="AC17" s="8">
        <f t="shared" si="17"/>
        <v>133.00699113924045</v>
      </c>
      <c r="AD17" s="8">
        <f t="shared" si="18"/>
        <v>462.06628721772148</v>
      </c>
      <c r="AE17" s="8">
        <f t="shared" si="19"/>
        <v>14.106374970168623</v>
      </c>
      <c r="AF17" s="8">
        <f t="shared" si="20"/>
        <v>14.470960103455571</v>
      </c>
      <c r="AG17" s="5">
        <f t="shared" si="21"/>
        <v>4.0605569862316129</v>
      </c>
      <c r="AH17" s="5">
        <f t="shared" si="22"/>
        <v>3.0089779259441212</v>
      </c>
    </row>
    <row r="18" spans="1:34" x14ac:dyDescent="0.2">
      <c r="A18" s="5" t="s">
        <v>243</v>
      </c>
      <c r="B18" s="5">
        <v>3.4949999999999992</v>
      </c>
      <c r="C18" s="5">
        <f t="shared" si="23"/>
        <v>84</v>
      </c>
      <c r="D18" s="17">
        <v>19.233402525252526</v>
      </c>
      <c r="E18" s="17">
        <v>91.236891666666665</v>
      </c>
      <c r="F18" s="17">
        <v>9.3851483585858588</v>
      </c>
      <c r="G18" s="17">
        <v>0</v>
      </c>
      <c r="H18" s="17">
        <v>0</v>
      </c>
      <c r="I18" s="8">
        <f t="shared" si="5"/>
        <v>67.220741825757557</v>
      </c>
      <c r="J18" s="8">
        <f t="shared" si="0"/>
        <v>318.87293637499994</v>
      </c>
      <c r="K18" s="8">
        <f t="shared" si="1"/>
        <v>32.80109351325757</v>
      </c>
      <c r="L18" s="8">
        <f t="shared" si="2"/>
        <v>0</v>
      </c>
      <c r="M18" s="8">
        <f t="shared" si="3"/>
        <v>0</v>
      </c>
      <c r="N18" s="8">
        <f t="shared" si="6"/>
        <v>3.5383062335907756</v>
      </c>
      <c r="O18" s="8">
        <f t="shared" si="7"/>
        <v>8.9950052574047934</v>
      </c>
      <c r="P18" s="8">
        <f t="shared" si="8"/>
        <v>0.34146464202849852</v>
      </c>
      <c r="Q18" s="8">
        <f t="shared" si="9"/>
        <v>0</v>
      </c>
      <c r="R18" s="8">
        <f t="shared" si="10"/>
        <v>0</v>
      </c>
      <c r="S18" s="8">
        <f t="shared" si="11"/>
        <v>1.0123909108986484</v>
      </c>
      <c r="T18" s="8">
        <f t="shared" si="4"/>
        <v>2.5736781852374238</v>
      </c>
      <c r="U18" s="8">
        <f t="shared" si="4"/>
        <v>9.7700899006723491E-2</v>
      </c>
      <c r="V18" s="8">
        <f t="shared" si="4"/>
        <v>0</v>
      </c>
      <c r="W18" s="8">
        <f t="shared" si="4"/>
        <v>0</v>
      </c>
      <c r="X18" s="8">
        <f t="shared" si="12"/>
        <v>3.5383062335907756</v>
      </c>
      <c r="Y18" s="8">
        <f t="shared" si="13"/>
        <v>8.9950052574047934</v>
      </c>
      <c r="Z18" s="8">
        <f t="shared" si="14"/>
        <v>0.68292928405699704</v>
      </c>
      <c r="AA18" s="8">
        <f t="shared" si="15"/>
        <v>0</v>
      </c>
      <c r="AB18" s="8">
        <f t="shared" si="16"/>
        <v>0</v>
      </c>
      <c r="AC18" s="8">
        <f t="shared" si="17"/>
        <v>119.85544255050505</v>
      </c>
      <c r="AD18" s="8">
        <f t="shared" si="18"/>
        <v>418.89477171401506</v>
      </c>
      <c r="AE18" s="8">
        <f t="shared" si="19"/>
        <v>12.874776133024067</v>
      </c>
      <c r="AF18" s="8">
        <f t="shared" si="20"/>
        <v>13.216240775052565</v>
      </c>
      <c r="AG18" s="5">
        <f t="shared" si="21"/>
        <v>3.6837699951427956</v>
      </c>
      <c r="AH18" s="5">
        <f t="shared" si="22"/>
        <v>2.6713790842441472</v>
      </c>
    </row>
    <row r="19" spans="1:34" x14ac:dyDescent="0.2">
      <c r="A19" s="5" t="s">
        <v>244</v>
      </c>
      <c r="B19" s="5">
        <v>3.4700000000000006</v>
      </c>
      <c r="C19" s="5">
        <f t="shared" si="23"/>
        <v>90</v>
      </c>
      <c r="D19" s="17">
        <v>20.015948863636364</v>
      </c>
      <c r="E19" s="17">
        <v>85.397471590909092</v>
      </c>
      <c r="F19" s="17">
        <v>9.301926136363635</v>
      </c>
      <c r="G19" s="17">
        <v>0</v>
      </c>
      <c r="H19" s="17">
        <v>0</v>
      </c>
      <c r="I19" s="8">
        <f t="shared" si="5"/>
        <v>69.455342556818195</v>
      </c>
      <c r="J19" s="8">
        <f t="shared" si="0"/>
        <v>296.32922642045463</v>
      </c>
      <c r="K19" s="8">
        <f t="shared" si="1"/>
        <v>32.277683693181821</v>
      </c>
      <c r="L19" s="8">
        <f t="shared" si="2"/>
        <v>0</v>
      </c>
      <c r="M19" s="8">
        <f t="shared" si="3"/>
        <v>0</v>
      </c>
      <c r="N19" s="8">
        <f t="shared" si="6"/>
        <v>3.6559291797461939</v>
      </c>
      <c r="O19" s="8">
        <f t="shared" si="7"/>
        <v>8.3590754984613422</v>
      </c>
      <c r="P19" s="8">
        <f t="shared" si="8"/>
        <v>0.33601586189029586</v>
      </c>
      <c r="Q19" s="8">
        <f t="shared" si="9"/>
        <v>0</v>
      </c>
      <c r="R19" s="8">
        <f t="shared" si="10"/>
        <v>0</v>
      </c>
      <c r="S19" s="8">
        <f t="shared" si="11"/>
        <v>1.0535818961804591</v>
      </c>
      <c r="T19" s="8">
        <f t="shared" si="4"/>
        <v>2.408955475060905</v>
      </c>
      <c r="U19" s="8">
        <f t="shared" si="4"/>
        <v>9.6834542331497353E-2</v>
      </c>
      <c r="V19" s="8">
        <f t="shared" si="4"/>
        <v>0</v>
      </c>
      <c r="W19" s="8">
        <f t="shared" si="4"/>
        <v>0</v>
      </c>
      <c r="X19" s="8">
        <f t="shared" si="12"/>
        <v>3.6559291797461939</v>
      </c>
      <c r="Y19" s="8">
        <f t="shared" si="13"/>
        <v>8.3590754984613422</v>
      </c>
      <c r="Z19" s="8">
        <f t="shared" si="14"/>
        <v>0.67203172378059173</v>
      </c>
      <c r="AA19" s="8">
        <f t="shared" si="15"/>
        <v>0</v>
      </c>
      <c r="AB19" s="8">
        <f t="shared" si="16"/>
        <v>0</v>
      </c>
      <c r="AC19" s="8">
        <f t="shared" si="17"/>
        <v>114.71534659090909</v>
      </c>
      <c r="AD19" s="8">
        <f t="shared" si="18"/>
        <v>398.06225267045465</v>
      </c>
      <c r="AE19" s="8">
        <f t="shared" si="19"/>
        <v>12.351020540097831</v>
      </c>
      <c r="AF19" s="8">
        <f t="shared" si="20"/>
        <v>12.687036401988127</v>
      </c>
      <c r="AG19" s="5">
        <f t="shared" si="21"/>
        <v>3.5593719135728614</v>
      </c>
      <c r="AH19" s="5">
        <f t="shared" si="22"/>
        <v>2.5057900173924024</v>
      </c>
    </row>
    <row r="20" spans="1:34" x14ac:dyDescent="0.2">
      <c r="A20" s="5" t="s">
        <v>245</v>
      </c>
      <c r="B20" s="5">
        <v>3.4350000000000005</v>
      </c>
      <c r="C20" s="5">
        <f t="shared" si="23"/>
        <v>96</v>
      </c>
      <c r="D20" s="17">
        <v>20.648546291560102</v>
      </c>
      <c r="E20" s="17">
        <v>81.137225575447573</v>
      </c>
      <c r="F20" s="17">
        <v>9.176423529411764</v>
      </c>
      <c r="G20" s="17">
        <v>0</v>
      </c>
      <c r="H20" s="17">
        <v>0</v>
      </c>
      <c r="I20" s="8">
        <f t="shared" si="5"/>
        <v>70.92775651150896</v>
      </c>
      <c r="J20" s="8">
        <f t="shared" si="0"/>
        <v>278.70636985166243</v>
      </c>
      <c r="K20" s="8">
        <f t="shared" si="1"/>
        <v>31.521014823529413</v>
      </c>
      <c r="L20" s="8">
        <f t="shared" si="2"/>
        <v>0</v>
      </c>
      <c r="M20" s="8">
        <f t="shared" si="3"/>
        <v>0</v>
      </c>
      <c r="N20" s="8">
        <f t="shared" si="6"/>
        <v>3.7334328093225051</v>
      </c>
      <c r="O20" s="8">
        <f t="shared" si="7"/>
        <v>7.8619568364361747</v>
      </c>
      <c r="P20" s="8">
        <f t="shared" si="8"/>
        <v>0.32813881765073299</v>
      </c>
      <c r="Q20" s="8">
        <f t="shared" si="9"/>
        <v>0</v>
      </c>
      <c r="R20" s="8">
        <f t="shared" si="10"/>
        <v>0</v>
      </c>
      <c r="S20" s="8">
        <f t="shared" si="11"/>
        <v>1.0868800027139751</v>
      </c>
      <c r="T20" s="8">
        <f t="shared" si="4"/>
        <v>2.2887792828052906</v>
      </c>
      <c r="U20" s="8">
        <f t="shared" si="4"/>
        <v>9.5528040072993578E-2</v>
      </c>
      <c r="V20" s="8">
        <f t="shared" si="4"/>
        <v>0</v>
      </c>
      <c r="W20" s="8">
        <f t="shared" si="4"/>
        <v>0</v>
      </c>
      <c r="X20" s="8">
        <f t="shared" si="12"/>
        <v>3.7334328093225051</v>
      </c>
      <c r="Y20" s="8">
        <f t="shared" si="13"/>
        <v>7.8619568364361747</v>
      </c>
      <c r="Z20" s="8">
        <f t="shared" si="14"/>
        <v>0.65627763530146599</v>
      </c>
      <c r="AA20" s="8">
        <f t="shared" si="15"/>
        <v>0</v>
      </c>
      <c r="AB20" s="8">
        <f t="shared" si="16"/>
        <v>0</v>
      </c>
      <c r="AC20" s="8">
        <f t="shared" si="17"/>
        <v>110.96219539641943</v>
      </c>
      <c r="AD20" s="8">
        <f t="shared" si="18"/>
        <v>381.1551411867008</v>
      </c>
      <c r="AE20" s="8">
        <f t="shared" si="19"/>
        <v>11.923528463409413</v>
      </c>
      <c r="AF20" s="8">
        <f t="shared" si="20"/>
        <v>12.251667281060145</v>
      </c>
      <c r="AG20" s="5">
        <f t="shared" si="21"/>
        <v>3.4711873255922594</v>
      </c>
      <c r="AH20" s="5">
        <f t="shared" si="22"/>
        <v>2.3843073228782847</v>
      </c>
    </row>
    <row r="21" spans="1:34" x14ac:dyDescent="0.2">
      <c r="A21" s="5" t="s">
        <v>246</v>
      </c>
      <c r="B21" s="5">
        <v>3.4519999999999991</v>
      </c>
      <c r="C21" s="5">
        <f t="shared" si="23"/>
        <v>102</v>
      </c>
      <c r="D21" s="17">
        <v>20.515404671717171</v>
      </c>
      <c r="E21" s="17">
        <v>72.310893560606047</v>
      </c>
      <c r="F21" s="17">
        <v>8.6598891414141423</v>
      </c>
      <c r="G21" s="17">
        <v>0</v>
      </c>
      <c r="H21" s="17">
        <v>0</v>
      </c>
      <c r="I21" s="8">
        <f t="shared" si="5"/>
        <v>70.819176926767653</v>
      </c>
      <c r="J21" s="8">
        <f t="shared" si="0"/>
        <v>249.617204571212</v>
      </c>
      <c r="K21" s="8">
        <f t="shared" si="1"/>
        <v>29.893937316161612</v>
      </c>
      <c r="L21" s="8">
        <f t="shared" si="2"/>
        <v>0</v>
      </c>
      <c r="M21" s="8">
        <f t="shared" si="3"/>
        <v>0</v>
      </c>
      <c r="N21" s="8">
        <f t="shared" si="6"/>
        <v>3.7277174927238472</v>
      </c>
      <c r="O21" s="8">
        <f t="shared" si="7"/>
        <v>7.0413879991879265</v>
      </c>
      <c r="P21" s="8">
        <f t="shared" si="8"/>
        <v>0.31120067995171363</v>
      </c>
      <c r="Q21" s="8">
        <f t="shared" si="9"/>
        <v>0</v>
      </c>
      <c r="R21" s="8">
        <f t="shared" si="10"/>
        <v>0</v>
      </c>
      <c r="S21" s="8">
        <f t="shared" si="11"/>
        <v>1.0798718113336756</v>
      </c>
      <c r="T21" s="8">
        <f t="shared" si="4"/>
        <v>2.0397995362653325</v>
      </c>
      <c r="U21" s="8">
        <f t="shared" si="4"/>
        <v>9.0150834284969214E-2</v>
      </c>
      <c r="V21" s="8">
        <f t="shared" si="4"/>
        <v>0</v>
      </c>
      <c r="W21" s="8">
        <f t="shared" si="4"/>
        <v>0</v>
      </c>
      <c r="X21" s="8">
        <f t="shared" si="12"/>
        <v>3.7277174927238472</v>
      </c>
      <c r="Y21" s="8">
        <f t="shared" si="13"/>
        <v>7.0413879991879265</v>
      </c>
      <c r="Z21" s="8">
        <f t="shared" si="14"/>
        <v>0.62240135990342726</v>
      </c>
      <c r="AA21" s="8">
        <f t="shared" si="15"/>
        <v>0</v>
      </c>
      <c r="AB21" s="8">
        <f t="shared" si="16"/>
        <v>0</v>
      </c>
      <c r="AC21" s="8">
        <f t="shared" si="17"/>
        <v>101.48618737373735</v>
      </c>
      <c r="AD21" s="8">
        <f t="shared" si="18"/>
        <v>350.33031881414126</v>
      </c>
      <c r="AE21" s="8">
        <f t="shared" si="19"/>
        <v>11.080306171863487</v>
      </c>
      <c r="AF21" s="8">
        <f t="shared" si="20"/>
        <v>11.391506851815201</v>
      </c>
      <c r="AG21" s="5">
        <f t="shared" si="21"/>
        <v>3.2098221818839776</v>
      </c>
      <c r="AH21" s="5">
        <f t="shared" si="22"/>
        <v>2.1299503705503016</v>
      </c>
    </row>
    <row r="22" spans="1:34" x14ac:dyDescent="0.2">
      <c r="A22" s="5" t="s">
        <v>247</v>
      </c>
      <c r="B22" s="5">
        <v>3.4539999999999997</v>
      </c>
      <c r="C22" s="5">
        <f t="shared" si="23"/>
        <v>108</v>
      </c>
      <c r="D22" s="17">
        <v>20.1658972361809</v>
      </c>
      <c r="E22" s="17">
        <v>65.271119221105522</v>
      </c>
      <c r="F22" s="17">
        <v>8.2589763819095463</v>
      </c>
      <c r="G22" s="17">
        <v>0</v>
      </c>
      <c r="H22" s="17">
        <v>0</v>
      </c>
      <c r="I22" s="8">
        <f t="shared" si="5"/>
        <v>69.653009053768827</v>
      </c>
      <c r="J22" s="8">
        <f t="shared" si="0"/>
        <v>225.44644578969846</v>
      </c>
      <c r="K22" s="8">
        <f t="shared" si="1"/>
        <v>28.526504423115572</v>
      </c>
      <c r="L22" s="8">
        <f t="shared" si="2"/>
        <v>0</v>
      </c>
      <c r="M22" s="8">
        <f t="shared" si="3"/>
        <v>0</v>
      </c>
      <c r="N22" s="8">
        <f t="shared" si="6"/>
        <v>3.6663337748062332</v>
      </c>
      <c r="O22" s="8">
        <f t="shared" si="7"/>
        <v>6.359561235252424</v>
      </c>
      <c r="P22" s="8">
        <f t="shared" si="8"/>
        <v>0.2969654843130915</v>
      </c>
      <c r="Q22" s="8">
        <f t="shared" si="9"/>
        <v>0</v>
      </c>
      <c r="R22" s="8">
        <f t="shared" si="10"/>
        <v>0</v>
      </c>
      <c r="S22" s="8">
        <f t="shared" si="11"/>
        <v>1.0614747466144279</v>
      </c>
      <c r="T22" s="8">
        <f t="shared" si="4"/>
        <v>1.8412163391002967</v>
      </c>
      <c r="U22" s="8">
        <f t="shared" si="4"/>
        <v>8.5977268185608427E-2</v>
      </c>
      <c r="V22" s="8">
        <f t="shared" si="4"/>
        <v>0</v>
      </c>
      <c r="W22" s="8">
        <f t="shared" si="4"/>
        <v>0</v>
      </c>
      <c r="X22" s="8">
        <f t="shared" si="12"/>
        <v>3.6663337748062332</v>
      </c>
      <c r="Y22" s="8">
        <f t="shared" si="13"/>
        <v>6.359561235252424</v>
      </c>
      <c r="Z22" s="8">
        <f t="shared" si="14"/>
        <v>0.593930968626183</v>
      </c>
      <c r="AA22" s="8">
        <f t="shared" si="15"/>
        <v>0</v>
      </c>
      <c r="AB22" s="8">
        <f t="shared" si="16"/>
        <v>0</v>
      </c>
      <c r="AC22" s="8">
        <f t="shared" si="17"/>
        <v>93.695992839195966</v>
      </c>
      <c r="AD22" s="8">
        <f t="shared" si="18"/>
        <v>323.62595926658287</v>
      </c>
      <c r="AE22" s="8">
        <f t="shared" si="19"/>
        <v>10.322860494371749</v>
      </c>
      <c r="AF22" s="8">
        <f t="shared" si="20"/>
        <v>10.61982597868484</v>
      </c>
      <c r="AG22" s="5">
        <f t="shared" si="21"/>
        <v>2.9886683539003331</v>
      </c>
      <c r="AH22" s="5">
        <f t="shared" si="22"/>
        <v>1.9271936072859053</v>
      </c>
    </row>
    <row r="23" spans="1:34" x14ac:dyDescent="0.2">
      <c r="A23" s="5" t="s">
        <v>248</v>
      </c>
      <c r="B23" s="5">
        <v>3.4230000000000009</v>
      </c>
      <c r="C23" s="5">
        <f t="shared" si="23"/>
        <v>114</v>
      </c>
      <c r="D23" s="17">
        <v>20.863569873417717</v>
      </c>
      <c r="E23" s="17">
        <v>61.423733164556957</v>
      </c>
      <c r="F23" s="17">
        <v>8.3512344303797459</v>
      </c>
      <c r="G23" s="17">
        <v>0</v>
      </c>
      <c r="H23" s="17">
        <v>0</v>
      </c>
      <c r="I23" s="8">
        <f t="shared" si="5"/>
        <v>71.415999676708864</v>
      </c>
      <c r="J23" s="8">
        <f t="shared" si="0"/>
        <v>210.25343862227851</v>
      </c>
      <c r="K23" s="8">
        <f t="shared" si="1"/>
        <v>28.586275455189877</v>
      </c>
      <c r="L23" s="8">
        <f t="shared" si="2"/>
        <v>0</v>
      </c>
      <c r="M23" s="8">
        <f t="shared" si="3"/>
        <v>0</v>
      </c>
      <c r="N23" s="8">
        <f t="shared" si="6"/>
        <v>3.7591325232502824</v>
      </c>
      <c r="O23" s="8">
        <f t="shared" si="7"/>
        <v>5.9309855746764031</v>
      </c>
      <c r="P23" s="8">
        <f t="shared" si="8"/>
        <v>0.29758771033926584</v>
      </c>
      <c r="Q23" s="8">
        <f t="shared" si="9"/>
        <v>0</v>
      </c>
      <c r="R23" s="8">
        <f t="shared" si="10"/>
        <v>0</v>
      </c>
      <c r="S23" s="8">
        <f t="shared" si="11"/>
        <v>1.0981982247298514</v>
      </c>
      <c r="T23" s="8">
        <f t="shared" si="4"/>
        <v>1.7326864080269944</v>
      </c>
      <c r="U23" s="8">
        <f t="shared" si="4"/>
        <v>8.6937689260667764E-2</v>
      </c>
      <c r="V23" s="8">
        <f t="shared" si="4"/>
        <v>0</v>
      </c>
      <c r="W23" s="8">
        <f t="shared" si="4"/>
        <v>0</v>
      </c>
      <c r="X23" s="8">
        <f t="shared" si="12"/>
        <v>3.7591325232502824</v>
      </c>
      <c r="Y23" s="8">
        <f t="shared" si="13"/>
        <v>5.9309855746764031</v>
      </c>
      <c r="Z23" s="8">
        <f t="shared" si="14"/>
        <v>0.59517542067853169</v>
      </c>
      <c r="AA23" s="8">
        <f t="shared" si="15"/>
        <v>0</v>
      </c>
      <c r="AB23" s="8">
        <f t="shared" si="16"/>
        <v>0</v>
      </c>
      <c r="AC23" s="8">
        <f t="shared" si="17"/>
        <v>90.638537468354428</v>
      </c>
      <c r="AD23" s="8">
        <f t="shared" si="18"/>
        <v>310.25571375417724</v>
      </c>
      <c r="AE23" s="8">
        <f t="shared" si="19"/>
        <v>9.987705808265952</v>
      </c>
      <c r="AF23" s="8">
        <f t="shared" si="20"/>
        <v>10.285293518605217</v>
      </c>
      <c r="AG23" s="5">
        <f t="shared" si="21"/>
        <v>2.9178223220175137</v>
      </c>
      <c r="AH23" s="5">
        <f t="shared" si="22"/>
        <v>1.8196240972876623</v>
      </c>
    </row>
    <row r="24" spans="1:34" x14ac:dyDescent="0.2">
      <c r="A24" s="5" t="s">
        <v>249</v>
      </c>
      <c r="B24" s="5">
        <v>3.3810000000000011</v>
      </c>
      <c r="C24" s="5">
        <f t="shared" si="23"/>
        <v>120</v>
      </c>
      <c r="D24" s="17">
        <v>20.516762216624684</v>
      </c>
      <c r="E24" s="17">
        <v>54.473483123425687</v>
      </c>
      <c r="F24" s="17">
        <v>4.294454408060453</v>
      </c>
      <c r="G24" s="17">
        <v>0</v>
      </c>
      <c r="H24" s="17">
        <v>0</v>
      </c>
      <c r="I24" s="8">
        <f t="shared" si="5"/>
        <v>69.367173054408084</v>
      </c>
      <c r="J24" s="8">
        <f t="shared" si="0"/>
        <v>184.1748464403023</v>
      </c>
      <c r="K24" s="8">
        <f t="shared" si="1"/>
        <v>14.519550353652397</v>
      </c>
      <c r="L24" s="8">
        <f t="shared" si="2"/>
        <v>0</v>
      </c>
      <c r="M24" s="8">
        <f t="shared" si="3"/>
        <v>0</v>
      </c>
      <c r="N24" s="8">
        <f t="shared" si="6"/>
        <v>3.6512881910942245</v>
      </c>
      <c r="O24" s="8">
        <f t="shared" si="7"/>
        <v>5.1953412253963975</v>
      </c>
      <c r="P24" s="8">
        <f t="shared" si="8"/>
        <v>0.15115084690456379</v>
      </c>
      <c r="Q24" s="8">
        <f t="shared" si="9"/>
        <v>0</v>
      </c>
      <c r="R24" s="8">
        <f t="shared" si="10"/>
        <v>0</v>
      </c>
      <c r="S24" s="8">
        <f t="shared" si="11"/>
        <v>1.0799432685874661</v>
      </c>
      <c r="T24" s="8">
        <f t="shared" si="4"/>
        <v>1.5366285789400758</v>
      </c>
      <c r="U24" s="8">
        <f t="shared" si="4"/>
        <v>4.4705958859675758E-2</v>
      </c>
      <c r="V24" s="8">
        <f t="shared" si="4"/>
        <v>0</v>
      </c>
      <c r="W24" s="8">
        <f t="shared" si="4"/>
        <v>0</v>
      </c>
      <c r="X24" s="8">
        <f t="shared" si="12"/>
        <v>3.6512881910942245</v>
      </c>
      <c r="Y24" s="8">
        <f t="shared" si="13"/>
        <v>5.1953412253963975</v>
      </c>
      <c r="Z24" s="8">
        <f t="shared" si="14"/>
        <v>0.30230169380912758</v>
      </c>
      <c r="AA24" s="8">
        <f t="shared" si="15"/>
        <v>0</v>
      </c>
      <c r="AB24" s="8">
        <f t="shared" si="16"/>
        <v>0</v>
      </c>
      <c r="AC24" s="8">
        <f t="shared" si="17"/>
        <v>79.284699748110825</v>
      </c>
      <c r="AD24" s="8">
        <f t="shared" si="18"/>
        <v>268.06156984836281</v>
      </c>
      <c r="AE24" s="8">
        <f t="shared" si="19"/>
        <v>8.9977802633951853</v>
      </c>
      <c r="AF24" s="8">
        <f t="shared" si="20"/>
        <v>9.148931110299749</v>
      </c>
      <c r="AG24" s="5">
        <f t="shared" si="21"/>
        <v>2.6612778063872176</v>
      </c>
      <c r="AH24" s="5">
        <f t="shared" si="22"/>
        <v>1.5813345377997514</v>
      </c>
    </row>
    <row r="25" spans="1:34" x14ac:dyDescent="0.2">
      <c r="A25" s="5" t="s">
        <v>250</v>
      </c>
      <c r="B25" s="5">
        <v>3.3469999999999995</v>
      </c>
      <c r="C25" s="5">
        <f t="shared" si="23"/>
        <v>126</v>
      </c>
      <c r="D25" s="17">
        <v>21.653516624040922</v>
      </c>
      <c r="E25" s="17">
        <v>53.297671994884922</v>
      </c>
      <c r="F25" s="17">
        <v>8.3976042199488514</v>
      </c>
      <c r="G25" s="17">
        <v>0</v>
      </c>
      <c r="H25" s="17">
        <v>0</v>
      </c>
      <c r="I25" s="8">
        <f t="shared" si="5"/>
        <v>72.474320140664958</v>
      </c>
      <c r="J25" s="8">
        <f t="shared" si="0"/>
        <v>178.38730816687982</v>
      </c>
      <c r="K25" s="8">
        <f t="shared" si="1"/>
        <v>28.1067813241688</v>
      </c>
      <c r="L25" s="8">
        <f t="shared" si="2"/>
        <v>0</v>
      </c>
      <c r="M25" s="8">
        <f t="shared" si="3"/>
        <v>0</v>
      </c>
      <c r="N25" s="8">
        <f t="shared" si="6"/>
        <v>3.8148394641891228</v>
      </c>
      <c r="O25" s="8">
        <f t="shared" si="7"/>
        <v>5.0320820357370888</v>
      </c>
      <c r="P25" s="8">
        <f t="shared" si="8"/>
        <v>0.29259609956453048</v>
      </c>
      <c r="Q25" s="8">
        <f t="shared" si="9"/>
        <v>0</v>
      </c>
      <c r="R25" s="8">
        <f t="shared" si="10"/>
        <v>0</v>
      </c>
      <c r="S25" s="8">
        <f t="shared" si="11"/>
        <v>1.1397787463965112</v>
      </c>
      <c r="T25" s="8">
        <f t="shared" si="4"/>
        <v>1.5034604229868807</v>
      </c>
      <c r="U25" s="8">
        <f t="shared" si="4"/>
        <v>8.7420406203923065E-2</v>
      </c>
      <c r="V25" s="8">
        <f t="shared" si="4"/>
        <v>0</v>
      </c>
      <c r="W25" s="8">
        <f t="shared" si="4"/>
        <v>0</v>
      </c>
      <c r="X25" s="8">
        <f t="shared" si="12"/>
        <v>3.8148394641891228</v>
      </c>
      <c r="Y25" s="8">
        <f t="shared" si="13"/>
        <v>5.0320820357370888</v>
      </c>
      <c r="Z25" s="8">
        <f t="shared" si="14"/>
        <v>0.58519219912906095</v>
      </c>
      <c r="AA25" s="8">
        <f t="shared" si="15"/>
        <v>0</v>
      </c>
      <c r="AB25" s="8">
        <f t="shared" si="16"/>
        <v>0</v>
      </c>
      <c r="AC25" s="8">
        <f t="shared" si="17"/>
        <v>83.348792838874687</v>
      </c>
      <c r="AD25" s="8">
        <f t="shared" si="18"/>
        <v>278.9684096317136</v>
      </c>
      <c r="AE25" s="8">
        <f t="shared" si="19"/>
        <v>9.1395175994907412</v>
      </c>
      <c r="AF25" s="8">
        <f t="shared" si="20"/>
        <v>9.4321136990552716</v>
      </c>
      <c r="AG25" s="5">
        <f t="shared" si="21"/>
        <v>2.7306595755873149</v>
      </c>
      <c r="AH25" s="5">
        <f t="shared" si="22"/>
        <v>1.5908808291908034</v>
      </c>
    </row>
    <row r="26" spans="1:34" x14ac:dyDescent="0.2">
      <c r="A26" s="5" t="s">
        <v>251</v>
      </c>
      <c r="B26" s="5">
        <v>3.4749999999999996</v>
      </c>
      <c r="C26" s="5">
        <f t="shared" si="23"/>
        <v>132</v>
      </c>
      <c r="D26" s="17">
        <v>19.888291499999998</v>
      </c>
      <c r="E26" s="17">
        <v>46.209633749999995</v>
      </c>
      <c r="F26" s="17">
        <v>7.9536922499999987</v>
      </c>
      <c r="G26" s="17">
        <v>0</v>
      </c>
      <c r="H26" s="17">
        <v>0</v>
      </c>
      <c r="I26" s="8">
        <f t="shared" si="5"/>
        <v>69.111812962499982</v>
      </c>
      <c r="J26" s="8">
        <f t="shared" si="0"/>
        <v>160.57847728124997</v>
      </c>
      <c r="K26" s="8">
        <f t="shared" si="1"/>
        <v>27.639080568749993</v>
      </c>
      <c r="L26" s="8">
        <f t="shared" si="2"/>
        <v>0</v>
      </c>
      <c r="M26" s="8">
        <f t="shared" si="3"/>
        <v>0</v>
      </c>
      <c r="N26" s="8">
        <f t="shared" si="6"/>
        <v>3.6378467713706693</v>
      </c>
      <c r="O26" s="8">
        <f t="shared" si="7"/>
        <v>4.5297172716854712</v>
      </c>
      <c r="P26" s="8">
        <f t="shared" si="8"/>
        <v>0.28772725972048713</v>
      </c>
      <c r="Q26" s="8">
        <f t="shared" si="9"/>
        <v>0</v>
      </c>
      <c r="R26" s="8">
        <f t="shared" si="10"/>
        <v>0</v>
      </c>
      <c r="S26" s="8">
        <f t="shared" si="11"/>
        <v>1.0468623802505523</v>
      </c>
      <c r="T26" s="8">
        <f t="shared" si="4"/>
        <v>1.3035157616361071</v>
      </c>
      <c r="U26" s="8">
        <f t="shared" si="4"/>
        <v>8.2799211430356012E-2</v>
      </c>
      <c r="V26" s="8">
        <f t="shared" si="4"/>
        <v>0</v>
      </c>
      <c r="W26" s="8">
        <f t="shared" si="4"/>
        <v>0</v>
      </c>
      <c r="X26" s="8">
        <f t="shared" si="12"/>
        <v>3.6378467713706693</v>
      </c>
      <c r="Y26" s="8">
        <f t="shared" si="13"/>
        <v>4.5297172716854712</v>
      </c>
      <c r="Z26" s="8">
        <f t="shared" si="14"/>
        <v>0.57545451944097425</v>
      </c>
      <c r="AA26" s="8">
        <f t="shared" si="15"/>
        <v>0</v>
      </c>
      <c r="AB26" s="8">
        <f t="shared" si="16"/>
        <v>0</v>
      </c>
      <c r="AC26" s="8">
        <f t="shared" si="17"/>
        <v>74.051617499999992</v>
      </c>
      <c r="AD26" s="8">
        <f t="shared" si="18"/>
        <v>257.32937081249997</v>
      </c>
      <c r="AE26" s="8">
        <f t="shared" si="19"/>
        <v>8.4552913027766277</v>
      </c>
      <c r="AF26" s="8">
        <f t="shared" si="20"/>
        <v>8.7430185624971148</v>
      </c>
      <c r="AG26" s="5">
        <f t="shared" si="21"/>
        <v>2.4331773533170153</v>
      </c>
      <c r="AH26" s="5">
        <f t="shared" si="22"/>
        <v>1.386314973066463</v>
      </c>
    </row>
    <row r="27" spans="1:34" x14ac:dyDescent="0.2">
      <c r="A27" s="5" t="s">
        <v>252</v>
      </c>
      <c r="B27" s="5">
        <v>3.4020000000000001</v>
      </c>
      <c r="C27" s="5">
        <f t="shared" si="23"/>
        <v>138</v>
      </c>
      <c r="D27" s="17">
        <v>21.278303778337534</v>
      </c>
      <c r="E27" s="17">
        <v>42.699440302267</v>
      </c>
      <c r="F27" s="17">
        <v>8.2893329974811092</v>
      </c>
      <c r="G27" s="17">
        <v>0</v>
      </c>
      <c r="H27" s="17">
        <v>0</v>
      </c>
      <c r="I27" s="8">
        <f t="shared" si="5"/>
        <v>72.388789453904295</v>
      </c>
      <c r="J27" s="8">
        <f t="shared" si="0"/>
        <v>145.26349590831234</v>
      </c>
      <c r="K27" s="8">
        <f t="shared" si="1"/>
        <v>28.200310857430736</v>
      </c>
      <c r="L27" s="8">
        <f t="shared" si="2"/>
        <v>0</v>
      </c>
      <c r="M27" s="8">
        <f t="shared" si="3"/>
        <v>0</v>
      </c>
      <c r="N27" s="8">
        <f t="shared" si="6"/>
        <v>3.8103373751923515</v>
      </c>
      <c r="O27" s="8">
        <f t="shared" si="7"/>
        <v>4.0977008718846921</v>
      </c>
      <c r="P27" s="8">
        <f t="shared" si="8"/>
        <v>0.29356975700011173</v>
      </c>
      <c r="Q27" s="8">
        <f t="shared" si="9"/>
        <v>0</v>
      </c>
      <c r="R27" s="8">
        <f t="shared" si="10"/>
        <v>0</v>
      </c>
      <c r="S27" s="8">
        <f t="shared" si="11"/>
        <v>1.1200286229254413</v>
      </c>
      <c r="T27" s="8">
        <f t="shared" si="4"/>
        <v>1.2044976107832721</v>
      </c>
      <c r="U27" s="8">
        <f t="shared" si="4"/>
        <v>8.6293285420373816E-2</v>
      </c>
      <c r="V27" s="8">
        <f t="shared" si="4"/>
        <v>0</v>
      </c>
      <c r="W27" s="8">
        <f t="shared" si="4"/>
        <v>0</v>
      </c>
      <c r="X27" s="8">
        <f t="shared" si="12"/>
        <v>3.8103373751923515</v>
      </c>
      <c r="Y27" s="8">
        <f t="shared" si="13"/>
        <v>4.0977008718846921</v>
      </c>
      <c r="Z27" s="8">
        <f t="shared" si="14"/>
        <v>0.58713951400022346</v>
      </c>
      <c r="AA27" s="8">
        <f t="shared" si="15"/>
        <v>0</v>
      </c>
      <c r="AB27" s="8">
        <f t="shared" si="16"/>
        <v>0</v>
      </c>
      <c r="AC27" s="8">
        <f t="shared" si="17"/>
        <v>72.267077078085649</v>
      </c>
      <c r="AD27" s="8">
        <f t="shared" si="18"/>
        <v>245.85259621964735</v>
      </c>
      <c r="AE27" s="8">
        <f t="shared" si="19"/>
        <v>8.2016080040771548</v>
      </c>
      <c r="AF27" s="8">
        <f t="shared" si="20"/>
        <v>8.495177761077267</v>
      </c>
      <c r="AG27" s="5">
        <f t="shared" si="21"/>
        <v>2.4108195191290873</v>
      </c>
      <c r="AH27" s="5">
        <f t="shared" si="22"/>
        <v>1.2907908962036458</v>
      </c>
    </row>
    <row r="28" spans="1:34" x14ac:dyDescent="0.2">
      <c r="A28" s="5" t="s">
        <v>253</v>
      </c>
      <c r="B28" s="5">
        <v>3.4119999999999999</v>
      </c>
      <c r="C28" s="5">
        <f t="shared" si="23"/>
        <v>144</v>
      </c>
      <c r="D28" s="17">
        <v>21.693633333333331</v>
      </c>
      <c r="E28" s="17">
        <v>39.856786111111113</v>
      </c>
      <c r="F28" s="17">
        <v>8.1909166666666664</v>
      </c>
      <c r="G28" s="17">
        <v>0</v>
      </c>
      <c r="H28" s="17">
        <v>0</v>
      </c>
      <c r="I28" s="8">
        <f t="shared" si="5"/>
        <v>74.018676933333325</v>
      </c>
      <c r="J28" s="8">
        <f t="shared" si="0"/>
        <v>135.99135421111112</v>
      </c>
      <c r="K28" s="8">
        <f t="shared" si="1"/>
        <v>27.947407666666667</v>
      </c>
      <c r="L28" s="8">
        <f t="shared" si="2"/>
        <v>0</v>
      </c>
      <c r="M28" s="8">
        <f t="shared" si="3"/>
        <v>0</v>
      </c>
      <c r="N28" s="8">
        <f t="shared" si="6"/>
        <v>3.8961299575393893</v>
      </c>
      <c r="O28" s="8">
        <f t="shared" si="7"/>
        <v>3.8361453938254191</v>
      </c>
      <c r="P28" s="8">
        <f t="shared" si="8"/>
        <v>0.29093699423971131</v>
      </c>
      <c r="Q28" s="8">
        <f t="shared" si="9"/>
        <v>0</v>
      </c>
      <c r="R28" s="8">
        <f t="shared" si="10"/>
        <v>0</v>
      </c>
      <c r="S28" s="8">
        <f t="shared" si="11"/>
        <v>1.1418903744253779</v>
      </c>
      <c r="T28" s="8">
        <f t="shared" si="4"/>
        <v>1.1243099044036984</v>
      </c>
      <c r="U28" s="8">
        <f t="shared" si="4"/>
        <v>8.5268755638836846E-2</v>
      </c>
      <c r="V28" s="8">
        <f t="shared" si="4"/>
        <v>0</v>
      </c>
      <c r="W28" s="8">
        <f t="shared" si="4"/>
        <v>0</v>
      </c>
      <c r="X28" s="8">
        <f t="shared" si="12"/>
        <v>3.8961299575393893</v>
      </c>
      <c r="Y28" s="8">
        <f t="shared" si="13"/>
        <v>3.8361453938254191</v>
      </c>
      <c r="Z28" s="8">
        <f t="shared" si="14"/>
        <v>0.58187398847942262</v>
      </c>
      <c r="AA28" s="8">
        <f t="shared" si="15"/>
        <v>0</v>
      </c>
      <c r="AB28" s="8">
        <f t="shared" si="16"/>
        <v>0</v>
      </c>
      <c r="AC28" s="8">
        <f t="shared" si="17"/>
        <v>69.74133611111111</v>
      </c>
      <c r="AD28" s="8">
        <f t="shared" si="18"/>
        <v>237.9574388111111</v>
      </c>
      <c r="AE28" s="8">
        <f t="shared" si="19"/>
        <v>8.0232123456045201</v>
      </c>
      <c r="AF28" s="8">
        <f t="shared" si="20"/>
        <v>8.3141493398442314</v>
      </c>
      <c r="AG28" s="5">
        <f t="shared" si="21"/>
        <v>2.3514690344679132</v>
      </c>
      <c r="AH28" s="5">
        <f t="shared" si="22"/>
        <v>1.2095786600425353</v>
      </c>
    </row>
    <row r="29" spans="1:34" x14ac:dyDescent="0.2">
      <c r="A29" s="5" t="s">
        <v>254</v>
      </c>
      <c r="B29" s="5">
        <v>3.4810000000000008</v>
      </c>
      <c r="C29" s="5">
        <f t="shared" si="23"/>
        <v>150</v>
      </c>
      <c r="D29" s="17">
        <v>20.885848346055976</v>
      </c>
      <c r="E29" s="17">
        <v>35.447234096692114</v>
      </c>
      <c r="F29" s="17">
        <v>7.5767748091603044</v>
      </c>
      <c r="G29" s="17">
        <v>0</v>
      </c>
      <c r="H29" s="17">
        <v>0</v>
      </c>
      <c r="I29" s="8">
        <f t="shared" si="5"/>
        <v>72.703638092620864</v>
      </c>
      <c r="J29" s="8">
        <f t="shared" si="0"/>
        <v>123.39182189058528</v>
      </c>
      <c r="K29" s="8">
        <f t="shared" si="1"/>
        <v>26.374753110687024</v>
      </c>
      <c r="L29" s="8">
        <f t="shared" si="2"/>
        <v>0</v>
      </c>
      <c r="M29" s="8">
        <f t="shared" si="3"/>
        <v>0</v>
      </c>
      <c r="N29" s="8">
        <f t="shared" si="6"/>
        <v>3.8269101006748532</v>
      </c>
      <c r="O29" s="8">
        <f t="shared" si="7"/>
        <v>3.4807284031194716</v>
      </c>
      <c r="P29" s="8">
        <f t="shared" si="8"/>
        <v>0.27456540818953801</v>
      </c>
      <c r="Q29" s="8">
        <f t="shared" si="9"/>
        <v>0</v>
      </c>
      <c r="R29" s="8">
        <f t="shared" si="10"/>
        <v>0</v>
      </c>
      <c r="S29" s="8">
        <f t="shared" si="11"/>
        <v>1.0993708993607734</v>
      </c>
      <c r="T29" s="8">
        <f t="shared" si="4"/>
        <v>0.9999219773396929</v>
      </c>
      <c r="U29" s="8">
        <f t="shared" si="4"/>
        <v>7.8875440445141609E-2</v>
      </c>
      <c r="V29" s="8">
        <f t="shared" si="4"/>
        <v>0</v>
      </c>
      <c r="W29" s="8">
        <f t="shared" si="4"/>
        <v>0</v>
      </c>
      <c r="X29" s="8">
        <f t="shared" si="12"/>
        <v>3.8269101006748532</v>
      </c>
      <c r="Y29" s="8">
        <f t="shared" si="13"/>
        <v>3.4807284031194716</v>
      </c>
      <c r="Z29" s="8">
        <f t="shared" si="14"/>
        <v>0.54913081637907601</v>
      </c>
      <c r="AA29" s="8">
        <f t="shared" si="15"/>
        <v>0</v>
      </c>
      <c r="AB29" s="8">
        <f t="shared" si="16"/>
        <v>0</v>
      </c>
      <c r="AC29" s="8">
        <f t="shared" si="17"/>
        <v>63.909857251908399</v>
      </c>
      <c r="AD29" s="8">
        <f t="shared" si="18"/>
        <v>222.47021309389316</v>
      </c>
      <c r="AE29" s="8">
        <f t="shared" si="19"/>
        <v>7.5822039119838625</v>
      </c>
      <c r="AF29" s="8">
        <f t="shared" si="20"/>
        <v>7.8567693201734006</v>
      </c>
      <c r="AG29" s="5">
        <f t="shared" si="21"/>
        <v>2.1781683171456079</v>
      </c>
      <c r="AH29" s="5">
        <f t="shared" si="22"/>
        <v>1.0787974177848343</v>
      </c>
    </row>
    <row r="30" spans="1:34" x14ac:dyDescent="0.2">
      <c r="A30" s="5" t="s">
        <v>255</v>
      </c>
      <c r="B30" s="5">
        <v>3.3809999999999993</v>
      </c>
      <c r="C30" s="5">
        <f t="shared" si="23"/>
        <v>156</v>
      </c>
      <c r="D30" s="17">
        <v>21.439438101265822</v>
      </c>
      <c r="E30" s="17">
        <v>33.773003924050634</v>
      </c>
      <c r="F30" s="17">
        <v>8.3505755696202524</v>
      </c>
      <c r="G30" s="17">
        <v>0</v>
      </c>
      <c r="H30" s="17">
        <v>0</v>
      </c>
      <c r="I30" s="8">
        <f t="shared" si="5"/>
        <v>72.48674022037973</v>
      </c>
      <c r="J30" s="8">
        <f t="shared" si="0"/>
        <v>114.18652626721517</v>
      </c>
      <c r="K30" s="8">
        <f t="shared" si="1"/>
        <v>28.233296000886067</v>
      </c>
      <c r="L30" s="8">
        <f t="shared" si="2"/>
        <v>0</v>
      </c>
      <c r="M30" s="8">
        <f t="shared" si="3"/>
        <v>0</v>
      </c>
      <c r="N30" s="8">
        <f t="shared" si="6"/>
        <v>3.815493221411713</v>
      </c>
      <c r="O30" s="8">
        <f t="shared" si="7"/>
        <v>3.2210585688918241</v>
      </c>
      <c r="P30" s="8">
        <f t="shared" si="8"/>
        <v>0.29391313763154348</v>
      </c>
      <c r="Q30" s="8">
        <f t="shared" si="9"/>
        <v>0</v>
      </c>
      <c r="R30" s="8">
        <f t="shared" si="10"/>
        <v>0</v>
      </c>
      <c r="S30" s="8">
        <f t="shared" si="11"/>
        <v>1.1285102695686819</v>
      </c>
      <c r="T30" s="8">
        <f t="shared" si="4"/>
        <v>0.95269404581242967</v>
      </c>
      <c r="U30" s="8">
        <f t="shared" si="4"/>
        <v>8.6930830414535212E-2</v>
      </c>
      <c r="V30" s="8">
        <f t="shared" si="4"/>
        <v>0</v>
      </c>
      <c r="W30" s="8">
        <f t="shared" si="4"/>
        <v>0</v>
      </c>
      <c r="X30" s="8">
        <f t="shared" si="12"/>
        <v>3.815493221411713</v>
      </c>
      <c r="Y30" s="8">
        <f t="shared" si="13"/>
        <v>3.2210585688918241</v>
      </c>
      <c r="Z30" s="8">
        <f t="shared" si="14"/>
        <v>0.58782627526308695</v>
      </c>
      <c r="AA30" s="8">
        <f t="shared" si="15"/>
        <v>0</v>
      </c>
      <c r="AB30" s="8">
        <f t="shared" si="16"/>
        <v>0</v>
      </c>
      <c r="AC30" s="8">
        <f t="shared" si="17"/>
        <v>63.56301759493671</v>
      </c>
      <c r="AD30" s="8">
        <f t="shared" si="18"/>
        <v>214.90656248848097</v>
      </c>
      <c r="AE30" s="8">
        <f t="shared" si="19"/>
        <v>7.3304649279350809</v>
      </c>
      <c r="AF30" s="8">
        <f t="shared" si="20"/>
        <v>7.6243780655666242</v>
      </c>
      <c r="AG30" s="5">
        <f t="shared" si="21"/>
        <v>2.168135145795647</v>
      </c>
      <c r="AH30" s="5">
        <f t="shared" si="22"/>
        <v>1.0396248762269649</v>
      </c>
    </row>
    <row r="31" spans="1:34" x14ac:dyDescent="0.2">
      <c r="A31" s="5" t="s">
        <v>256</v>
      </c>
      <c r="B31" s="5">
        <v>3.447000000000001</v>
      </c>
      <c r="C31" s="5">
        <f t="shared" si="23"/>
        <v>162</v>
      </c>
      <c r="D31" s="17">
        <v>20.901842658227846</v>
      </c>
      <c r="E31" s="17">
        <v>30.01921493670886</v>
      </c>
      <c r="F31" s="17">
        <v>7.9848813924050628</v>
      </c>
      <c r="G31" s="17">
        <v>0</v>
      </c>
      <c r="H31" s="17">
        <v>0</v>
      </c>
      <c r="I31" s="8">
        <f t="shared" si="5"/>
        <v>72.048651642911409</v>
      </c>
      <c r="J31" s="8">
        <f t="shared" si="0"/>
        <v>103.47623388683547</v>
      </c>
      <c r="K31" s="8">
        <f t="shared" si="1"/>
        <v>27.523886159620258</v>
      </c>
      <c r="L31" s="8">
        <f t="shared" si="2"/>
        <v>0</v>
      </c>
      <c r="M31" s="8">
        <f t="shared" si="3"/>
        <v>0</v>
      </c>
      <c r="N31" s="8">
        <f t="shared" si="6"/>
        <v>3.7924335005217076</v>
      </c>
      <c r="O31" s="8">
        <f t="shared" si="7"/>
        <v>2.9189346653550201</v>
      </c>
      <c r="P31" s="8">
        <f t="shared" si="8"/>
        <v>0.28652806745388565</v>
      </c>
      <c r="Q31" s="8">
        <f t="shared" si="9"/>
        <v>0</v>
      </c>
      <c r="R31" s="8">
        <f t="shared" si="10"/>
        <v>0</v>
      </c>
      <c r="S31" s="8">
        <f t="shared" si="11"/>
        <v>1.1002127938850323</v>
      </c>
      <c r="T31" s="8">
        <f t="shared" si="4"/>
        <v>0.84680437057006652</v>
      </c>
      <c r="U31" s="8">
        <f t="shared" si="4"/>
        <v>8.3123895402925904E-2</v>
      </c>
      <c r="V31" s="8">
        <f t="shared" si="4"/>
        <v>0</v>
      </c>
      <c r="W31" s="8">
        <f t="shared" si="4"/>
        <v>0</v>
      </c>
      <c r="X31" s="8">
        <f t="shared" si="12"/>
        <v>3.7924335005217076</v>
      </c>
      <c r="Y31" s="8">
        <f t="shared" si="13"/>
        <v>2.9189346653550201</v>
      </c>
      <c r="Z31" s="8">
        <f t="shared" si="14"/>
        <v>0.5730561349077713</v>
      </c>
      <c r="AA31" s="8">
        <f t="shared" si="15"/>
        <v>0</v>
      </c>
      <c r="AB31" s="8">
        <f t="shared" si="16"/>
        <v>0</v>
      </c>
      <c r="AC31" s="8">
        <f t="shared" si="17"/>
        <v>58.90593898734177</v>
      </c>
      <c r="AD31" s="8">
        <f t="shared" si="18"/>
        <v>203.04877168936713</v>
      </c>
      <c r="AE31" s="8">
        <f t="shared" si="19"/>
        <v>6.9978962333306134</v>
      </c>
      <c r="AF31" s="8">
        <f t="shared" si="20"/>
        <v>7.2844243007844991</v>
      </c>
      <c r="AG31" s="5">
        <f t="shared" si="21"/>
        <v>2.0301410598580247</v>
      </c>
      <c r="AH31" s="5">
        <f t="shared" si="22"/>
        <v>0.92992826597299239</v>
      </c>
    </row>
    <row r="32" spans="1:34" x14ac:dyDescent="0.2">
      <c r="A32" s="5" t="s">
        <v>257</v>
      </c>
      <c r="B32" s="5">
        <v>3.4399999999999995</v>
      </c>
      <c r="C32" s="5">
        <f t="shared" si="23"/>
        <v>168</v>
      </c>
      <c r="D32" s="17">
        <v>21.510211153846157</v>
      </c>
      <c r="E32" s="17">
        <v>28.345929230769233</v>
      </c>
      <c r="F32" s="17">
        <v>7.9370388461538468</v>
      </c>
      <c r="G32" s="17">
        <v>0</v>
      </c>
      <c r="H32" s="17">
        <v>0</v>
      </c>
      <c r="I32" s="8">
        <f t="shared" si="5"/>
        <v>73.995126369230775</v>
      </c>
      <c r="J32" s="8">
        <f t="shared" si="0"/>
        <v>97.50999655384615</v>
      </c>
      <c r="K32" s="8">
        <f t="shared" si="1"/>
        <v>27.303413630769228</v>
      </c>
      <c r="L32" s="8">
        <f t="shared" si="2"/>
        <v>0</v>
      </c>
      <c r="M32" s="8">
        <f t="shared" si="3"/>
        <v>0</v>
      </c>
      <c r="N32" s="8">
        <f t="shared" si="6"/>
        <v>3.8948903236777963</v>
      </c>
      <c r="O32" s="8">
        <f t="shared" si="7"/>
        <v>2.7506345995443198</v>
      </c>
      <c r="P32" s="8">
        <f t="shared" si="8"/>
        <v>0.28423291308316911</v>
      </c>
      <c r="Q32" s="8">
        <f t="shared" si="9"/>
        <v>0</v>
      </c>
      <c r="R32" s="8">
        <f t="shared" si="10"/>
        <v>0</v>
      </c>
      <c r="S32" s="8">
        <f t="shared" si="11"/>
        <v>1.1322355592086619</v>
      </c>
      <c r="T32" s="8">
        <f t="shared" si="4"/>
        <v>0.79960308126288382</v>
      </c>
      <c r="U32" s="8">
        <f t="shared" si="4"/>
        <v>8.2625846826502661E-2</v>
      </c>
      <c r="V32" s="8">
        <f t="shared" si="4"/>
        <v>0</v>
      </c>
      <c r="W32" s="8">
        <f t="shared" si="4"/>
        <v>0</v>
      </c>
      <c r="X32" s="8">
        <f t="shared" si="12"/>
        <v>3.8948903236777963</v>
      </c>
      <c r="Y32" s="8">
        <f t="shared" si="13"/>
        <v>2.7506345995443198</v>
      </c>
      <c r="Z32" s="8">
        <f t="shared" si="14"/>
        <v>0.56846582616633823</v>
      </c>
      <c r="AA32" s="8">
        <f t="shared" si="15"/>
        <v>0</v>
      </c>
      <c r="AB32" s="8">
        <f t="shared" si="16"/>
        <v>0</v>
      </c>
      <c r="AC32" s="8">
        <f t="shared" si="17"/>
        <v>57.793179230769233</v>
      </c>
      <c r="AD32" s="8">
        <f t="shared" si="18"/>
        <v>198.80853655384615</v>
      </c>
      <c r="AE32" s="8">
        <f t="shared" si="19"/>
        <v>6.929757836305285</v>
      </c>
      <c r="AF32" s="8">
        <f t="shared" si="20"/>
        <v>7.2139907493884543</v>
      </c>
      <c r="AG32" s="5">
        <f t="shared" si="21"/>
        <v>2.0144644872980484</v>
      </c>
      <c r="AH32" s="5">
        <f t="shared" si="22"/>
        <v>0.88222892808938636</v>
      </c>
    </row>
    <row r="33" spans="1:34" x14ac:dyDescent="0.2">
      <c r="A33" s="5" t="s">
        <v>258</v>
      </c>
      <c r="B33" s="5">
        <v>3.4820000000000011</v>
      </c>
      <c r="C33" s="5">
        <f t="shared" si="23"/>
        <v>174</v>
      </c>
      <c r="D33" s="17">
        <v>20.805387055837564</v>
      </c>
      <c r="E33" s="17">
        <v>25.530055837563452</v>
      </c>
      <c r="F33" s="17">
        <v>7.6781408629441623</v>
      </c>
      <c r="G33" s="17">
        <v>0</v>
      </c>
      <c r="H33" s="17">
        <v>0</v>
      </c>
      <c r="I33" s="8">
        <f t="shared" si="5"/>
        <v>72.444357728426425</v>
      </c>
      <c r="J33" s="8">
        <f t="shared" si="0"/>
        <v>88.895654426395964</v>
      </c>
      <c r="K33" s="8">
        <f t="shared" si="1"/>
        <v>26.735286484771581</v>
      </c>
      <c r="L33" s="8">
        <f t="shared" si="2"/>
        <v>0</v>
      </c>
      <c r="M33" s="8">
        <f t="shared" si="3"/>
        <v>0</v>
      </c>
      <c r="N33" s="8">
        <f t="shared" si="6"/>
        <v>3.8132623291097181</v>
      </c>
      <c r="O33" s="8">
        <f t="shared" si="7"/>
        <v>2.5076348216190678</v>
      </c>
      <c r="P33" s="8">
        <f t="shared" si="8"/>
        <v>0.27831861841319572</v>
      </c>
      <c r="Q33" s="8">
        <f t="shared" si="9"/>
        <v>0</v>
      </c>
      <c r="R33" s="8">
        <f t="shared" si="10"/>
        <v>0</v>
      </c>
      <c r="S33" s="8">
        <f t="shared" si="11"/>
        <v>1.0951356487965873</v>
      </c>
      <c r="T33" s="8">
        <f t="shared" si="4"/>
        <v>0.72017082757583772</v>
      </c>
      <c r="U33" s="8">
        <f t="shared" si="4"/>
        <v>7.9930677315679391E-2</v>
      </c>
      <c r="V33" s="8">
        <f t="shared" si="4"/>
        <v>0</v>
      </c>
      <c r="W33" s="8">
        <f t="shared" si="4"/>
        <v>0</v>
      </c>
      <c r="X33" s="8">
        <f t="shared" si="12"/>
        <v>3.8132623291097181</v>
      </c>
      <c r="Y33" s="8">
        <f t="shared" si="13"/>
        <v>2.5076348216190678</v>
      </c>
      <c r="Z33" s="8">
        <f t="shared" si="14"/>
        <v>0.55663723682639143</v>
      </c>
      <c r="AA33" s="8">
        <f t="shared" si="15"/>
        <v>0</v>
      </c>
      <c r="AB33" s="8">
        <f t="shared" si="16"/>
        <v>0</v>
      </c>
      <c r="AC33" s="8">
        <f t="shared" si="17"/>
        <v>54.013583756345177</v>
      </c>
      <c r="AD33" s="8">
        <f t="shared" si="18"/>
        <v>188.07529863959397</v>
      </c>
      <c r="AE33" s="8">
        <f t="shared" si="19"/>
        <v>6.5992157691419822</v>
      </c>
      <c r="AF33" s="8">
        <f t="shared" si="20"/>
        <v>6.877534387555178</v>
      </c>
      <c r="AG33" s="5">
        <f t="shared" si="21"/>
        <v>1.8952371536881045</v>
      </c>
      <c r="AH33" s="5">
        <f t="shared" si="22"/>
        <v>0.80010150489151732</v>
      </c>
    </row>
    <row r="34" spans="1:34" x14ac:dyDescent="0.2">
      <c r="A34" s="5" t="s">
        <v>259</v>
      </c>
      <c r="B34" s="5">
        <v>3.4740000000000011</v>
      </c>
      <c r="C34" s="5">
        <f t="shared" si="23"/>
        <v>180</v>
      </c>
      <c r="D34" s="17">
        <v>21.071755102040814</v>
      </c>
      <c r="E34" s="17">
        <v>23.55748418367347</v>
      </c>
      <c r="F34" s="17">
        <v>3.9496816326530615</v>
      </c>
      <c r="G34" s="17">
        <v>0</v>
      </c>
      <c r="H34" s="17">
        <v>0</v>
      </c>
      <c r="I34" s="8">
        <f t="shared" si="5"/>
        <v>73.20327722448981</v>
      </c>
      <c r="J34" s="8">
        <f t="shared" si="0"/>
        <v>81.838700054081656</v>
      </c>
      <c r="K34" s="8">
        <f t="shared" si="1"/>
        <v>13.72119399183674</v>
      </c>
      <c r="L34" s="8">
        <f t="shared" si="2"/>
        <v>0</v>
      </c>
      <c r="M34" s="8">
        <f t="shared" si="3"/>
        <v>0</v>
      </c>
      <c r="N34" s="8">
        <f t="shared" si="6"/>
        <v>3.8532096654642491</v>
      </c>
      <c r="O34" s="8">
        <f t="shared" si="7"/>
        <v>2.3085669972942635</v>
      </c>
      <c r="P34" s="8">
        <f t="shared" si="8"/>
        <v>0.14283982918838997</v>
      </c>
      <c r="Q34" s="8">
        <f t="shared" si="9"/>
        <v>0</v>
      </c>
      <c r="R34" s="8">
        <f t="shared" si="10"/>
        <v>0</v>
      </c>
      <c r="S34" s="8">
        <f t="shared" si="11"/>
        <v>1.1091564955279931</v>
      </c>
      <c r="T34" s="8">
        <f t="shared" si="4"/>
        <v>0.66452705736737561</v>
      </c>
      <c r="U34" s="8">
        <f t="shared" si="4"/>
        <v>4.1116818994930894E-2</v>
      </c>
      <c r="V34" s="8">
        <f t="shared" si="4"/>
        <v>0</v>
      </c>
      <c r="W34" s="8">
        <f t="shared" si="4"/>
        <v>0</v>
      </c>
      <c r="X34" s="8">
        <f t="shared" si="12"/>
        <v>3.8532096654642491</v>
      </c>
      <c r="Y34" s="8">
        <f t="shared" si="13"/>
        <v>2.3085669972942635</v>
      </c>
      <c r="Z34" s="8">
        <f t="shared" si="14"/>
        <v>0.28567965837677994</v>
      </c>
      <c r="AA34" s="8">
        <f t="shared" si="15"/>
        <v>0</v>
      </c>
      <c r="AB34" s="8">
        <f t="shared" si="16"/>
        <v>0</v>
      </c>
      <c r="AC34" s="8">
        <f t="shared" si="17"/>
        <v>48.578920918367345</v>
      </c>
      <c r="AD34" s="8">
        <f t="shared" si="18"/>
        <v>168.76317127040821</v>
      </c>
      <c r="AE34" s="8">
        <f t="shared" si="19"/>
        <v>6.304616491946903</v>
      </c>
      <c r="AF34" s="8">
        <f t="shared" si="20"/>
        <v>6.4474563211352924</v>
      </c>
      <c r="AG34" s="5">
        <f t="shared" si="21"/>
        <v>1.8148003718902996</v>
      </c>
      <c r="AH34" s="5">
        <f t="shared" si="22"/>
        <v>0.70564387636230663</v>
      </c>
    </row>
    <row r="35" spans="1:34" x14ac:dyDescent="0.2">
      <c r="A35" s="5" t="s">
        <v>260</v>
      </c>
      <c r="B35" s="5">
        <v>3.3419999999999996</v>
      </c>
      <c r="C35" s="5">
        <f t="shared" si="23"/>
        <v>186</v>
      </c>
      <c r="D35" s="17">
        <v>22.082397709923661</v>
      </c>
      <c r="E35" s="17">
        <v>22.854403053435114</v>
      </c>
      <c r="F35" s="17">
        <v>7.8431175572519072</v>
      </c>
      <c r="G35" s="17">
        <v>0</v>
      </c>
      <c r="H35" s="17">
        <v>0</v>
      </c>
      <c r="I35" s="8">
        <f t="shared" si="5"/>
        <v>73.799373146564875</v>
      </c>
      <c r="J35" s="8">
        <f t="shared" si="0"/>
        <v>76.379415004580139</v>
      </c>
      <c r="K35" s="8">
        <f t="shared" si="1"/>
        <v>26.21169887633587</v>
      </c>
      <c r="L35" s="8">
        <f t="shared" si="2"/>
        <v>0</v>
      </c>
      <c r="M35" s="8">
        <f t="shared" si="3"/>
        <v>0</v>
      </c>
      <c r="N35" s="8">
        <f t="shared" si="6"/>
        <v>3.8845864378652948</v>
      </c>
      <c r="O35" s="8">
        <f t="shared" si="7"/>
        <v>2.1545674190290587</v>
      </c>
      <c r="P35" s="8">
        <f t="shared" si="8"/>
        <v>0.27286798746966345</v>
      </c>
      <c r="Q35" s="8">
        <f t="shared" si="9"/>
        <v>0</v>
      </c>
      <c r="R35" s="8">
        <f t="shared" si="10"/>
        <v>0</v>
      </c>
      <c r="S35" s="8">
        <f t="shared" si="11"/>
        <v>1.1623538114498191</v>
      </c>
      <c r="T35" s="8">
        <f t="shared" si="4"/>
        <v>0.64469402125345865</v>
      </c>
      <c r="U35" s="8">
        <f t="shared" si="4"/>
        <v>8.1648111151904096E-2</v>
      </c>
      <c r="V35" s="8">
        <f t="shared" si="4"/>
        <v>0</v>
      </c>
      <c r="W35" s="8">
        <f t="shared" si="4"/>
        <v>0</v>
      </c>
      <c r="X35" s="8">
        <f t="shared" si="12"/>
        <v>3.8845864378652948</v>
      </c>
      <c r="Y35" s="8">
        <f t="shared" si="13"/>
        <v>2.1545674190290587</v>
      </c>
      <c r="Z35" s="8">
        <f t="shared" si="14"/>
        <v>0.54573597493932691</v>
      </c>
      <c r="AA35" s="8">
        <f t="shared" si="15"/>
        <v>0</v>
      </c>
      <c r="AB35" s="8">
        <f t="shared" si="16"/>
        <v>0</v>
      </c>
      <c r="AC35" s="8">
        <f t="shared" si="17"/>
        <v>52.779918320610683</v>
      </c>
      <c r="AD35" s="8">
        <f t="shared" si="18"/>
        <v>176.39048702748087</v>
      </c>
      <c r="AE35" s="8">
        <f t="shared" si="19"/>
        <v>6.3120218443640166</v>
      </c>
      <c r="AF35" s="8">
        <f t="shared" si="20"/>
        <v>6.5848898318336806</v>
      </c>
      <c r="AG35" s="5">
        <f t="shared" si="21"/>
        <v>1.8886959438551818</v>
      </c>
      <c r="AH35" s="5">
        <f t="shared" si="22"/>
        <v>0.72634213240536272</v>
      </c>
    </row>
    <row r="36" spans="1:34" x14ac:dyDescent="0.2">
      <c r="A36" s="5" t="s">
        <v>261</v>
      </c>
      <c r="B36" s="5">
        <v>3.3540000000000001</v>
      </c>
      <c r="C36" s="5">
        <f t="shared" si="23"/>
        <v>192</v>
      </c>
      <c r="D36" s="17">
        <v>21.337248477157363</v>
      </c>
      <c r="E36" s="17">
        <v>17.886518020304568</v>
      </c>
      <c r="F36" s="17">
        <v>7.7094553299492388</v>
      </c>
      <c r="G36" s="17">
        <v>0</v>
      </c>
      <c r="H36" s="17">
        <v>0</v>
      </c>
      <c r="I36" s="8">
        <f t="shared" ref="I36:I67" si="24">D36*$B36</f>
        <v>71.565131392385794</v>
      </c>
      <c r="J36" s="8">
        <f t="shared" ref="J36:J67" si="25">E36*$B36</f>
        <v>59.99138144010152</v>
      </c>
      <c r="K36" s="8">
        <f t="shared" ref="K36:K67" si="26">F36*$B36</f>
        <v>25.857513176649746</v>
      </c>
      <c r="L36" s="8">
        <f t="shared" ref="L36:L67" si="27">G36*$B36</f>
        <v>0</v>
      </c>
      <c r="M36" s="8">
        <f t="shared" ref="M36:M67" si="28">H36*$B36</f>
        <v>0</v>
      </c>
      <c r="N36" s="8">
        <f t="shared" si="6"/>
        <v>3.7669823872189592</v>
      </c>
      <c r="O36" s="8">
        <f t="shared" si="7"/>
        <v>1.6922815638956703</v>
      </c>
      <c r="P36" s="8">
        <f t="shared" si="8"/>
        <v>0.26918085755413018</v>
      </c>
      <c r="Q36" s="8">
        <f t="shared" si="9"/>
        <v>0</v>
      </c>
      <c r="R36" s="8">
        <f t="shared" si="10"/>
        <v>0</v>
      </c>
      <c r="S36" s="8">
        <f t="shared" si="11"/>
        <v>1.1231313020927129</v>
      </c>
      <c r="T36" s="8">
        <f t="shared" si="4"/>
        <v>0.50455622060097505</v>
      </c>
      <c r="U36" s="8">
        <f t="shared" si="4"/>
        <v>8.0256665937427002E-2</v>
      </c>
      <c r="V36" s="8">
        <f t="shared" si="4"/>
        <v>0</v>
      </c>
      <c r="W36" s="8">
        <f t="shared" si="4"/>
        <v>0</v>
      </c>
      <c r="X36" s="8">
        <f t="shared" si="12"/>
        <v>3.7669823872189592</v>
      </c>
      <c r="Y36" s="8">
        <f t="shared" si="13"/>
        <v>1.6922815638956703</v>
      </c>
      <c r="Z36" s="8">
        <f t="shared" si="14"/>
        <v>0.53836171510826036</v>
      </c>
      <c r="AA36" s="8">
        <f t="shared" si="15"/>
        <v>0</v>
      </c>
      <c r="AB36" s="8">
        <f t="shared" si="16"/>
        <v>0</v>
      </c>
      <c r="AC36" s="8">
        <f t="shared" si="17"/>
        <v>46.933221827411167</v>
      </c>
      <c r="AD36" s="8">
        <f t="shared" si="18"/>
        <v>157.41402600913707</v>
      </c>
      <c r="AE36" s="8">
        <f t="shared" si="19"/>
        <v>5.72844480866876</v>
      </c>
      <c r="AF36" s="8">
        <f t="shared" si="20"/>
        <v>5.9976256662228904</v>
      </c>
      <c r="AG36" s="5">
        <f t="shared" si="21"/>
        <v>1.7079441886311151</v>
      </c>
      <c r="AH36" s="5">
        <f t="shared" si="22"/>
        <v>0.58481288653840213</v>
      </c>
    </row>
    <row r="37" spans="1:34" x14ac:dyDescent="0.2">
      <c r="A37" s="5" t="s">
        <v>262</v>
      </c>
      <c r="B37" s="5">
        <v>3.3080000000000007</v>
      </c>
      <c r="C37" s="5">
        <f t="shared" si="23"/>
        <v>198</v>
      </c>
      <c r="D37" s="17">
        <v>22.105666582278481</v>
      </c>
      <c r="E37" s="17">
        <v>19.963781645569622</v>
      </c>
      <c r="F37" s="17">
        <v>8.2695822784810122</v>
      </c>
      <c r="G37" s="17">
        <v>0</v>
      </c>
      <c r="H37" s="17">
        <v>0</v>
      </c>
      <c r="I37" s="8">
        <f t="shared" si="24"/>
        <v>73.125545054177223</v>
      </c>
      <c r="J37" s="8">
        <f t="shared" si="25"/>
        <v>66.040189683544327</v>
      </c>
      <c r="K37" s="8">
        <f t="shared" si="26"/>
        <v>27.355778177215193</v>
      </c>
      <c r="L37" s="8">
        <f t="shared" si="27"/>
        <v>0</v>
      </c>
      <c r="M37" s="8">
        <f t="shared" si="28"/>
        <v>0</v>
      </c>
      <c r="N37" s="8">
        <f t="shared" si="6"/>
        <v>3.8491180679112129</v>
      </c>
      <c r="O37" s="8">
        <f t="shared" si="7"/>
        <v>1.8629108514398962</v>
      </c>
      <c r="P37" s="8">
        <f t="shared" si="8"/>
        <v>0.28477803640657079</v>
      </c>
      <c r="Q37" s="8">
        <f t="shared" si="9"/>
        <v>0</v>
      </c>
      <c r="R37" s="8">
        <f t="shared" si="10"/>
        <v>0</v>
      </c>
      <c r="S37" s="8">
        <f t="shared" si="11"/>
        <v>1.1635786178691694</v>
      </c>
      <c r="T37" s="8">
        <f t="shared" si="4"/>
        <v>0.5631532199032333</v>
      </c>
      <c r="U37" s="8">
        <f t="shared" si="4"/>
        <v>8.6087677269217275E-2</v>
      </c>
      <c r="V37" s="8">
        <f t="shared" si="4"/>
        <v>0</v>
      </c>
      <c r="W37" s="8">
        <f t="shared" si="4"/>
        <v>0</v>
      </c>
      <c r="X37" s="8">
        <f t="shared" si="12"/>
        <v>3.8491180679112129</v>
      </c>
      <c r="Y37" s="8">
        <f t="shared" si="13"/>
        <v>1.8629108514398962</v>
      </c>
      <c r="Z37" s="8">
        <f t="shared" si="14"/>
        <v>0.56955607281314158</v>
      </c>
      <c r="AA37" s="8">
        <f t="shared" si="15"/>
        <v>0</v>
      </c>
      <c r="AB37" s="8">
        <f t="shared" si="16"/>
        <v>0</v>
      </c>
      <c r="AC37" s="8">
        <f t="shared" si="17"/>
        <v>50.339030506329109</v>
      </c>
      <c r="AD37" s="8">
        <f t="shared" si="18"/>
        <v>166.52151291493675</v>
      </c>
      <c r="AE37" s="8">
        <f t="shared" si="19"/>
        <v>5.9968069557576795</v>
      </c>
      <c r="AF37" s="8">
        <f t="shared" si="20"/>
        <v>6.2815849921642508</v>
      </c>
      <c r="AG37" s="5">
        <f t="shared" si="21"/>
        <v>1.8128195150416198</v>
      </c>
      <c r="AH37" s="5">
        <f t="shared" si="22"/>
        <v>0.64924089717245048</v>
      </c>
    </row>
    <row r="38" spans="1:34" x14ac:dyDescent="0.2">
      <c r="A38" s="5" t="s">
        <v>263</v>
      </c>
      <c r="B38" s="5">
        <v>3.3309999999999995</v>
      </c>
      <c r="C38" s="5">
        <f t="shared" si="23"/>
        <v>204</v>
      </c>
      <c r="D38" s="17">
        <v>21.871144670050764</v>
      </c>
      <c r="E38" s="17">
        <v>21.530456852791879</v>
      </c>
      <c r="F38" s="17">
        <v>8.0758210659898495</v>
      </c>
      <c r="G38" s="17">
        <v>0</v>
      </c>
      <c r="H38" s="17">
        <v>0</v>
      </c>
      <c r="I38" s="8">
        <f t="shared" si="24"/>
        <v>72.852782895939086</v>
      </c>
      <c r="J38" s="8">
        <f t="shared" si="25"/>
        <v>71.717951776649741</v>
      </c>
      <c r="K38" s="8">
        <f t="shared" si="26"/>
        <v>26.900559970812186</v>
      </c>
      <c r="L38" s="8">
        <f t="shared" si="27"/>
        <v>0</v>
      </c>
      <c r="M38" s="8">
        <f t="shared" si="28"/>
        <v>0</v>
      </c>
      <c r="N38" s="8">
        <f t="shared" si="6"/>
        <v>3.8347606535392718</v>
      </c>
      <c r="O38" s="8">
        <f t="shared" si="7"/>
        <v>2.0230733928533069</v>
      </c>
      <c r="P38" s="8">
        <f t="shared" si="8"/>
        <v>0.28003914189894008</v>
      </c>
      <c r="Q38" s="8">
        <f t="shared" si="9"/>
        <v>0</v>
      </c>
      <c r="R38" s="8">
        <f t="shared" si="10"/>
        <v>0</v>
      </c>
      <c r="S38" s="8">
        <f t="shared" si="11"/>
        <v>1.1512340599037143</v>
      </c>
      <c r="T38" s="8">
        <f t="shared" si="4"/>
        <v>0.60734716086860019</v>
      </c>
      <c r="U38" s="8">
        <f t="shared" si="4"/>
        <v>8.407059198407088E-2</v>
      </c>
      <c r="V38" s="8">
        <f t="shared" si="4"/>
        <v>0</v>
      </c>
      <c r="W38" s="8">
        <f t="shared" si="4"/>
        <v>0</v>
      </c>
      <c r="X38" s="8">
        <f t="shared" si="12"/>
        <v>3.8347606535392718</v>
      </c>
      <c r="Y38" s="8">
        <f t="shared" si="13"/>
        <v>2.0230733928533069</v>
      </c>
      <c r="Z38" s="8">
        <f t="shared" si="14"/>
        <v>0.56007828379788016</v>
      </c>
      <c r="AA38" s="8">
        <f t="shared" si="15"/>
        <v>0</v>
      </c>
      <c r="AB38" s="8">
        <f t="shared" si="16"/>
        <v>0</v>
      </c>
      <c r="AC38" s="8">
        <f t="shared" si="17"/>
        <v>51.477422588832489</v>
      </c>
      <c r="AD38" s="8">
        <f t="shared" si="18"/>
        <v>171.47129464340102</v>
      </c>
      <c r="AE38" s="8">
        <f t="shared" si="19"/>
        <v>6.1378731882915192</v>
      </c>
      <c r="AF38" s="8">
        <f t="shared" si="20"/>
        <v>6.4179123301904593</v>
      </c>
      <c r="AG38" s="5">
        <f t="shared" si="21"/>
        <v>1.8426518127563856</v>
      </c>
      <c r="AH38" s="5">
        <f t="shared" si="22"/>
        <v>0.69141775285267115</v>
      </c>
    </row>
    <row r="39" spans="1:34" x14ac:dyDescent="0.2">
      <c r="A39" s="5" t="s">
        <v>264</v>
      </c>
      <c r="B39" s="5">
        <v>3.3879999999999999</v>
      </c>
      <c r="C39" s="5">
        <f t="shared" si="23"/>
        <v>210</v>
      </c>
      <c r="D39" s="17">
        <v>20.236389646464644</v>
      </c>
      <c r="E39" s="17">
        <v>15.780832575757573</v>
      </c>
      <c r="F39" s="17">
        <v>7.30859962121212</v>
      </c>
      <c r="G39" s="17">
        <v>0</v>
      </c>
      <c r="H39" s="17">
        <v>0</v>
      </c>
      <c r="I39" s="8">
        <f t="shared" si="24"/>
        <v>68.56088812222221</v>
      </c>
      <c r="J39" s="8">
        <f t="shared" si="25"/>
        <v>53.465460766666659</v>
      </c>
      <c r="K39" s="8">
        <f t="shared" si="26"/>
        <v>24.761535516666662</v>
      </c>
      <c r="L39" s="8">
        <f t="shared" si="27"/>
        <v>0</v>
      </c>
      <c r="M39" s="8">
        <f t="shared" si="28"/>
        <v>0</v>
      </c>
      <c r="N39" s="8">
        <f t="shared" si="6"/>
        <v>3.6088476746090223</v>
      </c>
      <c r="O39" s="8">
        <f t="shared" si="7"/>
        <v>1.5081935336154204</v>
      </c>
      <c r="P39" s="8">
        <f t="shared" si="8"/>
        <v>0.25777155441043786</v>
      </c>
      <c r="Q39" s="8">
        <f t="shared" si="9"/>
        <v>0</v>
      </c>
      <c r="R39" s="8">
        <f t="shared" si="10"/>
        <v>0</v>
      </c>
      <c r="S39" s="8">
        <f t="shared" si="11"/>
        <v>1.0651852640522499</v>
      </c>
      <c r="T39" s="8">
        <f t="shared" si="4"/>
        <v>0.4451574774543744</v>
      </c>
      <c r="U39" s="8">
        <f t="shared" si="4"/>
        <v>7.6083693745701855E-2</v>
      </c>
      <c r="V39" s="8">
        <f t="shared" si="4"/>
        <v>0</v>
      </c>
      <c r="W39" s="8">
        <f t="shared" si="4"/>
        <v>0</v>
      </c>
      <c r="X39" s="8">
        <f t="shared" si="12"/>
        <v>3.6088476746090223</v>
      </c>
      <c r="Y39" s="8">
        <f t="shared" si="13"/>
        <v>1.5081935336154204</v>
      </c>
      <c r="Z39" s="8">
        <f t="shared" si="14"/>
        <v>0.51554310882087573</v>
      </c>
      <c r="AA39" s="8">
        <f t="shared" si="15"/>
        <v>0</v>
      </c>
      <c r="AB39" s="8">
        <f t="shared" si="16"/>
        <v>0</v>
      </c>
      <c r="AC39" s="8">
        <f t="shared" si="17"/>
        <v>43.325821843434333</v>
      </c>
      <c r="AD39" s="8">
        <f t="shared" si="18"/>
        <v>146.78788440555553</v>
      </c>
      <c r="AE39" s="8">
        <f t="shared" si="19"/>
        <v>5.3748127626348801</v>
      </c>
      <c r="AF39" s="8">
        <f t="shared" si="20"/>
        <v>5.6325843170453185</v>
      </c>
      <c r="AG39" s="5">
        <f t="shared" si="21"/>
        <v>1.5864264352523259</v>
      </c>
      <c r="AH39" s="5">
        <f t="shared" si="22"/>
        <v>0.52124117120007607</v>
      </c>
    </row>
    <row r="40" spans="1:34" x14ac:dyDescent="0.2">
      <c r="A40" s="5" t="s">
        <v>265</v>
      </c>
      <c r="B40" s="5">
        <v>3.4819999999999993</v>
      </c>
      <c r="C40" s="5">
        <f t="shared" si="23"/>
        <v>216</v>
      </c>
      <c r="D40" s="17">
        <v>20.320765656565655</v>
      </c>
      <c r="E40" s="17">
        <v>14.627903661616161</v>
      </c>
      <c r="F40" s="17">
        <v>7.2172972222222214</v>
      </c>
      <c r="G40" s="17">
        <v>0</v>
      </c>
      <c r="H40" s="17">
        <v>0</v>
      </c>
      <c r="I40" s="8">
        <f t="shared" si="24"/>
        <v>70.756906016161594</v>
      </c>
      <c r="J40" s="8">
        <f t="shared" si="25"/>
        <v>50.93436054974746</v>
      </c>
      <c r="K40" s="8">
        <f t="shared" si="26"/>
        <v>25.130628927777771</v>
      </c>
      <c r="L40" s="8">
        <f t="shared" si="27"/>
        <v>0</v>
      </c>
      <c r="M40" s="8">
        <f t="shared" si="28"/>
        <v>0</v>
      </c>
      <c r="N40" s="8">
        <f t="shared" si="6"/>
        <v>3.7244397313486468</v>
      </c>
      <c r="O40" s="8">
        <f t="shared" si="7"/>
        <v>1.4367943737587434</v>
      </c>
      <c r="P40" s="8">
        <f t="shared" si="8"/>
        <v>0.26161387599185687</v>
      </c>
      <c r="Q40" s="8">
        <f t="shared" si="9"/>
        <v>0</v>
      </c>
      <c r="R40" s="8">
        <f t="shared" si="10"/>
        <v>0</v>
      </c>
      <c r="S40" s="8">
        <f t="shared" si="11"/>
        <v>1.069626574195476</v>
      </c>
      <c r="T40" s="8">
        <f t="shared" si="4"/>
        <v>0.41263480004558978</v>
      </c>
      <c r="U40" s="8">
        <f t="shared" si="4"/>
        <v>7.513322113493881E-2</v>
      </c>
      <c r="V40" s="8">
        <f t="shared" si="4"/>
        <v>0</v>
      </c>
      <c r="W40" s="8">
        <f t="shared" si="4"/>
        <v>0</v>
      </c>
      <c r="X40" s="8">
        <f t="shared" si="12"/>
        <v>3.7244397313486468</v>
      </c>
      <c r="Y40" s="8">
        <f t="shared" si="13"/>
        <v>1.4367943737587434</v>
      </c>
      <c r="Z40" s="8">
        <f t="shared" si="14"/>
        <v>0.52322775198371374</v>
      </c>
      <c r="AA40" s="8">
        <f t="shared" si="15"/>
        <v>0</v>
      </c>
      <c r="AB40" s="8">
        <f t="shared" si="16"/>
        <v>0</v>
      </c>
      <c r="AC40" s="8">
        <f t="shared" si="17"/>
        <v>42.165966540404035</v>
      </c>
      <c r="AD40" s="8">
        <f t="shared" si="18"/>
        <v>146.82189549368681</v>
      </c>
      <c r="AE40" s="8">
        <f t="shared" si="19"/>
        <v>5.4228479810992463</v>
      </c>
      <c r="AF40" s="8">
        <f t="shared" si="20"/>
        <v>5.6844618570911036</v>
      </c>
      <c r="AG40" s="5">
        <f t="shared" si="21"/>
        <v>1.5573945953760044</v>
      </c>
      <c r="AH40" s="5">
        <f t="shared" si="22"/>
        <v>0.48776802118052837</v>
      </c>
    </row>
    <row r="41" spans="1:34" x14ac:dyDescent="0.2">
      <c r="A41" s="5" t="s">
        <v>266</v>
      </c>
      <c r="B41" s="5">
        <v>3.4230000000000009</v>
      </c>
      <c r="C41" s="5">
        <f t="shared" si="23"/>
        <v>222</v>
      </c>
      <c r="D41" s="17">
        <v>20.689952941176472</v>
      </c>
      <c r="E41" s="17">
        <v>13.819634782608695</v>
      </c>
      <c r="F41" s="17">
        <v>7.2723184143222515</v>
      </c>
      <c r="G41" s="17">
        <v>0</v>
      </c>
      <c r="H41" s="17">
        <v>0</v>
      </c>
      <c r="I41" s="8">
        <f t="shared" si="24"/>
        <v>70.821708917647086</v>
      </c>
      <c r="J41" s="8">
        <f t="shared" si="25"/>
        <v>47.304609860869576</v>
      </c>
      <c r="K41" s="8">
        <f t="shared" si="26"/>
        <v>24.893145932225075</v>
      </c>
      <c r="L41" s="8">
        <f t="shared" si="27"/>
        <v>0</v>
      </c>
      <c r="M41" s="8">
        <f t="shared" si="28"/>
        <v>0</v>
      </c>
      <c r="N41" s="8">
        <f t="shared" si="6"/>
        <v>3.7278507694308392</v>
      </c>
      <c r="O41" s="8">
        <f t="shared" si="7"/>
        <v>1.3344036632121177</v>
      </c>
      <c r="P41" s="8">
        <f t="shared" si="8"/>
        <v>0.25914163993571804</v>
      </c>
      <c r="Q41" s="8">
        <f t="shared" si="9"/>
        <v>0</v>
      </c>
      <c r="R41" s="8">
        <f t="shared" si="10"/>
        <v>0</v>
      </c>
      <c r="S41" s="8">
        <f t="shared" si="11"/>
        <v>1.0890595294860761</v>
      </c>
      <c r="T41" s="8">
        <f t="shared" si="4"/>
        <v>0.38983454957993496</v>
      </c>
      <c r="U41" s="8">
        <f t="shared" si="4"/>
        <v>7.5706000565503348E-2</v>
      </c>
      <c r="V41" s="8">
        <f t="shared" si="4"/>
        <v>0</v>
      </c>
      <c r="W41" s="8">
        <f t="shared" si="4"/>
        <v>0</v>
      </c>
      <c r="X41" s="8">
        <f t="shared" si="12"/>
        <v>3.7278507694308392</v>
      </c>
      <c r="Y41" s="8">
        <f t="shared" si="13"/>
        <v>1.3344036632121177</v>
      </c>
      <c r="Z41" s="8">
        <f t="shared" si="14"/>
        <v>0.51828327987143608</v>
      </c>
      <c r="AA41" s="8">
        <f t="shared" si="15"/>
        <v>0</v>
      </c>
      <c r="AB41" s="8">
        <f t="shared" si="16"/>
        <v>0</v>
      </c>
      <c r="AC41" s="8">
        <f t="shared" si="17"/>
        <v>41.781906138107416</v>
      </c>
      <c r="AD41" s="8">
        <f t="shared" si="18"/>
        <v>143.01946471074174</v>
      </c>
      <c r="AE41" s="8">
        <f t="shared" si="19"/>
        <v>5.3213960725786755</v>
      </c>
      <c r="AF41" s="8">
        <f t="shared" si="20"/>
        <v>5.5805377125143938</v>
      </c>
      <c r="AG41" s="5">
        <f t="shared" si="21"/>
        <v>1.5546000796315145</v>
      </c>
      <c r="AH41" s="5">
        <f t="shared" si="22"/>
        <v>0.46554055014543849</v>
      </c>
    </row>
    <row r="42" spans="1:34" x14ac:dyDescent="0.2">
      <c r="A42" s="5" t="s">
        <v>267</v>
      </c>
      <c r="B42" s="5">
        <v>3.431</v>
      </c>
      <c r="C42" s="5">
        <f t="shared" si="23"/>
        <v>228</v>
      </c>
      <c r="D42" s="17">
        <v>20.105350636132314</v>
      </c>
      <c r="E42" s="17">
        <v>12.315859669211196</v>
      </c>
      <c r="F42" s="17">
        <v>6.9576898218829513</v>
      </c>
      <c r="G42" s="17">
        <v>0</v>
      </c>
      <c r="H42" s="17">
        <v>0</v>
      </c>
      <c r="I42" s="8">
        <f t="shared" si="24"/>
        <v>68.981458032569975</v>
      </c>
      <c r="J42" s="8">
        <f t="shared" si="25"/>
        <v>42.255714525063617</v>
      </c>
      <c r="K42" s="8">
        <f t="shared" si="26"/>
        <v>23.871833778880408</v>
      </c>
      <c r="L42" s="8">
        <f t="shared" si="27"/>
        <v>0</v>
      </c>
      <c r="M42" s="8">
        <f t="shared" si="28"/>
        <v>0</v>
      </c>
      <c r="N42" s="8">
        <f t="shared" si="6"/>
        <v>3.6309852633208743</v>
      </c>
      <c r="O42" s="8">
        <f t="shared" si="7"/>
        <v>1.1919806636125139</v>
      </c>
      <c r="P42" s="8">
        <f t="shared" si="8"/>
        <v>0.248509616686242</v>
      </c>
      <c r="Q42" s="8">
        <f t="shared" si="9"/>
        <v>0</v>
      </c>
      <c r="R42" s="8">
        <f t="shared" si="10"/>
        <v>0</v>
      </c>
      <c r="S42" s="8">
        <f t="shared" si="11"/>
        <v>1.0582877479804356</v>
      </c>
      <c r="T42" s="8">
        <f t="shared" si="4"/>
        <v>0.34741494130355988</v>
      </c>
      <c r="U42" s="8">
        <f t="shared" si="4"/>
        <v>7.2430666478065286E-2</v>
      </c>
      <c r="V42" s="8">
        <f t="shared" si="4"/>
        <v>0</v>
      </c>
      <c r="W42" s="8">
        <f t="shared" si="4"/>
        <v>0</v>
      </c>
      <c r="X42" s="8">
        <f t="shared" si="12"/>
        <v>3.6309852633208743</v>
      </c>
      <c r="Y42" s="8">
        <f t="shared" si="13"/>
        <v>1.1919806636125139</v>
      </c>
      <c r="Z42" s="8">
        <f t="shared" si="14"/>
        <v>0.49701923337248399</v>
      </c>
      <c r="AA42" s="8">
        <f t="shared" si="15"/>
        <v>0</v>
      </c>
      <c r="AB42" s="8">
        <f t="shared" si="16"/>
        <v>0</v>
      </c>
      <c r="AC42" s="8">
        <f t="shared" si="17"/>
        <v>39.378900127226458</v>
      </c>
      <c r="AD42" s="8">
        <f t="shared" si="18"/>
        <v>135.109006336514</v>
      </c>
      <c r="AE42" s="8">
        <f t="shared" si="19"/>
        <v>5.0714755436196306</v>
      </c>
      <c r="AF42" s="8">
        <f t="shared" si="20"/>
        <v>5.3199851603058725</v>
      </c>
      <c r="AG42" s="5">
        <f t="shared" si="21"/>
        <v>1.4781333557620608</v>
      </c>
      <c r="AH42" s="5">
        <f t="shared" si="22"/>
        <v>0.41984560778162527</v>
      </c>
    </row>
    <row r="43" spans="1:34" x14ac:dyDescent="0.2">
      <c r="A43" s="5" t="s">
        <v>268</v>
      </c>
      <c r="B43" s="5">
        <v>3.2940000000000005</v>
      </c>
      <c r="C43" s="5">
        <f t="shared" si="23"/>
        <v>234</v>
      </c>
      <c r="D43" s="17">
        <v>20.415270151133502</v>
      </c>
      <c r="E43" s="17">
        <v>11.87421977329975</v>
      </c>
      <c r="F43" s="17">
        <v>6.6092059193954658</v>
      </c>
      <c r="G43" s="17">
        <v>0</v>
      </c>
      <c r="H43" s="17">
        <v>0</v>
      </c>
      <c r="I43" s="8">
        <f t="shared" si="24"/>
        <v>67.24789987783376</v>
      </c>
      <c r="J43" s="8">
        <f t="shared" si="25"/>
        <v>39.113679933249379</v>
      </c>
      <c r="K43" s="8">
        <f t="shared" si="26"/>
        <v>21.770724298488666</v>
      </c>
      <c r="L43" s="8">
        <f t="shared" si="27"/>
        <v>0</v>
      </c>
      <c r="M43" s="8">
        <f t="shared" si="28"/>
        <v>0</v>
      </c>
      <c r="N43" s="8">
        <f t="shared" si="6"/>
        <v>3.5397357552286426</v>
      </c>
      <c r="O43" s="8">
        <f t="shared" si="7"/>
        <v>1.1033478119393336</v>
      </c>
      <c r="P43" s="8">
        <f t="shared" si="8"/>
        <v>0.22663673015291136</v>
      </c>
      <c r="Q43" s="8">
        <f t="shared" si="9"/>
        <v>0</v>
      </c>
      <c r="R43" s="8">
        <f t="shared" si="10"/>
        <v>0</v>
      </c>
      <c r="S43" s="8">
        <f t="shared" si="11"/>
        <v>1.0746010185879302</v>
      </c>
      <c r="T43" s="8">
        <f t="shared" si="4"/>
        <v>0.33495683422566286</v>
      </c>
      <c r="U43" s="8">
        <f t="shared" si="4"/>
        <v>6.8802893185461844E-2</v>
      </c>
      <c r="V43" s="8">
        <f t="shared" si="4"/>
        <v>0</v>
      </c>
      <c r="W43" s="8">
        <f t="shared" si="4"/>
        <v>0</v>
      </c>
      <c r="X43" s="8">
        <f t="shared" si="12"/>
        <v>3.5397357552286426</v>
      </c>
      <c r="Y43" s="8">
        <f t="shared" si="13"/>
        <v>1.1033478119393336</v>
      </c>
      <c r="Z43" s="8">
        <f t="shared" si="14"/>
        <v>0.45327346030582272</v>
      </c>
      <c r="AA43" s="8">
        <f t="shared" si="15"/>
        <v>0</v>
      </c>
      <c r="AB43" s="8">
        <f t="shared" si="16"/>
        <v>0</v>
      </c>
      <c r="AC43" s="8">
        <f t="shared" si="17"/>
        <v>38.898695843828719</v>
      </c>
      <c r="AD43" s="8">
        <f t="shared" si="18"/>
        <v>128.13230410957181</v>
      </c>
      <c r="AE43" s="8">
        <f t="shared" si="19"/>
        <v>4.869720297320888</v>
      </c>
      <c r="AF43" s="8">
        <f t="shared" si="20"/>
        <v>5.0963570274737995</v>
      </c>
      <c r="AG43" s="5">
        <f t="shared" si="21"/>
        <v>1.4783607459990551</v>
      </c>
      <c r="AH43" s="5">
        <f t="shared" si="22"/>
        <v>0.40375972741112481</v>
      </c>
    </row>
    <row r="44" spans="1:34" x14ac:dyDescent="0.2">
      <c r="A44" s="5" t="s">
        <v>269</v>
      </c>
      <c r="B44" s="5">
        <v>3.4640000000000004</v>
      </c>
      <c r="C44" s="5">
        <f t="shared" si="23"/>
        <v>240</v>
      </c>
      <c r="D44" s="17">
        <v>20.285434782608696</v>
      </c>
      <c r="E44" s="17">
        <v>9.4535613810741701</v>
      </c>
      <c r="F44" s="17">
        <v>7.2680434782608696</v>
      </c>
      <c r="G44" s="17">
        <v>0</v>
      </c>
      <c r="H44" s="17">
        <v>0</v>
      </c>
      <c r="I44" s="8">
        <f t="shared" si="24"/>
        <v>70.26874608695654</v>
      </c>
      <c r="J44" s="8">
        <f t="shared" si="25"/>
        <v>32.747136624040927</v>
      </c>
      <c r="K44" s="8">
        <f t="shared" si="26"/>
        <v>25.176502608695657</v>
      </c>
      <c r="L44" s="8">
        <f t="shared" si="27"/>
        <v>0</v>
      </c>
      <c r="M44" s="8">
        <f t="shared" si="28"/>
        <v>0</v>
      </c>
      <c r="N44" s="8">
        <f t="shared" si="6"/>
        <v>3.6987443987238939</v>
      </c>
      <c r="O44" s="8">
        <f t="shared" si="7"/>
        <v>0.92375561703923625</v>
      </c>
      <c r="P44" s="8">
        <f t="shared" si="8"/>
        <v>0.2620914283645186</v>
      </c>
      <c r="Q44" s="8">
        <f t="shared" si="9"/>
        <v>0</v>
      </c>
      <c r="R44" s="8">
        <f t="shared" si="10"/>
        <v>0</v>
      </c>
      <c r="S44" s="8">
        <f>AVERAGE(S4:S43)</f>
        <v>0.94080892333975652</v>
      </c>
      <c r="T44" s="8">
        <f t="shared" ref="T44:W44" si="29">AVERAGE(T4:T43)</f>
        <v>1.8355846577776671</v>
      </c>
      <c r="U44" s="8">
        <f t="shared" si="29"/>
        <v>7.0837041981091947E-2</v>
      </c>
      <c r="V44" s="8">
        <f t="shared" si="29"/>
        <v>0</v>
      </c>
      <c r="W44" s="8">
        <f t="shared" si="29"/>
        <v>0</v>
      </c>
      <c r="X44" s="8">
        <f t="shared" si="12"/>
        <v>3.6987443987238939</v>
      </c>
      <c r="Y44" s="8">
        <f t="shared" si="13"/>
        <v>0.92375561703923625</v>
      </c>
      <c r="Z44" s="8">
        <f t="shared" si="14"/>
        <v>0.52418285672903719</v>
      </c>
      <c r="AA44" s="8">
        <f t="shared" si="15"/>
        <v>0</v>
      </c>
      <c r="AB44" s="8">
        <f t="shared" si="16"/>
        <v>0</v>
      </c>
      <c r="AC44" s="8">
        <f t="shared" si="17"/>
        <v>37.007039641943734</v>
      </c>
      <c r="AD44" s="8">
        <f t="shared" si="18"/>
        <v>128.19238531969313</v>
      </c>
      <c r="AE44" s="8">
        <f t="shared" si="19"/>
        <v>4.8845914441276488</v>
      </c>
      <c r="AF44" s="8">
        <f t="shared" si="20"/>
        <v>5.1466828724921676</v>
      </c>
      <c r="AG44" s="5">
        <f t="shared" si="21"/>
        <v>1.4101014561569423</v>
      </c>
      <c r="AH44" s="5">
        <f t="shared" si="22"/>
        <v>0.34233459740293148</v>
      </c>
    </row>
    <row r="45" spans="1:34" x14ac:dyDescent="0.2">
      <c r="A45" s="5" t="s">
        <v>270</v>
      </c>
      <c r="B45" s="5">
        <v>3.3709999999999996</v>
      </c>
      <c r="C45" s="5">
        <f t="shared" si="23"/>
        <v>246</v>
      </c>
      <c r="D45" s="17">
        <v>20.395482233502541</v>
      </c>
      <c r="E45" s="17">
        <v>8.8407836294416242</v>
      </c>
      <c r="F45" s="17">
        <v>7.2383718274111679</v>
      </c>
      <c r="G45" s="17">
        <v>0</v>
      </c>
      <c r="H45" s="17">
        <v>0</v>
      </c>
      <c r="I45" s="8">
        <f t="shared" si="24"/>
        <v>68.753170609137058</v>
      </c>
      <c r="J45" s="8">
        <f t="shared" si="25"/>
        <v>29.802281614847711</v>
      </c>
      <c r="K45" s="8">
        <f t="shared" si="26"/>
        <v>24.400551430203045</v>
      </c>
      <c r="L45" s="8">
        <f t="shared" si="27"/>
        <v>0</v>
      </c>
      <c r="M45" s="8">
        <f t="shared" si="28"/>
        <v>0</v>
      </c>
      <c r="N45" s="8">
        <f t="shared" si="6"/>
        <v>3.6189688708883594</v>
      </c>
      <c r="O45" s="8">
        <f t="shared" si="7"/>
        <v>0.84068495387440645</v>
      </c>
      <c r="P45" s="8">
        <f t="shared" si="8"/>
        <v>0.25401365219865757</v>
      </c>
      <c r="Q45" s="8">
        <f t="shared" si="9"/>
        <v>0</v>
      </c>
      <c r="R45" s="8">
        <f t="shared" si="10"/>
        <v>0</v>
      </c>
      <c r="S45" s="8">
        <f t="shared" si="11"/>
        <v>1.0735594395990389</v>
      </c>
      <c r="T45" s="8">
        <f t="shared" si="4"/>
        <v>0.24938740844687232</v>
      </c>
      <c r="U45" s="8">
        <f t="shared" si="4"/>
        <v>7.5352611153562024E-2</v>
      </c>
      <c r="V45" s="8">
        <f t="shared" si="4"/>
        <v>0</v>
      </c>
      <c r="W45" s="8">
        <f t="shared" si="4"/>
        <v>0</v>
      </c>
      <c r="X45" s="8">
        <f t="shared" si="12"/>
        <v>3.6189688708883594</v>
      </c>
      <c r="Y45" s="8">
        <f t="shared" si="13"/>
        <v>0.84068495387440645</v>
      </c>
      <c r="Z45" s="8">
        <f t="shared" si="14"/>
        <v>0.50802730439731514</v>
      </c>
      <c r="AA45" s="8">
        <f t="shared" si="15"/>
        <v>0</v>
      </c>
      <c r="AB45" s="8">
        <f t="shared" si="16"/>
        <v>0</v>
      </c>
      <c r="AC45" s="8">
        <f t="shared" si="17"/>
        <v>36.474637690355337</v>
      </c>
      <c r="AD45" s="8">
        <f t="shared" si="18"/>
        <v>122.95600365418781</v>
      </c>
      <c r="AE45" s="8">
        <f t="shared" si="19"/>
        <v>4.7136674769614233</v>
      </c>
      <c r="AF45" s="8">
        <f t="shared" si="20"/>
        <v>4.9676811291600806</v>
      </c>
      <c r="AG45" s="5">
        <f t="shared" si="21"/>
        <v>1.3982994591994731</v>
      </c>
      <c r="AH45" s="5">
        <f t="shared" si="22"/>
        <v>0.3247400196004343</v>
      </c>
    </row>
    <row r="46" spans="1:34" x14ac:dyDescent="0.2">
      <c r="A46" s="5" t="s">
        <v>271</v>
      </c>
      <c r="B46" s="5">
        <v>3.403999999999999</v>
      </c>
      <c r="C46" s="5">
        <f t="shared" si="23"/>
        <v>252</v>
      </c>
      <c r="D46" s="17">
        <v>19.623044117647055</v>
      </c>
      <c r="E46" s="17">
        <v>7.9967205882352932</v>
      </c>
      <c r="F46" s="17">
        <v>7.0054235294117646</v>
      </c>
      <c r="G46" s="17">
        <v>0</v>
      </c>
      <c r="H46" s="17">
        <v>0</v>
      </c>
      <c r="I46" s="8">
        <f t="shared" si="24"/>
        <v>66.796842176470562</v>
      </c>
      <c r="J46" s="8">
        <f t="shared" si="25"/>
        <v>27.220836882352931</v>
      </c>
      <c r="K46" s="8">
        <f t="shared" si="26"/>
        <v>23.846461694117639</v>
      </c>
      <c r="L46" s="8">
        <f t="shared" si="27"/>
        <v>0</v>
      </c>
      <c r="M46" s="8">
        <f t="shared" si="28"/>
        <v>0</v>
      </c>
      <c r="N46" s="8">
        <f t="shared" si="6"/>
        <v>3.5159933770118199</v>
      </c>
      <c r="O46" s="8">
        <f t="shared" si="7"/>
        <v>0.76786563843026601</v>
      </c>
      <c r="P46" s="8">
        <f t="shared" si="8"/>
        <v>0.24824548921629855</v>
      </c>
      <c r="Q46" s="8">
        <f t="shared" si="9"/>
        <v>0</v>
      </c>
      <c r="R46" s="8">
        <f t="shared" si="10"/>
        <v>0</v>
      </c>
      <c r="S46" s="8">
        <f t="shared" si="11"/>
        <v>1.0329005220363752</v>
      </c>
      <c r="T46" s="8">
        <f t="shared" si="4"/>
        <v>0.22557744959761053</v>
      </c>
      <c r="U46" s="8">
        <f t="shared" si="4"/>
        <v>7.2927582025939672E-2</v>
      </c>
      <c r="V46" s="8">
        <f t="shared" si="4"/>
        <v>0</v>
      </c>
      <c r="W46" s="8">
        <f t="shared" si="4"/>
        <v>0</v>
      </c>
      <c r="X46" s="8">
        <f t="shared" si="12"/>
        <v>3.5159933770118199</v>
      </c>
      <c r="Y46" s="8">
        <f t="shared" si="13"/>
        <v>0.76786563843026601</v>
      </c>
      <c r="Z46" s="8">
        <f t="shared" si="14"/>
        <v>0.4964909784325971</v>
      </c>
      <c r="AA46" s="8">
        <f t="shared" si="15"/>
        <v>0</v>
      </c>
      <c r="AB46" s="8">
        <f t="shared" si="16"/>
        <v>0</v>
      </c>
      <c r="AC46" s="8">
        <f t="shared" si="17"/>
        <v>34.625188235294111</v>
      </c>
      <c r="AD46" s="8">
        <f t="shared" si="18"/>
        <v>117.86414075294113</v>
      </c>
      <c r="AE46" s="8">
        <f t="shared" si="19"/>
        <v>4.5321045046583848</v>
      </c>
      <c r="AF46" s="8">
        <f t="shared" si="20"/>
        <v>4.7803499938746832</v>
      </c>
      <c r="AG46" s="5">
        <f t="shared" si="21"/>
        <v>1.3314055536599254</v>
      </c>
      <c r="AH46" s="5">
        <f t="shared" si="22"/>
        <v>0.2985050316235503</v>
      </c>
    </row>
    <row r="47" spans="1:34" x14ac:dyDescent="0.2">
      <c r="A47" s="5" t="s">
        <v>272</v>
      </c>
      <c r="B47" s="5">
        <v>3.3769999999999998</v>
      </c>
      <c r="C47" s="5">
        <f t="shared" si="23"/>
        <v>258</v>
      </c>
      <c r="D47" s="17">
        <v>19.875794444444445</v>
      </c>
      <c r="E47" s="17">
        <v>7.5071919191919196</v>
      </c>
      <c r="F47" s="17">
        <v>6.9825702020202023</v>
      </c>
      <c r="G47" s="17">
        <v>0</v>
      </c>
      <c r="H47" s="17">
        <v>0</v>
      </c>
      <c r="I47" s="8">
        <f t="shared" si="24"/>
        <v>67.120557838888885</v>
      </c>
      <c r="J47" s="8">
        <f t="shared" si="25"/>
        <v>25.351787111111111</v>
      </c>
      <c r="K47" s="8">
        <f t="shared" si="26"/>
        <v>23.580139572222222</v>
      </c>
      <c r="L47" s="8">
        <f t="shared" si="27"/>
        <v>0</v>
      </c>
      <c r="M47" s="8">
        <f t="shared" si="28"/>
        <v>0</v>
      </c>
      <c r="N47" s="8">
        <f t="shared" si="6"/>
        <v>3.5330328370822657</v>
      </c>
      <c r="O47" s="8">
        <f t="shared" si="7"/>
        <v>0.71514209058141354</v>
      </c>
      <c r="P47" s="8">
        <f t="shared" si="8"/>
        <v>0.2454730332315451</v>
      </c>
      <c r="Q47" s="8">
        <f t="shared" si="9"/>
        <v>0</v>
      </c>
      <c r="R47" s="8">
        <f t="shared" si="10"/>
        <v>0</v>
      </c>
      <c r="S47" s="8">
        <f t="shared" si="11"/>
        <v>1.0462045712414172</v>
      </c>
      <c r="T47" s="8">
        <f t="shared" si="4"/>
        <v>0.21176846034391875</v>
      </c>
      <c r="U47" s="8">
        <f t="shared" si="4"/>
        <v>7.2689675224028763E-2</v>
      </c>
      <c r="V47" s="8">
        <f t="shared" si="4"/>
        <v>0</v>
      </c>
      <c r="W47" s="8">
        <f t="shared" si="4"/>
        <v>0</v>
      </c>
      <c r="X47" s="8">
        <f t="shared" si="12"/>
        <v>3.5330328370822657</v>
      </c>
      <c r="Y47" s="8">
        <f t="shared" si="13"/>
        <v>0.71514209058141354</v>
      </c>
      <c r="Z47" s="8">
        <f t="shared" si="14"/>
        <v>0.49094606646309019</v>
      </c>
      <c r="AA47" s="8">
        <f t="shared" si="15"/>
        <v>0</v>
      </c>
      <c r="AB47" s="8">
        <f t="shared" si="16"/>
        <v>0</v>
      </c>
      <c r="AC47" s="8">
        <f t="shared" si="17"/>
        <v>34.365556565656561</v>
      </c>
      <c r="AD47" s="8">
        <f t="shared" si="18"/>
        <v>116.05248452222222</v>
      </c>
      <c r="AE47" s="8">
        <f t="shared" si="19"/>
        <v>4.493647960895224</v>
      </c>
      <c r="AF47" s="8">
        <f t="shared" si="20"/>
        <v>4.7391209941267691</v>
      </c>
      <c r="AG47" s="5">
        <f t="shared" si="21"/>
        <v>1.3306627068093646</v>
      </c>
      <c r="AH47" s="5">
        <f t="shared" si="22"/>
        <v>0.28445813556794741</v>
      </c>
    </row>
    <row r="48" spans="1:34" x14ac:dyDescent="0.2">
      <c r="A48" s="5" t="s">
        <v>273</v>
      </c>
      <c r="B48" s="5">
        <v>3.5169999999999995</v>
      </c>
      <c r="C48" s="5">
        <f t="shared" si="23"/>
        <v>264</v>
      </c>
      <c r="D48" s="17">
        <v>18.862840632911393</v>
      </c>
      <c r="E48" s="17">
        <v>6.69220670886076</v>
      </c>
      <c r="F48" s="17">
        <v>6.776198734177215</v>
      </c>
      <c r="G48" s="17">
        <v>0</v>
      </c>
      <c r="H48" s="17">
        <v>0</v>
      </c>
      <c r="I48" s="8">
        <f t="shared" si="24"/>
        <v>66.340610505949357</v>
      </c>
      <c r="J48" s="8">
        <f t="shared" si="25"/>
        <v>23.536490995063289</v>
      </c>
      <c r="K48" s="8">
        <f t="shared" si="26"/>
        <v>23.831890948101261</v>
      </c>
      <c r="L48" s="8">
        <f t="shared" si="27"/>
        <v>0</v>
      </c>
      <c r="M48" s="8">
        <f t="shared" si="28"/>
        <v>0</v>
      </c>
      <c r="N48" s="8">
        <f t="shared" si="6"/>
        <v>3.4919786559611197</v>
      </c>
      <c r="O48" s="8">
        <f t="shared" si="7"/>
        <v>0.66393486586920414</v>
      </c>
      <c r="P48" s="8">
        <f t="shared" si="8"/>
        <v>0.24809380541433751</v>
      </c>
      <c r="Q48" s="8">
        <f t="shared" si="9"/>
        <v>0</v>
      </c>
      <c r="R48" s="8">
        <f t="shared" si="10"/>
        <v>0</v>
      </c>
      <c r="S48" s="8">
        <f>AVERAGE(S4:S47)</f>
        <v>0.94831432704106478</v>
      </c>
      <c r="T48" s="8">
        <f t="shared" ref="T48:W48" si="30">AVERAGE(T4:T47)</f>
        <v>1.7260387338016536</v>
      </c>
      <c r="U48" s="8">
        <f t="shared" si="30"/>
        <v>7.1029286127915911E-2</v>
      </c>
      <c r="V48" s="8">
        <f t="shared" si="30"/>
        <v>0</v>
      </c>
      <c r="W48" s="8">
        <f t="shared" si="30"/>
        <v>0</v>
      </c>
      <c r="X48" s="8">
        <f t="shared" si="12"/>
        <v>3.4919786559611197</v>
      </c>
      <c r="Y48" s="8">
        <f t="shared" si="13"/>
        <v>0.66393486586920414</v>
      </c>
      <c r="Z48" s="8">
        <f t="shared" si="14"/>
        <v>0.49618761082867502</v>
      </c>
      <c r="AA48" s="8">
        <f t="shared" si="15"/>
        <v>0</v>
      </c>
      <c r="AB48" s="8">
        <f t="shared" si="16"/>
        <v>0</v>
      </c>
      <c r="AC48" s="8">
        <f t="shared" si="17"/>
        <v>32.331246075949366</v>
      </c>
      <c r="AD48" s="8">
        <f t="shared" si="18"/>
        <v>113.70899244911391</v>
      </c>
      <c r="AE48" s="8">
        <f t="shared" si="19"/>
        <v>4.4040073272446616</v>
      </c>
      <c r="AF48" s="8">
        <f t="shared" si="20"/>
        <v>4.6521011326589985</v>
      </c>
      <c r="AG48" s="5">
        <f t="shared" si="21"/>
        <v>1.2522056659780103</v>
      </c>
      <c r="AH48" s="5">
        <f t="shared" si="22"/>
        <v>0.25932006576159855</v>
      </c>
    </row>
    <row r="49" spans="1:34" x14ac:dyDescent="0.2">
      <c r="A49" s="5" t="s">
        <v>274</v>
      </c>
      <c r="B49" s="5">
        <v>3.4620000000000006</v>
      </c>
      <c r="C49" s="5">
        <f t="shared" si="23"/>
        <v>270</v>
      </c>
      <c r="D49" s="17">
        <v>16.735141813602016</v>
      </c>
      <c r="E49" s="17">
        <v>6.2123731738035266</v>
      </c>
      <c r="F49" s="17">
        <v>6.7395483627204031</v>
      </c>
      <c r="G49" s="17">
        <v>0</v>
      </c>
      <c r="H49" s="17">
        <v>0</v>
      </c>
      <c r="I49" s="8">
        <f t="shared" si="24"/>
        <v>57.937060958690189</v>
      </c>
      <c r="J49" s="8">
        <f t="shared" si="25"/>
        <v>21.507235927707814</v>
      </c>
      <c r="K49" s="8">
        <f t="shared" si="26"/>
        <v>23.33231643173804</v>
      </c>
      <c r="L49" s="8">
        <f t="shared" si="27"/>
        <v>0</v>
      </c>
      <c r="M49" s="8">
        <f t="shared" si="28"/>
        <v>0</v>
      </c>
      <c r="N49" s="8">
        <f t="shared" si="6"/>
        <v>3.0496400125639638</v>
      </c>
      <c r="O49" s="8">
        <f t="shared" si="7"/>
        <v>0.60669212772095382</v>
      </c>
      <c r="P49" s="8">
        <f t="shared" si="8"/>
        <v>0.24289315460897395</v>
      </c>
      <c r="Q49" s="8">
        <f t="shared" si="9"/>
        <v>0</v>
      </c>
      <c r="R49" s="8">
        <f t="shared" si="10"/>
        <v>0</v>
      </c>
      <c r="S49" s="8">
        <f t="shared" si="11"/>
        <v>0.88088966278566239</v>
      </c>
      <c r="T49" s="8">
        <f t="shared" si="4"/>
        <v>0.17524324890842105</v>
      </c>
      <c r="U49" s="8">
        <f t="shared" si="4"/>
        <v>7.0159778916514703E-2</v>
      </c>
      <c r="V49" s="8">
        <f t="shared" si="4"/>
        <v>0</v>
      </c>
      <c r="W49" s="8">
        <f t="shared" si="4"/>
        <v>0</v>
      </c>
      <c r="X49" s="8">
        <f t="shared" si="12"/>
        <v>3.0496400125639638</v>
      </c>
      <c r="Y49" s="8">
        <f t="shared" si="13"/>
        <v>0.60669212772095382</v>
      </c>
      <c r="Z49" s="8">
        <f t="shared" si="14"/>
        <v>0.48578630921794791</v>
      </c>
      <c r="AA49" s="8">
        <f t="shared" si="15"/>
        <v>0</v>
      </c>
      <c r="AB49" s="8">
        <f t="shared" si="16"/>
        <v>0</v>
      </c>
      <c r="AC49" s="8">
        <f t="shared" si="17"/>
        <v>29.687063350125946</v>
      </c>
      <c r="AD49" s="8">
        <f t="shared" si="18"/>
        <v>102.77661331813604</v>
      </c>
      <c r="AE49" s="8">
        <f t="shared" si="19"/>
        <v>3.8992252948938919</v>
      </c>
      <c r="AF49" s="8">
        <f t="shared" si="20"/>
        <v>4.142118449502866</v>
      </c>
      <c r="AG49" s="5">
        <f t="shared" si="21"/>
        <v>1.1262926906105983</v>
      </c>
      <c r="AH49" s="5">
        <f t="shared" si="22"/>
        <v>0.24540302782493587</v>
      </c>
    </row>
    <row r="50" spans="1:34" x14ac:dyDescent="0.2">
      <c r="A50" s="5" t="s">
        <v>275</v>
      </c>
      <c r="B50" s="5">
        <v>3.4239999999999995</v>
      </c>
      <c r="C50" s="5">
        <f t="shared" si="23"/>
        <v>276</v>
      </c>
      <c r="D50" s="17">
        <v>18.028652685421996</v>
      </c>
      <c r="E50" s="17">
        <v>5.724202557544757</v>
      </c>
      <c r="F50" s="17">
        <v>6.728986189258312</v>
      </c>
      <c r="G50" s="17">
        <v>0</v>
      </c>
      <c r="H50" s="17">
        <v>0</v>
      </c>
      <c r="I50" s="8">
        <f t="shared" si="24"/>
        <v>61.730106794884904</v>
      </c>
      <c r="J50" s="8">
        <f t="shared" si="25"/>
        <v>19.599669557033245</v>
      </c>
      <c r="K50" s="8">
        <f t="shared" si="26"/>
        <v>23.040048712020457</v>
      </c>
      <c r="L50" s="8">
        <f t="shared" si="27"/>
        <v>0</v>
      </c>
      <c r="M50" s="8">
        <f t="shared" si="28"/>
        <v>0</v>
      </c>
      <c r="N50" s="8">
        <f t="shared" si="6"/>
        <v>3.2492950202592326</v>
      </c>
      <c r="O50" s="8">
        <f t="shared" si="7"/>
        <v>0.55288207495157249</v>
      </c>
      <c r="P50" s="8">
        <f t="shared" si="8"/>
        <v>0.23985060079138515</v>
      </c>
      <c r="Q50" s="8">
        <f t="shared" si="9"/>
        <v>0</v>
      </c>
      <c r="R50" s="8">
        <f t="shared" si="10"/>
        <v>0</v>
      </c>
      <c r="S50" s="8">
        <f t="shared" si="11"/>
        <v>0.94897634937477604</v>
      </c>
      <c r="T50" s="8">
        <f t="shared" si="4"/>
        <v>0.16147256861903406</v>
      </c>
      <c r="U50" s="8">
        <f t="shared" si="4"/>
        <v>7.0049824997483995E-2</v>
      </c>
      <c r="V50" s="8">
        <f t="shared" si="4"/>
        <v>0</v>
      </c>
      <c r="W50" s="8">
        <f t="shared" si="4"/>
        <v>0</v>
      </c>
      <c r="X50" s="8">
        <f t="shared" si="12"/>
        <v>3.2492950202592326</v>
      </c>
      <c r="Y50" s="8">
        <f t="shared" si="13"/>
        <v>0.55288207495157249</v>
      </c>
      <c r="Z50" s="8">
        <f t="shared" si="14"/>
        <v>0.4797012015827703</v>
      </c>
      <c r="AA50" s="8">
        <f t="shared" si="15"/>
        <v>0</v>
      </c>
      <c r="AB50" s="8">
        <f t="shared" si="16"/>
        <v>0</v>
      </c>
      <c r="AC50" s="8">
        <f t="shared" si="17"/>
        <v>30.481841432225064</v>
      </c>
      <c r="AD50" s="8">
        <f t="shared" si="18"/>
        <v>104.36982506393861</v>
      </c>
      <c r="AE50" s="8">
        <f t="shared" si="19"/>
        <v>4.0420276960021901</v>
      </c>
      <c r="AF50" s="8">
        <f t="shared" si="20"/>
        <v>4.2818782967935753</v>
      </c>
      <c r="AG50" s="5">
        <f t="shared" si="21"/>
        <v>1.1804987429912941</v>
      </c>
      <c r="AH50" s="5">
        <f t="shared" si="22"/>
        <v>0.23152239361651802</v>
      </c>
    </row>
    <row r="51" spans="1:34" x14ac:dyDescent="0.2">
      <c r="A51" s="5" t="s">
        <v>276</v>
      </c>
      <c r="B51" s="5">
        <v>3.4330000000000007</v>
      </c>
      <c r="C51" s="5">
        <f t="shared" si="23"/>
        <v>282</v>
      </c>
      <c r="D51" s="17">
        <v>15.863891730279899</v>
      </c>
      <c r="E51" s="17">
        <v>5.1594333333333333</v>
      </c>
      <c r="F51" s="17">
        <v>6.5188506361323153</v>
      </c>
      <c r="G51" s="17">
        <v>0</v>
      </c>
      <c r="H51" s="17">
        <v>0</v>
      </c>
      <c r="I51" s="8">
        <f t="shared" si="24"/>
        <v>54.460740310050909</v>
      </c>
      <c r="J51" s="8">
        <f t="shared" si="25"/>
        <v>17.712334633333338</v>
      </c>
      <c r="K51" s="8">
        <f t="shared" si="26"/>
        <v>22.379214233842244</v>
      </c>
      <c r="L51" s="8">
        <f t="shared" si="27"/>
        <v>0</v>
      </c>
      <c r="M51" s="8">
        <f t="shared" si="28"/>
        <v>0</v>
      </c>
      <c r="N51" s="8">
        <f t="shared" si="6"/>
        <v>2.8666565064770451</v>
      </c>
      <c r="O51" s="8">
        <f t="shared" si="7"/>
        <v>0.49964272590503067</v>
      </c>
      <c r="P51" s="8">
        <f t="shared" si="8"/>
        <v>0.2329712079308999</v>
      </c>
      <c r="Q51" s="8">
        <f t="shared" si="9"/>
        <v>0</v>
      </c>
      <c r="R51" s="8">
        <f t="shared" si="10"/>
        <v>0</v>
      </c>
      <c r="S51" s="8">
        <f t="shared" si="11"/>
        <v>0.8350295678639803</v>
      </c>
      <c r="T51" s="8">
        <f t="shared" si="4"/>
        <v>0.14554113775270333</v>
      </c>
      <c r="U51" s="8">
        <f t="shared" si="4"/>
        <v>6.7862280201252512E-2</v>
      </c>
      <c r="V51" s="8">
        <f t="shared" si="4"/>
        <v>0</v>
      </c>
      <c r="W51" s="8">
        <f t="shared" si="4"/>
        <v>0</v>
      </c>
      <c r="X51" s="8">
        <f t="shared" si="12"/>
        <v>2.8666565064770451</v>
      </c>
      <c r="Y51" s="8">
        <f t="shared" si="13"/>
        <v>0.49964272590503067</v>
      </c>
      <c r="Z51" s="8">
        <f t="shared" si="14"/>
        <v>0.4659424158617998</v>
      </c>
      <c r="AA51" s="8">
        <f t="shared" si="15"/>
        <v>0</v>
      </c>
      <c r="AB51" s="8">
        <f t="shared" si="16"/>
        <v>0</v>
      </c>
      <c r="AC51" s="8">
        <f t="shared" si="17"/>
        <v>27.542175699745549</v>
      </c>
      <c r="AD51" s="8">
        <f t="shared" si="18"/>
        <v>94.552289177226498</v>
      </c>
      <c r="AE51" s="8">
        <f t="shared" si="19"/>
        <v>3.599270440312976</v>
      </c>
      <c r="AF51" s="8">
        <f t="shared" si="20"/>
        <v>3.8322416482438757</v>
      </c>
      <c r="AG51" s="5">
        <f t="shared" si="21"/>
        <v>1.0484329858179362</v>
      </c>
      <c r="AH51" s="5">
        <f t="shared" si="22"/>
        <v>0.21340341795395595</v>
      </c>
    </row>
    <row r="52" spans="1:34" x14ac:dyDescent="0.2">
      <c r="A52" s="5" t="s">
        <v>277</v>
      </c>
      <c r="B52" s="5">
        <v>3.4270000000000005</v>
      </c>
      <c r="C52" s="5">
        <f t="shared" si="23"/>
        <v>288</v>
      </c>
      <c r="D52" s="17">
        <v>16.580486363636364</v>
      </c>
      <c r="E52" s="17">
        <v>4.8402348484848483</v>
      </c>
      <c r="F52" s="17">
        <v>6.3503628787878785</v>
      </c>
      <c r="G52" s="17">
        <v>0</v>
      </c>
      <c r="H52" s="17">
        <v>0</v>
      </c>
      <c r="I52" s="8">
        <f t="shared" si="24"/>
        <v>56.821326768181827</v>
      </c>
      <c r="J52" s="8">
        <f t="shared" si="25"/>
        <v>16.587484825757578</v>
      </c>
      <c r="K52" s="8">
        <f t="shared" si="26"/>
        <v>21.762693585606062</v>
      </c>
      <c r="L52" s="8">
        <f t="shared" si="27"/>
        <v>0</v>
      </c>
      <c r="M52" s="8">
        <f t="shared" si="28"/>
        <v>0</v>
      </c>
      <c r="N52" s="8">
        <f t="shared" si="6"/>
        <v>2.9909109784283516</v>
      </c>
      <c r="O52" s="8">
        <f t="shared" si="7"/>
        <v>0.46791212484506561</v>
      </c>
      <c r="P52" s="8">
        <f t="shared" si="8"/>
        <v>0.22655312914434791</v>
      </c>
      <c r="Q52" s="8">
        <f t="shared" si="9"/>
        <v>0</v>
      </c>
      <c r="R52" s="8">
        <f t="shared" si="10"/>
        <v>0</v>
      </c>
      <c r="S52" s="8">
        <f t="shared" si="11"/>
        <v>0.8727490453540564</v>
      </c>
      <c r="T52" s="8">
        <f t="shared" si="4"/>
        <v>0.13653694918151899</v>
      </c>
      <c r="U52" s="8">
        <f t="shared" si="4"/>
        <v>6.6108295635934608E-2</v>
      </c>
      <c r="V52" s="8">
        <f t="shared" si="4"/>
        <v>0</v>
      </c>
      <c r="W52" s="8">
        <f t="shared" si="4"/>
        <v>0</v>
      </c>
      <c r="X52" s="8">
        <f t="shared" si="12"/>
        <v>2.9909109784283516</v>
      </c>
      <c r="Y52" s="8">
        <f t="shared" si="13"/>
        <v>0.46791212484506561</v>
      </c>
      <c r="Z52" s="8">
        <f t="shared" si="14"/>
        <v>0.45310625828869583</v>
      </c>
      <c r="AA52" s="8">
        <f t="shared" si="15"/>
        <v>0</v>
      </c>
      <c r="AB52" s="8">
        <f t="shared" si="16"/>
        <v>0</v>
      </c>
      <c r="AC52" s="8">
        <f t="shared" si="17"/>
        <v>27.771084090909092</v>
      </c>
      <c r="AD52" s="8">
        <f t="shared" si="18"/>
        <v>95.171505179545463</v>
      </c>
      <c r="AE52" s="8">
        <f t="shared" si="19"/>
        <v>3.6853762324177652</v>
      </c>
      <c r="AF52" s="8">
        <f t="shared" si="20"/>
        <v>3.9119293615621129</v>
      </c>
      <c r="AG52" s="5">
        <f t="shared" si="21"/>
        <v>1.0753942901715099</v>
      </c>
      <c r="AH52" s="5">
        <f t="shared" si="22"/>
        <v>0.20264524481745361</v>
      </c>
    </row>
    <row r="53" spans="1:34" x14ac:dyDescent="0.2">
      <c r="A53" s="5" t="s">
        <v>278</v>
      </c>
      <c r="B53" s="5">
        <v>3.5029999999999992</v>
      </c>
      <c r="C53" s="5">
        <f t="shared" si="23"/>
        <v>294</v>
      </c>
      <c r="D53" s="17">
        <v>13.235972750000002</v>
      </c>
      <c r="E53" s="17">
        <v>3.9121747500000001</v>
      </c>
      <c r="F53" s="17">
        <v>5.5083820000000001</v>
      </c>
      <c r="G53" s="17">
        <v>0</v>
      </c>
      <c r="H53" s="17">
        <v>0</v>
      </c>
      <c r="I53" s="8">
        <f t="shared" si="24"/>
        <v>46.365612543249995</v>
      </c>
      <c r="J53" s="8">
        <f t="shared" si="25"/>
        <v>13.704348149249997</v>
      </c>
      <c r="K53" s="8">
        <f t="shared" si="26"/>
        <v>19.295862145999997</v>
      </c>
      <c r="L53" s="8">
        <f t="shared" si="27"/>
        <v>0</v>
      </c>
      <c r="M53" s="8">
        <f t="shared" si="28"/>
        <v>0</v>
      </c>
      <c r="N53" s="8">
        <f t="shared" si="6"/>
        <v>2.4405522972549738</v>
      </c>
      <c r="O53" s="8">
        <f t="shared" si="7"/>
        <v>0.38658245837094485</v>
      </c>
      <c r="P53" s="8">
        <f t="shared" si="8"/>
        <v>0.2008730183843431</v>
      </c>
      <c r="Q53" s="8">
        <f t="shared" si="9"/>
        <v>0</v>
      </c>
      <c r="R53" s="8">
        <f t="shared" si="10"/>
        <v>0</v>
      </c>
      <c r="S53" s="8">
        <f t="shared" si="11"/>
        <v>0.69670348194546794</v>
      </c>
      <c r="T53" s="8">
        <f t="shared" si="4"/>
        <v>0.11035753878702396</v>
      </c>
      <c r="U53" s="8">
        <f t="shared" si="4"/>
        <v>5.7343139704351453E-2</v>
      </c>
      <c r="V53" s="8">
        <f t="shared" si="4"/>
        <v>0</v>
      </c>
      <c r="W53" s="8">
        <f t="shared" si="4"/>
        <v>0</v>
      </c>
      <c r="X53" s="8">
        <f t="shared" si="12"/>
        <v>2.4405522972549738</v>
      </c>
      <c r="Y53" s="8">
        <f t="shared" si="13"/>
        <v>0.38658245837094485</v>
      </c>
      <c r="Z53" s="8">
        <f t="shared" si="14"/>
        <v>0.4017460367686862</v>
      </c>
      <c r="AA53" s="8">
        <f t="shared" si="15"/>
        <v>0</v>
      </c>
      <c r="AB53" s="8">
        <f t="shared" si="16"/>
        <v>0</v>
      </c>
      <c r="AC53" s="8">
        <f t="shared" si="17"/>
        <v>22.656529500000001</v>
      </c>
      <c r="AD53" s="8">
        <f t="shared" si="18"/>
        <v>79.36582283849998</v>
      </c>
      <c r="AE53" s="8">
        <f t="shared" si="19"/>
        <v>3.0280077740102618</v>
      </c>
      <c r="AF53" s="8">
        <f t="shared" si="20"/>
        <v>3.2288807923946048</v>
      </c>
      <c r="AG53" s="5">
        <f t="shared" si="21"/>
        <v>0.86440416043684343</v>
      </c>
      <c r="AH53" s="5">
        <f t="shared" si="22"/>
        <v>0.16770067849137543</v>
      </c>
    </row>
    <row r="54" spans="1:34" x14ac:dyDescent="0.2">
      <c r="A54" s="5" t="s">
        <v>279</v>
      </c>
      <c r="B54" s="5">
        <v>3.4340000000000002</v>
      </c>
      <c r="C54" s="5">
        <f t="shared" si="23"/>
        <v>300</v>
      </c>
      <c r="D54" s="17">
        <v>12.777110349127181</v>
      </c>
      <c r="E54" s="17">
        <v>3.4840436408977555</v>
      </c>
      <c r="F54" s="17">
        <v>5.3400411471321689</v>
      </c>
      <c r="G54" s="17">
        <v>0</v>
      </c>
      <c r="H54" s="17">
        <v>0</v>
      </c>
      <c r="I54" s="8">
        <f t="shared" si="24"/>
        <v>43.876596938902743</v>
      </c>
      <c r="J54" s="8">
        <f t="shared" si="25"/>
        <v>11.964205862842894</v>
      </c>
      <c r="K54" s="8">
        <f t="shared" si="26"/>
        <v>18.337701299251869</v>
      </c>
      <c r="L54" s="8">
        <f t="shared" si="27"/>
        <v>0</v>
      </c>
      <c r="M54" s="8">
        <f t="shared" si="28"/>
        <v>0</v>
      </c>
      <c r="N54" s="8">
        <f t="shared" si="6"/>
        <v>2.3095376849617191</v>
      </c>
      <c r="O54" s="8">
        <f t="shared" si="7"/>
        <v>0.33749522885311406</v>
      </c>
      <c r="P54" s="8">
        <f t="shared" si="8"/>
        <v>0.19089841036073149</v>
      </c>
      <c r="Q54" s="8">
        <f t="shared" si="9"/>
        <v>0</v>
      </c>
      <c r="R54" s="8">
        <f t="shared" si="10"/>
        <v>0</v>
      </c>
      <c r="S54" s="8">
        <f t="shared" si="11"/>
        <v>0.67255028682635964</v>
      </c>
      <c r="T54" s="8">
        <f t="shared" si="4"/>
        <v>9.8280497627581259E-2</v>
      </c>
      <c r="U54" s="8">
        <f t="shared" si="4"/>
        <v>5.5590684438186218E-2</v>
      </c>
      <c r="V54" s="8">
        <f t="shared" si="4"/>
        <v>0</v>
      </c>
      <c r="W54" s="8">
        <f t="shared" si="4"/>
        <v>0</v>
      </c>
      <c r="X54" s="8">
        <f t="shared" si="12"/>
        <v>2.3095376849617191</v>
      </c>
      <c r="Y54" s="8">
        <f t="shared" si="13"/>
        <v>0.33749522885311406</v>
      </c>
      <c r="Z54" s="8">
        <f t="shared" si="14"/>
        <v>0.38179682072146298</v>
      </c>
      <c r="AA54" s="8">
        <f t="shared" si="15"/>
        <v>0</v>
      </c>
      <c r="AB54" s="8">
        <f t="shared" si="16"/>
        <v>0</v>
      </c>
      <c r="AC54" s="8">
        <f t="shared" si="17"/>
        <v>21.601195137157106</v>
      </c>
      <c r="AD54" s="8">
        <f t="shared" si="18"/>
        <v>74.178504100997515</v>
      </c>
      <c r="AE54" s="8">
        <f t="shared" si="19"/>
        <v>2.8379313241755644</v>
      </c>
      <c r="AF54" s="8">
        <f t="shared" si="20"/>
        <v>3.0288297345362958</v>
      </c>
      <c r="AG54" s="5">
        <f t="shared" si="21"/>
        <v>0.82642146889212709</v>
      </c>
      <c r="AH54" s="5">
        <f t="shared" si="22"/>
        <v>0.15387118206576741</v>
      </c>
    </row>
    <row r="55" spans="1:34" x14ac:dyDescent="0.2">
      <c r="A55" s="5" t="s">
        <v>280</v>
      </c>
      <c r="B55" s="5">
        <v>3.3529999999999989</v>
      </c>
      <c r="C55" s="5">
        <f t="shared" si="23"/>
        <v>306</v>
      </c>
      <c r="D55" s="17">
        <v>12.861143908629442</v>
      </c>
      <c r="E55" s="17">
        <v>3.5105189086294417</v>
      </c>
      <c r="F55" s="17">
        <v>5.6622701776649755</v>
      </c>
      <c r="G55" s="17">
        <v>0</v>
      </c>
      <c r="H55" s="17">
        <v>0</v>
      </c>
      <c r="I55" s="8">
        <f t="shared" si="24"/>
        <v>43.123415525634506</v>
      </c>
      <c r="J55" s="8">
        <f t="shared" si="25"/>
        <v>11.770769900634514</v>
      </c>
      <c r="K55" s="8">
        <f t="shared" si="26"/>
        <v>18.985591905710656</v>
      </c>
      <c r="L55" s="8">
        <f t="shared" si="27"/>
        <v>0</v>
      </c>
      <c r="M55" s="8">
        <f t="shared" si="28"/>
        <v>0</v>
      </c>
      <c r="N55" s="8">
        <f t="shared" si="6"/>
        <v>2.2698923847581063</v>
      </c>
      <c r="O55" s="8">
        <f t="shared" si="7"/>
        <v>0.33203864317727821</v>
      </c>
      <c r="P55" s="8">
        <f t="shared" si="8"/>
        <v>0.19764305544150174</v>
      </c>
      <c r="Q55" s="8">
        <f t="shared" si="9"/>
        <v>0</v>
      </c>
      <c r="R55" s="8">
        <f t="shared" si="10"/>
        <v>0</v>
      </c>
      <c r="S55" s="8">
        <f t="shared" si="11"/>
        <v>0.67697357135642922</v>
      </c>
      <c r="T55" s="8">
        <f t="shared" si="4"/>
        <v>9.9027331696176057E-2</v>
      </c>
      <c r="U55" s="8">
        <f t="shared" si="4"/>
        <v>5.8945140304653088E-2</v>
      </c>
      <c r="V55" s="8">
        <f t="shared" si="4"/>
        <v>0</v>
      </c>
      <c r="W55" s="8">
        <f t="shared" si="4"/>
        <v>0</v>
      </c>
      <c r="X55" s="8">
        <f t="shared" si="12"/>
        <v>2.2698923847581063</v>
      </c>
      <c r="Y55" s="8">
        <f t="shared" si="13"/>
        <v>0.33203864317727821</v>
      </c>
      <c r="Z55" s="8">
        <f t="shared" si="14"/>
        <v>0.39528611088300347</v>
      </c>
      <c r="AA55" s="8">
        <f t="shared" si="15"/>
        <v>0</v>
      </c>
      <c r="AB55" s="8">
        <f t="shared" si="16"/>
        <v>0</v>
      </c>
      <c r="AC55" s="8">
        <f t="shared" si="17"/>
        <v>22.033932994923859</v>
      </c>
      <c r="AD55" s="8">
        <f t="shared" si="18"/>
        <v>73.879777331979682</v>
      </c>
      <c r="AE55" s="8">
        <f t="shared" si="19"/>
        <v>2.7995740833768865</v>
      </c>
      <c r="AF55" s="8">
        <f t="shared" si="20"/>
        <v>2.9972171388183879</v>
      </c>
      <c r="AG55" s="5">
        <f t="shared" si="21"/>
        <v>0.83494604335725842</v>
      </c>
      <c r="AH55" s="5">
        <f t="shared" si="22"/>
        <v>0.15797247200082923</v>
      </c>
    </row>
    <row r="56" spans="1:34" x14ac:dyDescent="0.2">
      <c r="A56" s="5" t="s">
        <v>281</v>
      </c>
      <c r="B56" s="5">
        <v>3.4450000000000003</v>
      </c>
      <c r="C56" s="5">
        <f t="shared" si="23"/>
        <v>312</v>
      </c>
      <c r="D56" s="17">
        <v>12.032354659949622</v>
      </c>
      <c r="E56" s="17">
        <v>3.2366267002518887</v>
      </c>
      <c r="F56" s="17">
        <v>5.4050659949622162</v>
      </c>
      <c r="G56" s="17">
        <v>0</v>
      </c>
      <c r="H56" s="17">
        <v>0</v>
      </c>
      <c r="I56" s="8">
        <f t="shared" si="24"/>
        <v>41.451461803526449</v>
      </c>
      <c r="J56" s="8">
        <f t="shared" si="25"/>
        <v>11.150178982367757</v>
      </c>
      <c r="K56" s="8">
        <f t="shared" si="26"/>
        <v>18.620452352644836</v>
      </c>
      <c r="L56" s="8">
        <f t="shared" si="27"/>
        <v>0</v>
      </c>
      <c r="M56" s="8">
        <f t="shared" si="28"/>
        <v>0</v>
      </c>
      <c r="N56" s="8">
        <f t="shared" si="6"/>
        <v>2.1818855565599771</v>
      </c>
      <c r="O56" s="8">
        <f t="shared" si="7"/>
        <v>0.3145325523940129</v>
      </c>
      <c r="P56" s="8">
        <f t="shared" si="8"/>
        <v>0.19384189415620276</v>
      </c>
      <c r="Q56" s="8">
        <f t="shared" si="9"/>
        <v>0</v>
      </c>
      <c r="R56" s="8">
        <f t="shared" si="10"/>
        <v>0</v>
      </c>
      <c r="S56" s="8">
        <f t="shared" si="11"/>
        <v>0.63334849247024005</v>
      </c>
      <c r="T56" s="8">
        <f t="shared" si="4"/>
        <v>9.1301176311759907E-2</v>
      </c>
      <c r="U56" s="8">
        <f t="shared" si="4"/>
        <v>5.6267603528651011E-2</v>
      </c>
      <c r="V56" s="8">
        <f t="shared" si="4"/>
        <v>0</v>
      </c>
      <c r="W56" s="8">
        <f t="shared" si="4"/>
        <v>0</v>
      </c>
      <c r="X56" s="8">
        <f t="shared" si="12"/>
        <v>2.1818855565599771</v>
      </c>
      <c r="Y56" s="8">
        <f t="shared" si="13"/>
        <v>0.3145325523940129</v>
      </c>
      <c r="Z56" s="8">
        <f t="shared" si="14"/>
        <v>0.38768378831240552</v>
      </c>
      <c r="AA56" s="8">
        <f t="shared" si="15"/>
        <v>0</v>
      </c>
      <c r="AB56" s="8">
        <f t="shared" si="16"/>
        <v>0</v>
      </c>
      <c r="AC56" s="8">
        <f t="shared" si="17"/>
        <v>20.674047355163729</v>
      </c>
      <c r="AD56" s="8">
        <f t="shared" si="18"/>
        <v>71.222093138539037</v>
      </c>
      <c r="AE56" s="8">
        <f t="shared" si="19"/>
        <v>2.6902600031101929</v>
      </c>
      <c r="AF56" s="8">
        <f t="shared" si="20"/>
        <v>2.8841018972663957</v>
      </c>
      <c r="AG56" s="5">
        <f t="shared" si="21"/>
        <v>0.780917272310651</v>
      </c>
      <c r="AH56" s="5">
        <f t="shared" si="22"/>
        <v>0.14756877984041095</v>
      </c>
    </row>
    <row r="57" spans="1:34" x14ac:dyDescent="0.2">
      <c r="A57" s="5" t="s">
        <v>282</v>
      </c>
      <c r="B57" s="5">
        <v>3.4530000000000003</v>
      </c>
      <c r="C57" s="5">
        <f t="shared" si="23"/>
        <v>318</v>
      </c>
      <c r="D57" s="17">
        <v>12.77950717948718</v>
      </c>
      <c r="E57" s="17">
        <v>3.3003710256410255</v>
      </c>
      <c r="F57" s="17">
        <v>5.7113937179487175</v>
      </c>
      <c r="G57" s="17">
        <v>0</v>
      </c>
      <c r="H57" s="17">
        <v>0</v>
      </c>
      <c r="I57" s="8">
        <f t="shared" si="24"/>
        <v>44.127638290769234</v>
      </c>
      <c r="J57" s="8">
        <f t="shared" si="25"/>
        <v>11.396181151538462</v>
      </c>
      <c r="K57" s="8">
        <f t="shared" si="26"/>
        <v>19.721442508076922</v>
      </c>
      <c r="L57" s="8">
        <f t="shared" si="27"/>
        <v>0</v>
      </c>
      <c r="M57" s="8">
        <f t="shared" si="28"/>
        <v>0</v>
      </c>
      <c r="N57" s="8">
        <f t="shared" si="6"/>
        <v>2.3227517786487648</v>
      </c>
      <c r="O57" s="8">
        <f t="shared" si="7"/>
        <v>0.32147196478246715</v>
      </c>
      <c r="P57" s="8">
        <f t="shared" si="8"/>
        <v>0.20530337818110475</v>
      </c>
      <c r="Q57" s="8">
        <f t="shared" si="9"/>
        <v>0</v>
      </c>
      <c r="R57" s="8">
        <f t="shared" si="10"/>
        <v>0</v>
      </c>
      <c r="S57" s="8">
        <f t="shared" si="11"/>
        <v>0.6726764490729118</v>
      </c>
      <c r="T57" s="8">
        <f t="shared" si="4"/>
        <v>9.3099323713428064E-2</v>
      </c>
      <c r="U57" s="8">
        <f t="shared" si="4"/>
        <v>5.9456524234319352E-2</v>
      </c>
      <c r="V57" s="8">
        <f t="shared" si="4"/>
        <v>0</v>
      </c>
      <c r="W57" s="8">
        <f t="shared" si="4"/>
        <v>0</v>
      </c>
      <c r="X57" s="8">
        <f t="shared" si="12"/>
        <v>2.3227517786487648</v>
      </c>
      <c r="Y57" s="8">
        <f t="shared" si="13"/>
        <v>0.32147196478246715</v>
      </c>
      <c r="Z57" s="8">
        <f t="shared" si="14"/>
        <v>0.4106067563622095</v>
      </c>
      <c r="AA57" s="8">
        <f t="shared" si="15"/>
        <v>0</v>
      </c>
      <c r="AB57" s="8">
        <f t="shared" si="16"/>
        <v>0</v>
      </c>
      <c r="AC57" s="8">
        <f t="shared" si="17"/>
        <v>21.79127192307692</v>
      </c>
      <c r="AD57" s="8">
        <f t="shared" si="18"/>
        <v>75.245261950384617</v>
      </c>
      <c r="AE57" s="8">
        <f t="shared" si="19"/>
        <v>2.8495271216123368</v>
      </c>
      <c r="AF57" s="8">
        <f t="shared" si="20"/>
        <v>3.0548304997934412</v>
      </c>
      <c r="AG57" s="5">
        <f t="shared" si="21"/>
        <v>0.82523229702065926</v>
      </c>
      <c r="AH57" s="5">
        <f t="shared" si="22"/>
        <v>0.15255584794774746</v>
      </c>
    </row>
    <row r="58" spans="1:34" x14ac:dyDescent="0.2">
      <c r="A58" s="5" t="s">
        <v>283</v>
      </c>
      <c r="B58" s="5">
        <v>3.4879999999999995</v>
      </c>
      <c r="C58" s="5">
        <f t="shared" si="23"/>
        <v>324</v>
      </c>
      <c r="D58" s="17">
        <v>12.049963979848867</v>
      </c>
      <c r="E58" s="17">
        <v>3.0932206549118391</v>
      </c>
      <c r="F58" s="17">
        <v>5.5582292191435769</v>
      </c>
      <c r="G58" s="17">
        <v>0</v>
      </c>
      <c r="H58" s="17">
        <v>0</v>
      </c>
      <c r="I58" s="8">
        <f t="shared" si="24"/>
        <v>42.030274361712841</v>
      </c>
      <c r="J58" s="8">
        <f t="shared" si="25"/>
        <v>10.789153644332494</v>
      </c>
      <c r="K58" s="8">
        <f t="shared" si="26"/>
        <v>19.387103516372793</v>
      </c>
      <c r="L58" s="8">
        <f t="shared" si="27"/>
        <v>0</v>
      </c>
      <c r="M58" s="8">
        <f t="shared" si="28"/>
        <v>0</v>
      </c>
      <c r="N58" s="8">
        <f t="shared" si="6"/>
        <v>2.2123525824672514</v>
      </c>
      <c r="O58" s="8">
        <f t="shared" si="7"/>
        <v>0.30434848079922405</v>
      </c>
      <c r="P58" s="8">
        <f t="shared" si="8"/>
        <v>0.2018228556774182</v>
      </c>
      <c r="Q58" s="8">
        <f t="shared" si="9"/>
        <v>0</v>
      </c>
      <c r="R58" s="8">
        <f t="shared" si="10"/>
        <v>0</v>
      </c>
      <c r="S58" s="8">
        <f t="shared" si="11"/>
        <v>0.6342753963495561</v>
      </c>
      <c r="T58" s="8">
        <f t="shared" si="4"/>
        <v>8.7255871788768369E-2</v>
      </c>
      <c r="U58" s="8">
        <f t="shared" si="4"/>
        <v>5.7862057246966234E-2</v>
      </c>
      <c r="V58" s="8">
        <f t="shared" si="4"/>
        <v>0</v>
      </c>
      <c r="W58" s="8">
        <f t="shared" si="4"/>
        <v>0</v>
      </c>
      <c r="X58" s="8">
        <f t="shared" si="12"/>
        <v>2.2123525824672514</v>
      </c>
      <c r="Y58" s="8">
        <f t="shared" si="13"/>
        <v>0.30434848079922405</v>
      </c>
      <c r="Z58" s="8">
        <f t="shared" si="14"/>
        <v>0.4036457113548364</v>
      </c>
      <c r="AA58" s="8">
        <f t="shared" si="15"/>
        <v>0</v>
      </c>
      <c r="AB58" s="8">
        <f t="shared" si="16"/>
        <v>0</v>
      </c>
      <c r="AC58" s="8">
        <f t="shared" si="17"/>
        <v>20.701413853904285</v>
      </c>
      <c r="AD58" s="8">
        <f t="shared" si="18"/>
        <v>72.206531522418132</v>
      </c>
      <c r="AE58" s="8">
        <f t="shared" si="19"/>
        <v>2.7185239189438937</v>
      </c>
      <c r="AF58" s="8">
        <f t="shared" si="20"/>
        <v>2.9203467746213119</v>
      </c>
      <c r="AG58" s="5">
        <f t="shared" si="21"/>
        <v>0.77939332538529071</v>
      </c>
      <c r="AH58" s="5">
        <f t="shared" si="22"/>
        <v>0.14511792903573462</v>
      </c>
    </row>
    <row r="59" spans="1:34" x14ac:dyDescent="0.2">
      <c r="A59" s="5" t="s">
        <v>284</v>
      </c>
      <c r="B59" s="5">
        <v>3.4479999999999995</v>
      </c>
      <c r="C59" s="5">
        <f t="shared" si="23"/>
        <v>330</v>
      </c>
      <c r="D59" s="17">
        <v>13.133597236180904</v>
      </c>
      <c r="E59" s="17">
        <v>3.2730494974874378</v>
      </c>
      <c r="F59" s="17">
        <v>6.3585478643216087</v>
      </c>
      <c r="G59" s="17">
        <v>0</v>
      </c>
      <c r="H59" s="17">
        <v>0</v>
      </c>
      <c r="I59" s="8">
        <f t="shared" si="24"/>
        <v>45.284643270351751</v>
      </c>
      <c r="J59" s="8">
        <f t="shared" si="25"/>
        <v>11.285474667336684</v>
      </c>
      <c r="K59" s="8">
        <f t="shared" si="26"/>
        <v>21.924273036180903</v>
      </c>
      <c r="L59" s="8">
        <f t="shared" si="27"/>
        <v>0</v>
      </c>
      <c r="M59" s="8">
        <f t="shared" si="28"/>
        <v>0</v>
      </c>
      <c r="N59" s="8">
        <f t="shared" si="6"/>
        <v>2.383653188248855</v>
      </c>
      <c r="O59" s="8">
        <f t="shared" si="7"/>
        <v>0.31834907383178235</v>
      </c>
      <c r="P59" s="8">
        <f t="shared" si="8"/>
        <v>0.22823519712867898</v>
      </c>
      <c r="Q59" s="8">
        <f t="shared" si="9"/>
        <v>0</v>
      </c>
      <c r="R59" s="8">
        <f t="shared" si="10"/>
        <v>0</v>
      </c>
      <c r="S59" s="8">
        <f t="shared" si="11"/>
        <v>0.69131472977054964</v>
      </c>
      <c r="T59" s="8">
        <f t="shared" si="4"/>
        <v>9.2328617700632942E-2</v>
      </c>
      <c r="U59" s="8">
        <f t="shared" si="4"/>
        <v>6.6193502647528712E-2</v>
      </c>
      <c r="V59" s="8">
        <f t="shared" si="4"/>
        <v>0</v>
      </c>
      <c r="W59" s="8">
        <f t="shared" si="4"/>
        <v>0</v>
      </c>
      <c r="X59" s="8">
        <f t="shared" si="12"/>
        <v>2.383653188248855</v>
      </c>
      <c r="Y59" s="8">
        <f t="shared" si="13"/>
        <v>0.31834907383178235</v>
      </c>
      <c r="Z59" s="8">
        <f t="shared" si="14"/>
        <v>0.45647039425735797</v>
      </c>
      <c r="AA59" s="8">
        <f t="shared" si="15"/>
        <v>0</v>
      </c>
      <c r="AB59" s="8">
        <f t="shared" si="16"/>
        <v>0</v>
      </c>
      <c r="AC59" s="8">
        <f t="shared" si="17"/>
        <v>22.76519459798995</v>
      </c>
      <c r="AD59" s="8">
        <f t="shared" si="18"/>
        <v>78.494390973869343</v>
      </c>
      <c r="AE59" s="8">
        <f t="shared" si="19"/>
        <v>2.9302374592093163</v>
      </c>
      <c r="AF59" s="8">
        <f t="shared" si="20"/>
        <v>3.1584726563379952</v>
      </c>
      <c r="AG59" s="5">
        <f t="shared" si="21"/>
        <v>0.84983685011871135</v>
      </c>
      <c r="AH59" s="5">
        <f t="shared" si="22"/>
        <v>0.15852212034816168</v>
      </c>
    </row>
    <row r="60" spans="1:34" x14ac:dyDescent="0.2">
      <c r="A60" s="5" t="s">
        <v>285</v>
      </c>
      <c r="B60" s="5">
        <v>3.4589999999999996</v>
      </c>
      <c r="C60" s="5">
        <f t="shared" si="23"/>
        <v>336</v>
      </c>
      <c r="D60" s="17">
        <v>14.423337563451778</v>
      </c>
      <c r="E60" s="17">
        <v>3.3782802030456853</v>
      </c>
      <c r="F60" s="17">
        <v>6.9989482233502534</v>
      </c>
      <c r="G60" s="17">
        <v>0</v>
      </c>
      <c r="H60" s="17">
        <v>0</v>
      </c>
      <c r="I60" s="8">
        <f t="shared" si="24"/>
        <v>49.890324631979695</v>
      </c>
      <c r="J60" s="8">
        <f t="shared" si="25"/>
        <v>11.685471222335025</v>
      </c>
      <c r="K60" s="8">
        <f t="shared" si="26"/>
        <v>24.209361904568524</v>
      </c>
      <c r="L60" s="8">
        <f t="shared" si="27"/>
        <v>0</v>
      </c>
      <c r="M60" s="8">
        <f t="shared" si="28"/>
        <v>0</v>
      </c>
      <c r="N60" s="8">
        <f t="shared" si="6"/>
        <v>2.6260829893662327</v>
      </c>
      <c r="O60" s="8">
        <f t="shared" si="7"/>
        <v>0.3296324745369541</v>
      </c>
      <c r="P60" s="8">
        <f t="shared" si="8"/>
        <v>0.25202333858597253</v>
      </c>
      <c r="Q60" s="8">
        <f t="shared" si="9"/>
        <v>0</v>
      </c>
      <c r="R60" s="8">
        <f t="shared" si="10"/>
        <v>0</v>
      </c>
      <c r="S60" s="8">
        <f t="shared" si="11"/>
        <v>0.75920294575490976</v>
      </c>
      <c r="T60" s="8">
        <f t="shared" si="4"/>
        <v>9.5297043809469253E-2</v>
      </c>
      <c r="U60" s="8">
        <f t="shared" si="4"/>
        <v>7.2860173051741126E-2</v>
      </c>
      <c r="V60" s="8">
        <f t="shared" si="4"/>
        <v>0</v>
      </c>
      <c r="W60" s="8">
        <f t="shared" si="4"/>
        <v>0</v>
      </c>
      <c r="X60" s="8">
        <f t="shared" si="12"/>
        <v>2.6260829893662327</v>
      </c>
      <c r="Y60" s="8">
        <f t="shared" si="13"/>
        <v>0.3296324745369541</v>
      </c>
      <c r="Z60" s="8">
        <f t="shared" si="14"/>
        <v>0.50404667717194507</v>
      </c>
      <c r="AA60" s="8">
        <f t="shared" si="15"/>
        <v>0</v>
      </c>
      <c r="AB60" s="8">
        <f t="shared" si="16"/>
        <v>0</v>
      </c>
      <c r="AC60" s="8">
        <f t="shared" si="17"/>
        <v>24.800565989847719</v>
      </c>
      <c r="AD60" s="8">
        <f t="shared" si="18"/>
        <v>85.785157758883244</v>
      </c>
      <c r="AE60" s="8">
        <f t="shared" si="19"/>
        <v>3.2077388024891591</v>
      </c>
      <c r="AF60" s="8">
        <f t="shared" si="20"/>
        <v>3.4597621410751316</v>
      </c>
      <c r="AG60" s="5">
        <f t="shared" si="21"/>
        <v>0.92736016261612009</v>
      </c>
      <c r="AH60" s="5">
        <f t="shared" si="22"/>
        <v>0.1681572168612103</v>
      </c>
    </row>
    <row r="61" spans="1:34" x14ac:dyDescent="0.2">
      <c r="A61" s="5" t="s">
        <v>286</v>
      </c>
      <c r="B61" s="5">
        <v>3.492</v>
      </c>
      <c r="C61" s="5">
        <f t="shared" si="23"/>
        <v>342</v>
      </c>
      <c r="D61" s="17">
        <v>14.798985786802032</v>
      </c>
      <c r="E61" s="17">
        <v>3.3257214467005083</v>
      </c>
      <c r="F61" s="17">
        <v>7.2311499999999995</v>
      </c>
      <c r="G61" s="17">
        <v>0</v>
      </c>
      <c r="H61" s="17">
        <v>0</v>
      </c>
      <c r="I61" s="8">
        <f t="shared" si="24"/>
        <v>51.678058367512698</v>
      </c>
      <c r="J61" s="8">
        <f t="shared" si="25"/>
        <v>11.613419291878175</v>
      </c>
      <c r="K61" s="8">
        <f t="shared" si="26"/>
        <v>25.251175799999999</v>
      </c>
      <c r="L61" s="8">
        <f t="shared" si="27"/>
        <v>0</v>
      </c>
      <c r="M61" s="8">
        <f t="shared" si="28"/>
        <v>0</v>
      </c>
      <c r="N61" s="8">
        <f t="shared" si="6"/>
        <v>2.7201841439895089</v>
      </c>
      <c r="O61" s="8">
        <f t="shared" si="7"/>
        <v>0.3275999800247722</v>
      </c>
      <c r="P61" s="8">
        <f t="shared" si="8"/>
        <v>0.26286878825733917</v>
      </c>
      <c r="Q61" s="8">
        <f t="shared" si="9"/>
        <v>0</v>
      </c>
      <c r="R61" s="8">
        <f t="shared" si="10"/>
        <v>0</v>
      </c>
      <c r="S61" s="8">
        <f t="shared" si="11"/>
        <v>0.77897598625129116</v>
      </c>
      <c r="T61" s="8">
        <f t="shared" si="4"/>
        <v>9.3814427269407849E-2</v>
      </c>
      <c r="U61" s="8">
        <f t="shared" si="4"/>
        <v>7.5277430772433901E-2</v>
      </c>
      <c r="V61" s="8">
        <f t="shared" si="4"/>
        <v>0</v>
      </c>
      <c r="W61" s="8">
        <f t="shared" si="4"/>
        <v>0</v>
      </c>
      <c r="X61" s="8">
        <f t="shared" si="12"/>
        <v>2.7201841439895089</v>
      </c>
      <c r="Y61" s="8">
        <f t="shared" si="13"/>
        <v>0.3275999800247722</v>
      </c>
      <c r="Z61" s="8">
        <f t="shared" si="14"/>
        <v>0.52573757651467834</v>
      </c>
      <c r="AA61" s="8">
        <f t="shared" si="15"/>
        <v>0</v>
      </c>
      <c r="AB61" s="8">
        <f t="shared" si="16"/>
        <v>0</v>
      </c>
      <c r="AC61" s="8">
        <f t="shared" si="17"/>
        <v>25.35585723350254</v>
      </c>
      <c r="AD61" s="8">
        <f t="shared" si="18"/>
        <v>88.542653459390863</v>
      </c>
      <c r="AE61" s="8">
        <f t="shared" si="19"/>
        <v>3.3106529122716202</v>
      </c>
      <c r="AF61" s="8">
        <f t="shared" si="20"/>
        <v>3.5735217005289597</v>
      </c>
      <c r="AG61" s="5">
        <f t="shared" si="21"/>
        <v>0.94806784429313296</v>
      </c>
      <c r="AH61" s="5">
        <f t="shared" si="22"/>
        <v>0.16909185804184171</v>
      </c>
    </row>
    <row r="62" spans="1:34" x14ac:dyDescent="0.2">
      <c r="A62" s="5" t="s">
        <v>287</v>
      </c>
      <c r="B62" s="5">
        <v>3.447000000000001</v>
      </c>
      <c r="C62" s="5">
        <f t="shared" si="23"/>
        <v>348</v>
      </c>
      <c r="D62" s="17">
        <v>14.622881108312344</v>
      </c>
      <c r="E62" s="17">
        <v>3.1310065491183878</v>
      </c>
      <c r="F62" s="17">
        <v>7.8463627204030235</v>
      </c>
      <c r="G62" s="17">
        <v>0</v>
      </c>
      <c r="H62" s="17">
        <v>0</v>
      </c>
      <c r="I62" s="8">
        <f t="shared" si="24"/>
        <v>50.405071180352664</v>
      </c>
      <c r="J62" s="8">
        <f t="shared" si="25"/>
        <v>10.792579574811086</v>
      </c>
      <c r="K62" s="8">
        <f t="shared" si="26"/>
        <v>27.046412297229228</v>
      </c>
      <c r="L62" s="8">
        <f t="shared" si="27"/>
        <v>0</v>
      </c>
      <c r="M62" s="8">
        <f t="shared" si="28"/>
        <v>0</v>
      </c>
      <c r="N62" s="8">
        <f t="shared" si="6"/>
        <v>2.6531777650464607</v>
      </c>
      <c r="O62" s="8">
        <f t="shared" si="7"/>
        <v>0.3044451219974918</v>
      </c>
      <c r="P62" s="8">
        <f t="shared" si="8"/>
        <v>0.28155748799947145</v>
      </c>
      <c r="Q62" s="8">
        <f t="shared" si="9"/>
        <v>0</v>
      </c>
      <c r="R62" s="8">
        <f t="shared" si="10"/>
        <v>0</v>
      </c>
      <c r="S62" s="8">
        <f t="shared" si="11"/>
        <v>0.76970634321046127</v>
      </c>
      <c r="T62" s="8">
        <f t="shared" si="4"/>
        <v>8.8321764432112482E-2</v>
      </c>
      <c r="U62" s="8">
        <f t="shared" si="4"/>
        <v>8.1681893820560306E-2</v>
      </c>
      <c r="V62" s="8">
        <f t="shared" si="4"/>
        <v>0</v>
      </c>
      <c r="W62" s="8">
        <f t="shared" si="4"/>
        <v>0</v>
      </c>
      <c r="X62" s="8">
        <f t="shared" si="12"/>
        <v>2.6531777650464607</v>
      </c>
      <c r="Y62" s="8">
        <f t="shared" si="13"/>
        <v>0.3044451219974918</v>
      </c>
      <c r="Z62" s="8">
        <f t="shared" si="14"/>
        <v>0.56311497599894289</v>
      </c>
      <c r="AA62" s="8">
        <f t="shared" si="15"/>
        <v>0</v>
      </c>
      <c r="AB62" s="8">
        <f t="shared" si="16"/>
        <v>0</v>
      </c>
      <c r="AC62" s="8">
        <f t="shared" si="17"/>
        <v>25.600250377833753</v>
      </c>
      <c r="AD62" s="8">
        <f t="shared" si="18"/>
        <v>88.244063052392974</v>
      </c>
      <c r="AE62" s="8">
        <f t="shared" si="19"/>
        <v>3.239180375043424</v>
      </c>
      <c r="AF62" s="8">
        <f t="shared" si="20"/>
        <v>3.5207378630428954</v>
      </c>
      <c r="AG62" s="5">
        <f t="shared" si="21"/>
        <v>0.9397100014631341</v>
      </c>
      <c r="AH62" s="5">
        <f t="shared" si="22"/>
        <v>0.1700036582526728</v>
      </c>
    </row>
    <row r="63" spans="1:34" x14ac:dyDescent="0.2">
      <c r="A63" s="5" t="s">
        <v>288</v>
      </c>
      <c r="B63" s="5">
        <v>3.4759999999999991</v>
      </c>
      <c r="C63" s="5">
        <f t="shared" si="23"/>
        <v>354</v>
      </c>
      <c r="D63" s="17">
        <v>14.173409697732998</v>
      </c>
      <c r="E63" s="17">
        <v>2.9048044080604538</v>
      </c>
      <c r="F63" s="17">
        <v>7.1209492443324933</v>
      </c>
      <c r="G63" s="17">
        <v>0</v>
      </c>
      <c r="H63" s="17">
        <v>0</v>
      </c>
      <c r="I63" s="8">
        <f t="shared" si="24"/>
        <v>49.266772109319888</v>
      </c>
      <c r="J63" s="8">
        <f t="shared" si="25"/>
        <v>10.097100122418135</v>
      </c>
      <c r="K63" s="8">
        <f t="shared" si="26"/>
        <v>24.75241957329974</v>
      </c>
      <c r="L63" s="8">
        <f t="shared" si="27"/>
        <v>0</v>
      </c>
      <c r="M63" s="8">
        <f t="shared" si="28"/>
        <v>0</v>
      </c>
      <c r="N63" s="8">
        <f t="shared" si="6"/>
        <v>2.5932609805937408</v>
      </c>
      <c r="O63" s="8">
        <f t="shared" si="7"/>
        <v>0.28482651967329009</v>
      </c>
      <c r="P63" s="8">
        <f t="shared" si="8"/>
        <v>0.25767665597855238</v>
      </c>
      <c r="Q63" s="8">
        <f t="shared" si="9"/>
        <v>0</v>
      </c>
      <c r="R63" s="8">
        <f t="shared" si="10"/>
        <v>0</v>
      </c>
      <c r="S63" s="8">
        <f t="shared" si="11"/>
        <v>0.74604746277150213</v>
      </c>
      <c r="T63" s="8">
        <f t="shared" si="4"/>
        <v>8.1940885981959199E-2</v>
      </c>
      <c r="U63" s="8">
        <f t="shared" si="4"/>
        <v>7.4130223238939141E-2</v>
      </c>
      <c r="V63" s="8">
        <f t="shared" si="4"/>
        <v>0</v>
      </c>
      <c r="W63" s="8">
        <f t="shared" si="4"/>
        <v>0</v>
      </c>
      <c r="X63" s="8">
        <f t="shared" si="12"/>
        <v>2.5932609805937408</v>
      </c>
      <c r="Y63" s="8">
        <f t="shared" si="13"/>
        <v>0.28482651967329009</v>
      </c>
      <c r="Z63" s="8">
        <f t="shared" si="14"/>
        <v>0.51535331195710476</v>
      </c>
      <c r="AA63" s="8">
        <f t="shared" si="15"/>
        <v>0</v>
      </c>
      <c r="AB63" s="8">
        <f t="shared" si="16"/>
        <v>0</v>
      </c>
      <c r="AC63" s="8">
        <f t="shared" si="17"/>
        <v>24.199163350125946</v>
      </c>
      <c r="AD63" s="8">
        <f t="shared" si="18"/>
        <v>84.116291805037761</v>
      </c>
      <c r="AE63" s="8">
        <f t="shared" si="19"/>
        <v>3.1357641562455831</v>
      </c>
      <c r="AF63" s="8">
        <f t="shared" si="20"/>
        <v>3.3934408122241355</v>
      </c>
      <c r="AG63" s="5">
        <f t="shared" si="21"/>
        <v>0.90211857199240042</v>
      </c>
      <c r="AH63" s="5">
        <f t="shared" si="22"/>
        <v>0.15607110922089831</v>
      </c>
    </row>
    <row r="64" spans="1:34" x14ac:dyDescent="0.2">
      <c r="A64" s="5" t="s">
        <v>289</v>
      </c>
      <c r="B64" s="5">
        <v>3.4509999999999996</v>
      </c>
      <c r="C64" s="5">
        <f t="shared" si="23"/>
        <v>360</v>
      </c>
      <c r="D64" s="17">
        <v>14.377351898734176</v>
      </c>
      <c r="E64" s="17">
        <v>2.7239969620253159</v>
      </c>
      <c r="F64" s="17">
        <v>7.2928139240506313</v>
      </c>
      <c r="G64" s="17">
        <v>0</v>
      </c>
      <c r="H64" s="17">
        <v>0</v>
      </c>
      <c r="I64" s="8">
        <f t="shared" si="24"/>
        <v>49.616241402531635</v>
      </c>
      <c r="J64" s="8">
        <f t="shared" si="25"/>
        <v>9.4005135159493651</v>
      </c>
      <c r="K64" s="8">
        <f t="shared" si="26"/>
        <v>25.167500851898726</v>
      </c>
      <c r="L64" s="8">
        <f t="shared" si="27"/>
        <v>0</v>
      </c>
      <c r="M64" s="8">
        <f t="shared" si="28"/>
        <v>0</v>
      </c>
      <c r="N64" s="8">
        <f t="shared" si="6"/>
        <v>2.6116560376108873</v>
      </c>
      <c r="O64" s="8">
        <f t="shared" si="7"/>
        <v>0.26517668592240801</v>
      </c>
      <c r="P64" s="8">
        <f t="shared" si="8"/>
        <v>0.2619977186331327</v>
      </c>
      <c r="Q64" s="8">
        <f t="shared" si="9"/>
        <v>0</v>
      </c>
      <c r="R64" s="8">
        <f t="shared" si="10"/>
        <v>0</v>
      </c>
      <c r="S64" s="8">
        <f t="shared" si="11"/>
        <v>0.75678239281683213</v>
      </c>
      <c r="T64" s="8">
        <f t="shared" si="4"/>
        <v>7.6840534894931339E-2</v>
      </c>
      <c r="U64" s="8">
        <f t="shared" si="4"/>
        <v>7.5919362107543534E-2</v>
      </c>
      <c r="V64" s="8">
        <f t="shared" si="4"/>
        <v>0</v>
      </c>
      <c r="W64" s="8">
        <f t="shared" si="4"/>
        <v>0</v>
      </c>
      <c r="X64" s="8">
        <f t="shared" si="12"/>
        <v>2.6116560376108873</v>
      </c>
      <c r="Y64" s="8">
        <f t="shared" si="13"/>
        <v>0.26517668592240801</v>
      </c>
      <c r="Z64" s="8">
        <f t="shared" si="14"/>
        <v>0.52399543726626541</v>
      </c>
      <c r="AA64" s="8">
        <f t="shared" si="15"/>
        <v>0</v>
      </c>
      <c r="AB64" s="8">
        <f t="shared" si="16"/>
        <v>0</v>
      </c>
      <c r="AC64" s="8">
        <f t="shared" si="17"/>
        <v>24.394162784810124</v>
      </c>
      <c r="AD64" s="8">
        <f t="shared" si="18"/>
        <v>84.184255770379721</v>
      </c>
      <c r="AE64" s="8">
        <f t="shared" si="19"/>
        <v>3.1388304421664279</v>
      </c>
      <c r="AF64" s="8">
        <f t="shared" si="20"/>
        <v>3.400828160799561</v>
      </c>
      <c r="AG64" s="5">
        <f t="shared" si="21"/>
        <v>0.90954228981930696</v>
      </c>
      <c r="AH64" s="5">
        <f t="shared" si="22"/>
        <v>0.15275989700247486</v>
      </c>
    </row>
    <row r="65" spans="1:34" x14ac:dyDescent="0.2">
      <c r="A65" s="5" t="s">
        <v>290</v>
      </c>
      <c r="B65" s="5">
        <v>3.5609999999999999</v>
      </c>
      <c r="C65" s="5">
        <f t="shared" si="23"/>
        <v>366</v>
      </c>
      <c r="D65" s="17">
        <v>13.802265782828282</v>
      </c>
      <c r="E65" s="17">
        <v>2.4945292929292933</v>
      </c>
      <c r="F65" s="17">
        <v>7.0196356060606062</v>
      </c>
      <c r="G65" s="17">
        <v>0</v>
      </c>
      <c r="H65" s="17">
        <v>0</v>
      </c>
      <c r="I65" s="8">
        <f t="shared" si="24"/>
        <v>49.149868452651511</v>
      </c>
      <c r="J65" s="8">
        <f t="shared" si="25"/>
        <v>8.8830188121212128</v>
      </c>
      <c r="K65" s="8">
        <f t="shared" si="26"/>
        <v>24.996922393181819</v>
      </c>
      <c r="L65" s="8">
        <f t="shared" si="27"/>
        <v>0</v>
      </c>
      <c r="M65" s="8">
        <f t="shared" si="28"/>
        <v>0</v>
      </c>
      <c r="N65" s="8">
        <f t="shared" si="6"/>
        <v>2.5871075088246926</v>
      </c>
      <c r="O65" s="8">
        <f t="shared" si="7"/>
        <v>0.25057880993289738</v>
      </c>
      <c r="P65" s="8">
        <f t="shared" si="8"/>
        <v>0.26022196953135351</v>
      </c>
      <c r="Q65" s="8">
        <f t="shared" si="9"/>
        <v>0</v>
      </c>
      <c r="R65" s="8">
        <f t="shared" si="10"/>
        <v>0</v>
      </c>
      <c r="S65" s="8">
        <f t="shared" si="11"/>
        <v>0.72651151609791986</v>
      </c>
      <c r="T65" s="8">
        <f t="shared" si="4"/>
        <v>7.0367539998005449E-2</v>
      </c>
      <c r="U65" s="8">
        <f t="shared" si="4"/>
        <v>7.3075532022284048E-2</v>
      </c>
      <c r="V65" s="8">
        <f t="shared" si="4"/>
        <v>0</v>
      </c>
      <c r="W65" s="8">
        <f t="shared" si="4"/>
        <v>0</v>
      </c>
      <c r="X65" s="8">
        <f t="shared" si="12"/>
        <v>2.5871075088246926</v>
      </c>
      <c r="Y65" s="8">
        <f t="shared" si="13"/>
        <v>0.25057880993289738</v>
      </c>
      <c r="Z65" s="8">
        <f t="shared" si="14"/>
        <v>0.52044393906270703</v>
      </c>
      <c r="AA65" s="8">
        <f t="shared" si="15"/>
        <v>0</v>
      </c>
      <c r="AB65" s="8">
        <f t="shared" si="16"/>
        <v>0</v>
      </c>
      <c r="AC65" s="8">
        <f t="shared" si="17"/>
        <v>23.316430681818183</v>
      </c>
      <c r="AD65" s="8">
        <f t="shared" si="18"/>
        <v>83.029809657954544</v>
      </c>
      <c r="AE65" s="8">
        <f t="shared" si="19"/>
        <v>3.0979082882889433</v>
      </c>
      <c r="AF65" s="8">
        <f t="shared" si="20"/>
        <v>3.3581302578202967</v>
      </c>
      <c r="AG65" s="5">
        <f t="shared" si="21"/>
        <v>0.86995458811820925</v>
      </c>
      <c r="AH65" s="5">
        <f t="shared" si="22"/>
        <v>0.14344307202028941</v>
      </c>
    </row>
    <row r="66" spans="1:34" x14ac:dyDescent="0.2">
      <c r="A66" s="5" t="s">
        <v>291</v>
      </c>
      <c r="B66" s="5">
        <v>3.4319999999999995</v>
      </c>
      <c r="C66" s="5">
        <f t="shared" si="23"/>
        <v>372</v>
      </c>
      <c r="D66" s="17">
        <v>13.799715577889447</v>
      </c>
      <c r="E66" s="17">
        <v>2.4131643216080403</v>
      </c>
      <c r="F66" s="17">
        <v>7.198135175879397</v>
      </c>
      <c r="G66" s="17">
        <v>0</v>
      </c>
      <c r="H66" s="17">
        <v>0</v>
      </c>
      <c r="I66" s="8">
        <f t="shared" si="24"/>
        <v>47.360623863316576</v>
      </c>
      <c r="J66" s="8">
        <f t="shared" si="25"/>
        <v>8.2819799517587924</v>
      </c>
      <c r="K66" s="8">
        <f t="shared" si="26"/>
        <v>24.703999923618088</v>
      </c>
      <c r="L66" s="8">
        <f t="shared" si="27"/>
        <v>0</v>
      </c>
      <c r="M66" s="8">
        <f t="shared" si="28"/>
        <v>0</v>
      </c>
      <c r="N66" s="8">
        <f t="shared" si="6"/>
        <v>2.4929268272089997</v>
      </c>
      <c r="O66" s="8">
        <f t="shared" si="7"/>
        <v>0.23362425815962742</v>
      </c>
      <c r="P66" s="8">
        <f t="shared" si="8"/>
        <v>0.25717259966289913</v>
      </c>
      <c r="Q66" s="8">
        <f t="shared" si="9"/>
        <v>0</v>
      </c>
      <c r="R66" s="8">
        <f t="shared" si="10"/>
        <v>0</v>
      </c>
      <c r="S66" s="8">
        <f t="shared" si="11"/>
        <v>0.72637728065530305</v>
      </c>
      <c r="T66" s="8">
        <f t="shared" si="4"/>
        <v>6.8072336293597741E-2</v>
      </c>
      <c r="U66" s="8">
        <f t="shared" si="4"/>
        <v>7.4933741160518402E-2</v>
      </c>
      <c r="V66" s="8">
        <f t="shared" si="4"/>
        <v>0</v>
      </c>
      <c r="W66" s="8">
        <f t="shared" si="4"/>
        <v>0</v>
      </c>
      <c r="X66" s="8">
        <f t="shared" si="12"/>
        <v>2.4929268272089997</v>
      </c>
      <c r="Y66" s="8">
        <f t="shared" si="13"/>
        <v>0.23362425815962742</v>
      </c>
      <c r="Z66" s="8">
        <f t="shared" si="14"/>
        <v>0.51434519932579825</v>
      </c>
      <c r="AA66" s="8">
        <f t="shared" si="15"/>
        <v>0</v>
      </c>
      <c r="AB66" s="8">
        <f t="shared" si="16"/>
        <v>0</v>
      </c>
      <c r="AC66" s="8">
        <f t="shared" si="17"/>
        <v>23.411015075376884</v>
      </c>
      <c r="AD66" s="8">
        <f t="shared" si="18"/>
        <v>80.34660373869346</v>
      </c>
      <c r="AE66" s="8">
        <f t="shared" si="19"/>
        <v>2.9837236850315261</v>
      </c>
      <c r="AF66" s="8">
        <f t="shared" si="20"/>
        <v>3.2408962846944251</v>
      </c>
      <c r="AG66" s="5">
        <f t="shared" si="21"/>
        <v>0.86938335810941914</v>
      </c>
      <c r="AH66" s="5">
        <f t="shared" si="22"/>
        <v>0.14300607745411609</v>
      </c>
    </row>
    <row r="67" spans="1:34" x14ac:dyDescent="0.2">
      <c r="A67" s="5" t="s">
        <v>292</v>
      </c>
      <c r="B67" s="5">
        <v>3.4279999999999999</v>
      </c>
      <c r="C67" s="5">
        <f t="shared" si="23"/>
        <v>378</v>
      </c>
      <c r="D67" s="17">
        <v>13.815163010204079</v>
      </c>
      <c r="E67" s="17">
        <v>2.2952135204081627</v>
      </c>
      <c r="F67" s="17">
        <v>7.2449632653061213</v>
      </c>
      <c r="G67" s="17">
        <v>0</v>
      </c>
      <c r="H67" s="17">
        <v>0</v>
      </c>
      <c r="I67" s="8">
        <f t="shared" si="24"/>
        <v>47.358378798979587</v>
      </c>
      <c r="J67" s="8">
        <f t="shared" si="25"/>
        <v>7.8679919479591813</v>
      </c>
      <c r="K67" s="8">
        <f t="shared" si="26"/>
        <v>24.835734073469382</v>
      </c>
      <c r="L67" s="8">
        <f t="shared" si="27"/>
        <v>0</v>
      </c>
      <c r="M67" s="8">
        <f t="shared" si="28"/>
        <v>0</v>
      </c>
      <c r="N67" s="8">
        <f t="shared" si="6"/>
        <v>2.4928086534887663</v>
      </c>
      <c r="O67" s="8">
        <f t="shared" si="7"/>
        <v>0.22194617624708549</v>
      </c>
      <c r="P67" s="8">
        <f t="shared" si="8"/>
        <v>0.25854397328200479</v>
      </c>
      <c r="Q67" s="8">
        <f t="shared" si="9"/>
        <v>0</v>
      </c>
      <c r="R67" s="8">
        <f t="shared" si="10"/>
        <v>0</v>
      </c>
      <c r="S67" s="8">
        <f t="shared" si="11"/>
        <v>0.72719038899905675</v>
      </c>
      <c r="T67" s="8">
        <f t="shared" si="4"/>
        <v>6.4745092254108946E-2</v>
      </c>
      <c r="U67" s="8">
        <f t="shared" si="4"/>
        <v>7.5421229078764529E-2</v>
      </c>
      <c r="V67" s="8">
        <f t="shared" si="4"/>
        <v>0</v>
      </c>
      <c r="W67" s="8">
        <f t="shared" si="4"/>
        <v>0</v>
      </c>
      <c r="X67" s="8">
        <f t="shared" si="12"/>
        <v>2.4928086534887663</v>
      </c>
      <c r="Y67" s="8">
        <f t="shared" si="13"/>
        <v>0.22194617624708549</v>
      </c>
      <c r="Z67" s="8">
        <f t="shared" si="14"/>
        <v>0.51708794656400958</v>
      </c>
      <c r="AA67" s="8">
        <f t="shared" si="15"/>
        <v>0</v>
      </c>
      <c r="AB67" s="8">
        <f t="shared" si="16"/>
        <v>0</v>
      </c>
      <c r="AC67" s="8">
        <f t="shared" si="17"/>
        <v>23.355339795918365</v>
      </c>
      <c r="AD67" s="8">
        <f t="shared" si="18"/>
        <v>80.062104820408152</v>
      </c>
      <c r="AE67" s="8">
        <f t="shared" si="19"/>
        <v>2.9732988030178564</v>
      </c>
      <c r="AF67" s="8">
        <f t="shared" si="20"/>
        <v>3.2318427762998612</v>
      </c>
      <c r="AG67" s="5">
        <f t="shared" si="21"/>
        <v>0.86735671033193018</v>
      </c>
      <c r="AH67" s="5">
        <f t="shared" si="22"/>
        <v>0.14016632133287343</v>
      </c>
    </row>
    <row r="68" spans="1:34" x14ac:dyDescent="0.2">
      <c r="A68" s="5" t="s">
        <v>293</v>
      </c>
      <c r="B68" s="5">
        <v>3.4070000000000009</v>
      </c>
      <c r="C68" s="5">
        <f t="shared" si="23"/>
        <v>384</v>
      </c>
      <c r="D68" s="17">
        <v>14.063380102040815</v>
      </c>
      <c r="E68" s="17">
        <v>2.225323086734694</v>
      </c>
      <c r="F68" s="17">
        <v>7.5757710459183683</v>
      </c>
      <c r="G68" s="17">
        <v>0</v>
      </c>
      <c r="H68" s="17">
        <v>0</v>
      </c>
      <c r="I68" s="8">
        <f t="shared" ref="I68:I88" si="31">D68*$B68</f>
        <v>47.913936007653071</v>
      </c>
      <c r="J68" s="8">
        <f t="shared" ref="J68:J88" si="32">E68*$B68</f>
        <v>7.5816757565051045</v>
      </c>
      <c r="K68" s="8">
        <f t="shared" ref="K68:K88" si="33">F68*$B68</f>
        <v>25.810651953443887</v>
      </c>
      <c r="L68" s="8">
        <f t="shared" ref="L68:L88" si="34">G68*$B68</f>
        <v>0</v>
      </c>
      <c r="M68" s="8">
        <f t="shared" ref="M68:M88" si="35">H68*$B68</f>
        <v>0</v>
      </c>
      <c r="N68" s="8">
        <f t="shared" si="6"/>
        <v>2.5220515847801384</v>
      </c>
      <c r="O68" s="8">
        <f t="shared" si="7"/>
        <v>0.21386955589577161</v>
      </c>
      <c r="P68" s="8">
        <f t="shared" si="8"/>
        <v>0.26869302470793138</v>
      </c>
      <c r="Q68" s="8">
        <f t="shared" si="9"/>
        <v>0</v>
      </c>
      <c r="R68" s="8">
        <f t="shared" si="10"/>
        <v>0</v>
      </c>
      <c r="S68" s="8">
        <f t="shared" si="11"/>
        <v>0.74025582177286109</v>
      </c>
      <c r="T68" s="8">
        <f t="shared" si="11"/>
        <v>6.2773570852882751E-2</v>
      </c>
      <c r="U68" s="8">
        <f t="shared" si="11"/>
        <v>7.8864991108873295E-2</v>
      </c>
      <c r="V68" s="8">
        <f t="shared" si="11"/>
        <v>0</v>
      </c>
      <c r="W68" s="8">
        <f t="shared" si="11"/>
        <v>0</v>
      </c>
      <c r="X68" s="8">
        <f t="shared" si="12"/>
        <v>2.5220515847801384</v>
      </c>
      <c r="Y68" s="8">
        <f t="shared" si="13"/>
        <v>0.21386955589577161</v>
      </c>
      <c r="Z68" s="8">
        <f t="shared" si="14"/>
        <v>0.53738604941586277</v>
      </c>
      <c r="AA68" s="8">
        <f t="shared" si="15"/>
        <v>0</v>
      </c>
      <c r="AB68" s="8">
        <f t="shared" si="16"/>
        <v>0</v>
      </c>
      <c r="AC68" s="8">
        <f t="shared" si="17"/>
        <v>23.86447423469388</v>
      </c>
      <c r="AD68" s="8">
        <f t="shared" si="18"/>
        <v>81.306263717602064</v>
      </c>
      <c r="AE68" s="8">
        <f t="shared" si="19"/>
        <v>3.0046141653838414</v>
      </c>
      <c r="AF68" s="8">
        <f t="shared" si="20"/>
        <v>3.2733071900917725</v>
      </c>
      <c r="AG68" s="5">
        <f t="shared" si="21"/>
        <v>0.88189438373461715</v>
      </c>
      <c r="AH68" s="5">
        <f t="shared" si="22"/>
        <v>0.14163856196175606</v>
      </c>
    </row>
    <row r="69" spans="1:34" x14ac:dyDescent="0.2">
      <c r="A69" s="5" t="s">
        <v>294</v>
      </c>
      <c r="B69" s="5">
        <v>3.403999999999999</v>
      </c>
      <c r="C69" s="5">
        <f t="shared" si="23"/>
        <v>390</v>
      </c>
      <c r="D69" s="17">
        <v>14.276759644670053</v>
      </c>
      <c r="E69" s="17">
        <v>1.1245176395939087</v>
      </c>
      <c r="F69" s="17">
        <v>7.4424230964467002</v>
      </c>
      <c r="G69" s="17">
        <v>0</v>
      </c>
      <c r="H69" s="17">
        <v>0</v>
      </c>
      <c r="I69" s="8">
        <f t="shared" si="31"/>
        <v>48.598089830456843</v>
      </c>
      <c r="J69" s="8">
        <f t="shared" si="32"/>
        <v>3.8278580451776643</v>
      </c>
      <c r="K69" s="8">
        <f t="shared" si="33"/>
        <v>25.334008220304561</v>
      </c>
      <c r="L69" s="8">
        <f t="shared" si="34"/>
        <v>0</v>
      </c>
      <c r="M69" s="8">
        <f t="shared" si="35"/>
        <v>0</v>
      </c>
      <c r="N69" s="8">
        <f t="shared" ref="N69:N88" si="36">I69/18.998</f>
        <v>2.5580634714420909</v>
      </c>
      <c r="O69" s="8">
        <f t="shared" ref="O69:O88" si="37">J69/35.45</f>
        <v>0.10797907038582973</v>
      </c>
      <c r="P69" s="8">
        <f t="shared" ref="P69:P88" si="38">K69/96.06</f>
        <v>0.26373108703211079</v>
      </c>
      <c r="Q69" s="8">
        <f t="shared" ref="Q69:Q88" si="39">L69/62</f>
        <v>0</v>
      </c>
      <c r="R69" s="8">
        <f t="shared" ref="R69:R88" si="40">M69/94.9714</f>
        <v>0</v>
      </c>
      <c r="S69" s="8">
        <f t="shared" ref="S69:W87" si="41">N69/$B69</f>
        <v>0.75148750629908689</v>
      </c>
      <c r="T69" s="8">
        <f t="shared" si="41"/>
        <v>3.1721231018163855E-2</v>
      </c>
      <c r="U69" s="8">
        <f t="shared" si="41"/>
        <v>7.7476817577000839E-2</v>
      </c>
      <c r="V69" s="8">
        <f t="shared" si="41"/>
        <v>0</v>
      </c>
      <c r="W69" s="8">
        <f t="shared" si="41"/>
        <v>0</v>
      </c>
      <c r="X69" s="8">
        <f t="shared" ref="X69:X87" si="42">N69*1</f>
        <v>2.5580634714420909</v>
      </c>
      <c r="Y69" s="8">
        <f t="shared" ref="Y69:Y87" si="43">O69*1</f>
        <v>0.10797907038582973</v>
      </c>
      <c r="Z69" s="8">
        <f t="shared" ref="Z69:Z87" si="44">P69*2</f>
        <v>0.52746217406422158</v>
      </c>
      <c r="AA69" s="8">
        <f t="shared" ref="AA69:AA87" si="45">Q69*1</f>
        <v>0</v>
      </c>
      <c r="AB69" s="8">
        <f t="shared" ref="AB69:AB87" si="46">R69*3</f>
        <v>0</v>
      </c>
      <c r="AC69" s="8">
        <f t="shared" ref="AC69:AC87" si="47">SUM(D69:H69)</f>
        <v>22.843700380710661</v>
      </c>
      <c r="AD69" s="8">
        <f t="shared" ref="AD69:AD87" si="48">SUM(I69:M69)</f>
        <v>77.75995609593906</v>
      </c>
      <c r="AE69" s="8">
        <f t="shared" ref="AE69:AE87" si="49">SUM(N69:R69)</f>
        <v>2.9297736288600316</v>
      </c>
      <c r="AF69" s="8">
        <f t="shared" ref="AF69:AF88" si="50">SUM(X69:AB69)</f>
        <v>3.1935047158921424</v>
      </c>
      <c r="AG69" s="5">
        <f t="shared" ref="AG69:AG87" si="51">AE69/B69</f>
        <v>0.86068555489425158</v>
      </c>
      <c r="AH69" s="5">
        <f t="shared" ref="AH69:AH87" si="52">(AE69-N69)/B69</f>
        <v>0.10919804859516474</v>
      </c>
    </row>
    <row r="70" spans="1:34" x14ac:dyDescent="0.2">
      <c r="A70" s="5" t="s">
        <v>295</v>
      </c>
      <c r="B70" s="5">
        <v>3.4890000000000008</v>
      </c>
      <c r="C70" s="5">
        <f t="shared" ref="C70:C75" si="53">C69+6</f>
        <v>396</v>
      </c>
      <c r="D70" s="17">
        <v>13.39634285714286</v>
      </c>
      <c r="E70" s="17">
        <v>2.0058260651629074</v>
      </c>
      <c r="F70" s="17">
        <v>7.0207037593984971</v>
      </c>
      <c r="G70" s="17">
        <v>0</v>
      </c>
      <c r="H70" s="17">
        <v>0</v>
      </c>
      <c r="I70" s="8">
        <f t="shared" si="31"/>
        <v>46.739840228571452</v>
      </c>
      <c r="J70" s="8">
        <f t="shared" si="32"/>
        <v>6.9983271413533856</v>
      </c>
      <c r="K70" s="8">
        <f t="shared" si="33"/>
        <v>24.495235416541362</v>
      </c>
      <c r="L70" s="8">
        <f t="shared" si="34"/>
        <v>0</v>
      </c>
      <c r="M70" s="8">
        <f t="shared" si="35"/>
        <v>0</v>
      </c>
      <c r="N70" s="8">
        <f t="shared" si="36"/>
        <v>2.4602505647210995</v>
      </c>
      <c r="O70" s="8">
        <f t="shared" si="37"/>
        <v>0.19741402373352285</v>
      </c>
      <c r="P70" s="8">
        <f t="shared" si="38"/>
        <v>0.25499932767584177</v>
      </c>
      <c r="Q70" s="8">
        <f t="shared" si="39"/>
        <v>0</v>
      </c>
      <c r="R70" s="8">
        <f t="shared" si="40"/>
        <v>0</v>
      </c>
      <c r="S70" s="8">
        <f t="shared" si="41"/>
        <v>0.70514490247093697</v>
      </c>
      <c r="T70" s="8">
        <f t="shared" si="41"/>
        <v>5.6581835406570025E-2</v>
      </c>
      <c r="U70" s="8">
        <f t="shared" si="41"/>
        <v>7.3086651669774072E-2</v>
      </c>
      <c r="V70" s="8">
        <f t="shared" si="41"/>
        <v>0</v>
      </c>
      <c r="W70" s="8">
        <f t="shared" si="41"/>
        <v>0</v>
      </c>
      <c r="X70" s="8">
        <f t="shared" si="42"/>
        <v>2.4602505647210995</v>
      </c>
      <c r="Y70" s="8">
        <f t="shared" si="43"/>
        <v>0.19741402373352285</v>
      </c>
      <c r="Z70" s="8">
        <f t="shared" si="44"/>
        <v>0.50999865535168354</v>
      </c>
      <c r="AA70" s="8">
        <f t="shared" si="45"/>
        <v>0</v>
      </c>
      <c r="AB70" s="8">
        <f t="shared" si="46"/>
        <v>0</v>
      </c>
      <c r="AC70" s="8">
        <f t="shared" si="47"/>
        <v>22.422872681704263</v>
      </c>
      <c r="AD70" s="8">
        <f t="shared" si="48"/>
        <v>78.2334027864662</v>
      </c>
      <c r="AE70" s="8">
        <f t="shared" si="49"/>
        <v>2.9126639161304642</v>
      </c>
      <c r="AF70" s="8">
        <f t="shared" si="50"/>
        <v>3.1676632438063059</v>
      </c>
      <c r="AG70" s="5">
        <f t="shared" si="51"/>
        <v>0.83481338954728102</v>
      </c>
      <c r="AH70" s="5">
        <f t="shared" si="52"/>
        <v>0.1296684870763441</v>
      </c>
    </row>
    <row r="71" spans="1:34" x14ac:dyDescent="0.2">
      <c r="A71" s="5" t="s">
        <v>296</v>
      </c>
      <c r="B71" s="5">
        <v>3.3860000000000001</v>
      </c>
      <c r="C71" s="5">
        <f t="shared" si="53"/>
        <v>402</v>
      </c>
      <c r="D71" s="17">
        <v>14.277739534883722</v>
      </c>
      <c r="E71" s="17">
        <v>1.9692767441860464</v>
      </c>
      <c r="F71" s="17">
        <v>7.524093023255813</v>
      </c>
      <c r="G71" s="17">
        <v>0</v>
      </c>
      <c r="H71" s="17">
        <v>0</v>
      </c>
      <c r="I71" s="8">
        <f t="shared" si="31"/>
        <v>48.344426065116281</v>
      </c>
      <c r="J71" s="8">
        <f t="shared" si="32"/>
        <v>6.6679710558139531</v>
      </c>
      <c r="K71" s="8">
        <f t="shared" si="33"/>
        <v>25.476578976744182</v>
      </c>
      <c r="L71" s="8">
        <f t="shared" si="34"/>
        <v>0</v>
      </c>
      <c r="M71" s="8">
        <f t="shared" si="35"/>
        <v>0</v>
      </c>
      <c r="N71" s="8">
        <f t="shared" si="36"/>
        <v>2.544711341463116</v>
      </c>
      <c r="O71" s="8">
        <f t="shared" si="37"/>
        <v>0.18809509325286186</v>
      </c>
      <c r="P71" s="8">
        <f t="shared" si="38"/>
        <v>0.26521527146308749</v>
      </c>
      <c r="Q71" s="8">
        <f t="shared" si="39"/>
        <v>0</v>
      </c>
      <c r="R71" s="8">
        <f t="shared" si="40"/>
        <v>0</v>
      </c>
      <c r="S71" s="8">
        <f t="shared" si="41"/>
        <v>0.75153908489755339</v>
      </c>
      <c r="T71" s="8">
        <f t="shared" si="41"/>
        <v>5.5550824941778459E-2</v>
      </c>
      <c r="U71" s="8">
        <f t="shared" si="41"/>
        <v>7.8327014608117973E-2</v>
      </c>
      <c r="V71" s="8">
        <f t="shared" si="41"/>
        <v>0</v>
      </c>
      <c r="W71" s="8">
        <f t="shared" si="41"/>
        <v>0</v>
      </c>
      <c r="X71" s="8">
        <f t="shared" si="42"/>
        <v>2.544711341463116</v>
      </c>
      <c r="Y71" s="8">
        <f t="shared" si="43"/>
        <v>0.18809509325286186</v>
      </c>
      <c r="Z71" s="8">
        <f t="shared" si="44"/>
        <v>0.53043054292617497</v>
      </c>
      <c r="AA71" s="8">
        <f t="shared" si="45"/>
        <v>0</v>
      </c>
      <c r="AB71" s="8">
        <f t="shared" si="46"/>
        <v>0</v>
      </c>
      <c r="AC71" s="8">
        <f t="shared" si="47"/>
        <v>23.771109302325581</v>
      </c>
      <c r="AD71" s="8">
        <f t="shared" si="48"/>
        <v>80.48897609767441</v>
      </c>
      <c r="AE71" s="8">
        <f t="shared" si="49"/>
        <v>2.9980217061790655</v>
      </c>
      <c r="AF71" s="8">
        <f t="shared" si="50"/>
        <v>3.263236977642153</v>
      </c>
      <c r="AG71" s="5">
        <f t="shared" si="51"/>
        <v>0.8854169244474499</v>
      </c>
      <c r="AH71" s="5">
        <f t="shared" si="52"/>
        <v>0.13387783954989649</v>
      </c>
    </row>
    <row r="72" spans="1:34" x14ac:dyDescent="0.2">
      <c r="A72" s="5" t="s">
        <v>297</v>
      </c>
      <c r="B72" s="5">
        <v>3.3969999999999994</v>
      </c>
      <c r="C72" s="5">
        <f t="shared" si="53"/>
        <v>408</v>
      </c>
      <c r="D72" s="17">
        <v>13.620813098236775</v>
      </c>
      <c r="E72" s="17">
        <v>1.823386901763224</v>
      </c>
      <c r="F72" s="17">
        <v>7.3506460957178845</v>
      </c>
      <c r="G72" s="17">
        <v>0</v>
      </c>
      <c r="H72" s="17">
        <v>0</v>
      </c>
      <c r="I72" s="8">
        <f t="shared" si="31"/>
        <v>46.269902094710318</v>
      </c>
      <c r="J72" s="8">
        <f t="shared" si="32"/>
        <v>6.1940453052896709</v>
      </c>
      <c r="K72" s="8">
        <f t="shared" si="33"/>
        <v>24.97014478715365</v>
      </c>
      <c r="L72" s="8">
        <f t="shared" si="34"/>
        <v>0</v>
      </c>
      <c r="M72" s="8">
        <f t="shared" si="35"/>
        <v>0</v>
      </c>
      <c r="N72" s="8">
        <f t="shared" si="36"/>
        <v>2.4355143749189554</v>
      </c>
      <c r="O72" s="8">
        <f t="shared" si="37"/>
        <v>0.17472624274441947</v>
      </c>
      <c r="P72" s="8">
        <f t="shared" si="38"/>
        <v>0.25994321035970902</v>
      </c>
      <c r="Q72" s="8">
        <f t="shared" si="39"/>
        <v>0</v>
      </c>
      <c r="R72" s="8">
        <f t="shared" si="40"/>
        <v>0</v>
      </c>
      <c r="S72" s="8">
        <f t="shared" si="41"/>
        <v>0.71696036941976915</v>
      </c>
      <c r="T72" s="8">
        <f t="shared" si="41"/>
        <v>5.1435455620965416E-2</v>
      </c>
      <c r="U72" s="8">
        <f t="shared" si="41"/>
        <v>7.6521404286049186E-2</v>
      </c>
      <c r="V72" s="8">
        <f t="shared" si="41"/>
        <v>0</v>
      </c>
      <c r="W72" s="8">
        <f t="shared" si="41"/>
        <v>0</v>
      </c>
      <c r="X72" s="8">
        <f t="shared" si="42"/>
        <v>2.4355143749189554</v>
      </c>
      <c r="Y72" s="8">
        <f t="shared" si="43"/>
        <v>0.17472624274441947</v>
      </c>
      <c r="Z72" s="8">
        <f t="shared" si="44"/>
        <v>0.51988642071941804</v>
      </c>
      <c r="AA72" s="8">
        <f t="shared" si="45"/>
        <v>0</v>
      </c>
      <c r="AB72" s="8">
        <f t="shared" si="46"/>
        <v>0</v>
      </c>
      <c r="AC72" s="8">
        <f t="shared" si="47"/>
        <v>22.794846095717883</v>
      </c>
      <c r="AD72" s="8">
        <f t="shared" si="48"/>
        <v>77.434092187153638</v>
      </c>
      <c r="AE72" s="8">
        <f t="shared" si="49"/>
        <v>2.8701838280230838</v>
      </c>
      <c r="AF72" s="8">
        <f t="shared" si="50"/>
        <v>3.1301270383827928</v>
      </c>
      <c r="AG72" s="5">
        <f t="shared" si="51"/>
        <v>0.8449172293267837</v>
      </c>
      <c r="AH72" s="5">
        <f t="shared" si="52"/>
        <v>0.12795685990701458</v>
      </c>
    </row>
    <row r="73" spans="1:34" x14ac:dyDescent="0.2">
      <c r="A73" s="5" t="s">
        <v>298</v>
      </c>
      <c r="B73" s="5">
        <v>3.4729999999999999</v>
      </c>
      <c r="C73" s="5">
        <f t="shared" si="53"/>
        <v>414</v>
      </c>
      <c r="D73" s="17">
        <v>13.067010126582279</v>
      </c>
      <c r="E73" s="17">
        <v>1.720140506329114</v>
      </c>
      <c r="F73" s="17">
        <v>6.5865101265822785</v>
      </c>
      <c r="G73" s="17">
        <v>0</v>
      </c>
      <c r="H73" s="17">
        <v>0</v>
      </c>
      <c r="I73" s="8">
        <f t="shared" si="31"/>
        <v>45.381726169620251</v>
      </c>
      <c r="J73" s="8">
        <f t="shared" si="32"/>
        <v>5.9740479784810123</v>
      </c>
      <c r="K73" s="8">
        <f t="shared" si="33"/>
        <v>22.874949669620253</v>
      </c>
      <c r="L73" s="8">
        <f t="shared" si="34"/>
        <v>0</v>
      </c>
      <c r="M73" s="8">
        <f t="shared" si="35"/>
        <v>0</v>
      </c>
      <c r="N73" s="8">
        <f t="shared" si="36"/>
        <v>2.3887633524381644</v>
      </c>
      <c r="O73" s="8">
        <f t="shared" si="37"/>
        <v>0.16852039431540231</v>
      </c>
      <c r="P73" s="8">
        <f t="shared" si="38"/>
        <v>0.23813189329190354</v>
      </c>
      <c r="Q73" s="8">
        <f t="shared" si="39"/>
        <v>0</v>
      </c>
      <c r="R73" s="8">
        <f t="shared" si="40"/>
        <v>0</v>
      </c>
      <c r="S73" s="8">
        <f t="shared" si="41"/>
        <v>0.68780977611234217</v>
      </c>
      <c r="T73" s="8">
        <f t="shared" si="41"/>
        <v>4.852300440984806E-2</v>
      </c>
      <c r="U73" s="8">
        <f t="shared" si="41"/>
        <v>6.8566626343767215E-2</v>
      </c>
      <c r="V73" s="8">
        <f t="shared" si="41"/>
        <v>0</v>
      </c>
      <c r="W73" s="8">
        <f t="shared" si="41"/>
        <v>0</v>
      </c>
      <c r="X73" s="8">
        <f t="shared" si="42"/>
        <v>2.3887633524381644</v>
      </c>
      <c r="Y73" s="8">
        <f t="shared" si="43"/>
        <v>0.16852039431540231</v>
      </c>
      <c r="Z73" s="8">
        <f t="shared" si="44"/>
        <v>0.47626378658380708</v>
      </c>
      <c r="AA73" s="8">
        <f t="shared" si="45"/>
        <v>0</v>
      </c>
      <c r="AB73" s="8">
        <f t="shared" si="46"/>
        <v>0</v>
      </c>
      <c r="AC73" s="8">
        <f t="shared" si="47"/>
        <v>21.373660759493671</v>
      </c>
      <c r="AD73" s="8">
        <f t="shared" si="48"/>
        <v>74.230723817721511</v>
      </c>
      <c r="AE73" s="8">
        <f t="shared" si="49"/>
        <v>2.7954156400454702</v>
      </c>
      <c r="AF73" s="8">
        <f t="shared" si="50"/>
        <v>3.0335475333373738</v>
      </c>
      <c r="AG73" s="5">
        <f t="shared" si="51"/>
        <v>0.80489940686595751</v>
      </c>
      <c r="AH73" s="5">
        <f t="shared" si="52"/>
        <v>0.11708963075361525</v>
      </c>
    </row>
    <row r="74" spans="1:34" x14ac:dyDescent="0.2">
      <c r="A74" s="5" t="s">
        <v>299</v>
      </c>
      <c r="B74" s="5">
        <v>3.4769999999999994</v>
      </c>
      <c r="C74" s="5">
        <f t="shared" si="53"/>
        <v>420</v>
      </c>
      <c r="D74" s="17">
        <v>12.990491772151897</v>
      </c>
      <c r="E74" s="17">
        <v>1.7055736708860756</v>
      </c>
      <c r="F74" s="17">
        <v>7.0304453164556939</v>
      </c>
      <c r="G74" s="17">
        <v>0</v>
      </c>
      <c r="H74" s="17">
        <v>0</v>
      </c>
      <c r="I74" s="8">
        <f t="shared" si="31"/>
        <v>45.167939891772136</v>
      </c>
      <c r="J74" s="8">
        <f t="shared" si="32"/>
        <v>5.9302796536708842</v>
      </c>
      <c r="K74" s="8">
        <f t="shared" si="33"/>
        <v>24.444858365316446</v>
      </c>
      <c r="L74" s="8">
        <f t="shared" si="34"/>
        <v>0</v>
      </c>
      <c r="M74" s="8">
        <f t="shared" si="35"/>
        <v>0</v>
      </c>
      <c r="N74" s="8">
        <f t="shared" si="36"/>
        <v>2.3775102585415375</v>
      </c>
      <c r="O74" s="8">
        <f t="shared" si="37"/>
        <v>0.16728574481441139</v>
      </c>
      <c r="P74" s="8">
        <f t="shared" si="38"/>
        <v>0.25447489449631944</v>
      </c>
      <c r="Q74" s="8">
        <f t="shared" si="39"/>
        <v>0</v>
      </c>
      <c r="R74" s="8">
        <f t="shared" si="40"/>
        <v>0</v>
      </c>
      <c r="S74" s="8">
        <f t="shared" si="41"/>
        <v>0.68378207033118721</v>
      </c>
      <c r="T74" s="8">
        <f t="shared" si="41"/>
        <v>4.8112092267590285E-2</v>
      </c>
      <c r="U74" s="8">
        <f t="shared" si="41"/>
        <v>7.3188062840471524E-2</v>
      </c>
      <c r="V74" s="8">
        <f t="shared" si="41"/>
        <v>0</v>
      </c>
      <c r="W74" s="8">
        <f t="shared" si="41"/>
        <v>0</v>
      </c>
      <c r="X74" s="8">
        <f t="shared" si="42"/>
        <v>2.3775102585415375</v>
      </c>
      <c r="Y74" s="8">
        <f t="shared" si="43"/>
        <v>0.16728574481441139</v>
      </c>
      <c r="Z74" s="8">
        <f t="shared" si="44"/>
        <v>0.50894978899263887</v>
      </c>
      <c r="AA74" s="8">
        <f t="shared" si="45"/>
        <v>0</v>
      </c>
      <c r="AB74" s="8">
        <f t="shared" si="46"/>
        <v>0</v>
      </c>
      <c r="AC74" s="8">
        <f t="shared" si="47"/>
        <v>21.726510759493664</v>
      </c>
      <c r="AD74" s="8">
        <f t="shared" si="48"/>
        <v>75.543077910759465</v>
      </c>
      <c r="AE74" s="8">
        <f t="shared" si="49"/>
        <v>2.7992708978522685</v>
      </c>
      <c r="AF74" s="8">
        <f t="shared" si="50"/>
        <v>3.0537457923485878</v>
      </c>
      <c r="AG74" s="5">
        <f t="shared" si="51"/>
        <v>0.80508222543924901</v>
      </c>
      <c r="AH74" s="5">
        <f t="shared" si="52"/>
        <v>0.12130015510806183</v>
      </c>
    </row>
    <row r="75" spans="1:34" x14ac:dyDescent="0.2">
      <c r="A75" s="5" t="s">
        <v>300</v>
      </c>
      <c r="B75" s="5">
        <v>3.4740000000000002</v>
      </c>
      <c r="C75" s="5">
        <f t="shared" si="53"/>
        <v>426</v>
      </c>
      <c r="D75" s="17">
        <v>12.951072278481012</v>
      </c>
      <c r="E75" s="17">
        <v>1.4974815189873418</v>
      </c>
      <c r="F75" s="17">
        <v>7.0544236708860755</v>
      </c>
      <c r="G75" s="17">
        <v>0</v>
      </c>
      <c r="H75" s="17">
        <v>0</v>
      </c>
      <c r="I75" s="8">
        <f t="shared" si="31"/>
        <v>44.99202509544304</v>
      </c>
      <c r="J75" s="8">
        <f t="shared" si="32"/>
        <v>5.2022507969620255</v>
      </c>
      <c r="K75" s="8">
        <f t="shared" si="33"/>
        <v>24.507067832658226</v>
      </c>
      <c r="L75" s="8">
        <f t="shared" si="34"/>
        <v>0</v>
      </c>
      <c r="M75" s="8">
        <f t="shared" si="35"/>
        <v>0</v>
      </c>
      <c r="N75" s="8">
        <f t="shared" si="36"/>
        <v>2.368250610350723</v>
      </c>
      <c r="O75" s="8">
        <f t="shared" si="37"/>
        <v>0.14674896465337164</v>
      </c>
      <c r="P75" s="8">
        <f t="shared" si="38"/>
        <v>0.25512250502454953</v>
      </c>
      <c r="Q75" s="8">
        <f t="shared" si="39"/>
        <v>0</v>
      </c>
      <c r="R75" s="8">
        <f t="shared" si="40"/>
        <v>0</v>
      </c>
      <c r="S75" s="8">
        <f t="shared" si="41"/>
        <v>0.68170714172444524</v>
      </c>
      <c r="T75" s="8">
        <f t="shared" si="41"/>
        <v>4.2242073878345318E-2</v>
      </c>
      <c r="U75" s="8">
        <f t="shared" si="41"/>
        <v>7.3437681354216897E-2</v>
      </c>
      <c r="V75" s="8">
        <f t="shared" si="41"/>
        <v>0</v>
      </c>
      <c r="W75" s="8">
        <f t="shared" si="41"/>
        <v>0</v>
      </c>
      <c r="X75" s="8">
        <f t="shared" si="42"/>
        <v>2.368250610350723</v>
      </c>
      <c r="Y75" s="8">
        <f t="shared" si="43"/>
        <v>0.14674896465337164</v>
      </c>
      <c r="Z75" s="8">
        <f t="shared" si="44"/>
        <v>0.51024501004909906</v>
      </c>
      <c r="AA75" s="8">
        <f t="shared" si="45"/>
        <v>0</v>
      </c>
      <c r="AB75" s="8">
        <f t="shared" si="46"/>
        <v>0</v>
      </c>
      <c r="AC75" s="8">
        <f t="shared" si="47"/>
        <v>21.50297746835443</v>
      </c>
      <c r="AD75" s="8">
        <f t="shared" si="48"/>
        <v>74.701343725063296</v>
      </c>
      <c r="AE75" s="8">
        <f t="shared" si="49"/>
        <v>2.7701220800286439</v>
      </c>
      <c r="AF75" s="8">
        <f t="shared" si="50"/>
        <v>3.0252445850531937</v>
      </c>
      <c r="AG75" s="5">
        <f t="shared" si="51"/>
        <v>0.79738689695700737</v>
      </c>
      <c r="AH75" s="5">
        <f t="shared" si="52"/>
        <v>0.11567975523256213</v>
      </c>
    </row>
    <row r="76" spans="1:34" x14ac:dyDescent="0.2">
      <c r="A76" s="5" t="s">
        <v>301</v>
      </c>
      <c r="B76" s="5">
        <v>7.01</v>
      </c>
      <c r="C76" s="5">
        <f>C75+12</f>
        <v>438</v>
      </c>
      <c r="D76" s="17">
        <v>11.991368734177213</v>
      </c>
      <c r="E76" s="17">
        <v>1.3725326582278479</v>
      </c>
      <c r="F76" s="17">
        <v>6.9358313924050634</v>
      </c>
      <c r="G76" s="17">
        <v>0</v>
      </c>
      <c r="H76" s="17">
        <v>0</v>
      </c>
      <c r="I76" s="8">
        <f t="shared" si="31"/>
        <v>84.059494826582252</v>
      </c>
      <c r="J76" s="8">
        <f t="shared" si="32"/>
        <v>9.6214539341772127</v>
      </c>
      <c r="K76" s="8">
        <f t="shared" si="33"/>
        <v>48.620178060759493</v>
      </c>
      <c r="L76" s="8">
        <f t="shared" si="34"/>
        <v>0</v>
      </c>
      <c r="M76" s="8">
        <f t="shared" si="35"/>
        <v>0</v>
      </c>
      <c r="N76" s="8">
        <f t="shared" si="36"/>
        <v>4.4246496908402069</v>
      </c>
      <c r="O76" s="8">
        <f t="shared" si="37"/>
        <v>0.2714091377765081</v>
      </c>
      <c r="P76" s="8">
        <f t="shared" si="38"/>
        <v>0.50614384822776903</v>
      </c>
      <c r="Q76" s="8">
        <f t="shared" si="39"/>
        <v>0</v>
      </c>
      <c r="R76" s="8">
        <f t="shared" si="40"/>
        <v>0</v>
      </c>
      <c r="S76" s="8">
        <f t="shared" si="41"/>
        <v>0.63119111138947315</v>
      </c>
      <c r="T76" s="8">
        <f t="shared" si="41"/>
        <v>3.8717423363267917E-2</v>
      </c>
      <c r="U76" s="8">
        <f t="shared" si="41"/>
        <v>7.2203116722934238E-2</v>
      </c>
      <c r="V76" s="8">
        <f t="shared" si="41"/>
        <v>0</v>
      </c>
      <c r="W76" s="8">
        <f t="shared" si="41"/>
        <v>0</v>
      </c>
      <c r="X76" s="8">
        <f t="shared" si="42"/>
        <v>4.4246496908402069</v>
      </c>
      <c r="Y76" s="8">
        <f t="shared" si="43"/>
        <v>0.2714091377765081</v>
      </c>
      <c r="Z76" s="8">
        <f t="shared" si="44"/>
        <v>1.0122876964555381</v>
      </c>
      <c r="AA76" s="8">
        <f t="shared" si="45"/>
        <v>0</v>
      </c>
      <c r="AB76" s="8">
        <f t="shared" si="46"/>
        <v>0</v>
      </c>
      <c r="AC76" s="8">
        <f t="shared" si="47"/>
        <v>20.299732784810125</v>
      </c>
      <c r="AD76" s="8">
        <f t="shared" si="48"/>
        <v>142.30112682151895</v>
      </c>
      <c r="AE76" s="8">
        <f t="shared" si="49"/>
        <v>5.2022026768444833</v>
      </c>
      <c r="AF76" s="8">
        <f t="shared" si="50"/>
        <v>5.7083465250722529</v>
      </c>
      <c r="AG76" s="5">
        <f t="shared" si="51"/>
        <v>0.74211165147567526</v>
      </c>
      <c r="AH76" s="5">
        <f t="shared" si="52"/>
        <v>0.11092054008620207</v>
      </c>
    </row>
    <row r="77" spans="1:34" x14ac:dyDescent="0.2">
      <c r="A77" s="5" t="s">
        <v>302</v>
      </c>
      <c r="B77" s="5">
        <v>6.987000000000001</v>
      </c>
      <c r="C77" s="5">
        <f t="shared" ref="C77:C87" si="54">C76+12</f>
        <v>450</v>
      </c>
      <c r="D77" s="17">
        <v>12.224749746835441</v>
      </c>
      <c r="E77" s="17">
        <v>1.2413346835443035</v>
      </c>
      <c r="F77" s="17">
        <v>6.9219546835443024</v>
      </c>
      <c r="G77" s="17">
        <v>0</v>
      </c>
      <c r="H77" s="17">
        <v>0</v>
      </c>
      <c r="I77" s="8">
        <f t="shared" si="31"/>
        <v>85.414326481139241</v>
      </c>
      <c r="J77" s="8">
        <f t="shared" si="32"/>
        <v>8.6732054339240499</v>
      </c>
      <c r="K77" s="8">
        <f t="shared" si="33"/>
        <v>48.363697373924047</v>
      </c>
      <c r="L77" s="8">
        <f t="shared" si="34"/>
        <v>0</v>
      </c>
      <c r="M77" s="8">
        <f t="shared" si="35"/>
        <v>0</v>
      </c>
      <c r="N77" s="8">
        <f t="shared" si="36"/>
        <v>4.4959641268101507</v>
      </c>
      <c r="O77" s="8">
        <f t="shared" si="37"/>
        <v>0.24466023791041042</v>
      </c>
      <c r="P77" s="8">
        <f t="shared" si="38"/>
        <v>0.50347384315973398</v>
      </c>
      <c r="Q77" s="8">
        <f t="shared" si="39"/>
        <v>0</v>
      </c>
      <c r="R77" s="8">
        <f t="shared" si="40"/>
        <v>0</v>
      </c>
      <c r="S77" s="8">
        <f t="shared" si="41"/>
        <v>0.64347561568772726</v>
      </c>
      <c r="T77" s="8">
        <f t="shared" si="41"/>
        <v>3.5016493188837899E-2</v>
      </c>
      <c r="U77" s="8">
        <f t="shared" si="41"/>
        <v>7.2058657959028757E-2</v>
      </c>
      <c r="V77" s="8">
        <f t="shared" si="41"/>
        <v>0</v>
      </c>
      <c r="W77" s="8">
        <f t="shared" si="41"/>
        <v>0</v>
      </c>
      <c r="X77" s="8">
        <f t="shared" si="42"/>
        <v>4.4959641268101507</v>
      </c>
      <c r="Y77" s="8">
        <f t="shared" si="43"/>
        <v>0.24466023791041042</v>
      </c>
      <c r="Z77" s="8">
        <f t="shared" si="44"/>
        <v>1.006947686319468</v>
      </c>
      <c r="AA77" s="8">
        <f t="shared" si="45"/>
        <v>0</v>
      </c>
      <c r="AB77" s="8">
        <f t="shared" si="46"/>
        <v>0</v>
      </c>
      <c r="AC77" s="8">
        <f t="shared" si="47"/>
        <v>20.388039113924048</v>
      </c>
      <c r="AD77" s="8">
        <f t="shared" si="48"/>
        <v>142.45122928898735</v>
      </c>
      <c r="AE77" s="8">
        <f t="shared" si="49"/>
        <v>5.2440982078802945</v>
      </c>
      <c r="AF77" s="8">
        <f t="shared" si="50"/>
        <v>5.747572051040029</v>
      </c>
      <c r="AG77" s="5">
        <f t="shared" si="51"/>
        <v>0.75055076683559374</v>
      </c>
      <c r="AH77" s="5">
        <f t="shared" si="52"/>
        <v>0.10707515114786656</v>
      </c>
    </row>
    <row r="78" spans="1:34" x14ac:dyDescent="0.2">
      <c r="A78" s="5" t="s">
        <v>303</v>
      </c>
      <c r="B78" s="5">
        <v>6.7939999999999996</v>
      </c>
      <c r="C78" s="5">
        <f t="shared" si="54"/>
        <v>462</v>
      </c>
      <c r="D78" s="17">
        <v>12.564804785894207</v>
      </c>
      <c r="E78" s="17">
        <v>1.1526365239294711</v>
      </c>
      <c r="F78" s="17">
        <v>7.0632712846347623</v>
      </c>
      <c r="G78" s="17">
        <v>0</v>
      </c>
      <c r="H78" s="17">
        <v>0</v>
      </c>
      <c r="I78" s="8">
        <f t="shared" si="31"/>
        <v>85.365283715365237</v>
      </c>
      <c r="J78" s="8">
        <f t="shared" si="32"/>
        <v>7.8310125435768265</v>
      </c>
      <c r="K78" s="8">
        <f t="shared" si="33"/>
        <v>47.987865107808574</v>
      </c>
      <c r="L78" s="8">
        <f t="shared" si="34"/>
        <v>0</v>
      </c>
      <c r="M78" s="8">
        <f t="shared" si="35"/>
        <v>0</v>
      </c>
      <c r="N78" s="8">
        <f t="shared" si="36"/>
        <v>4.4933826568778414</v>
      </c>
      <c r="O78" s="8">
        <f t="shared" si="37"/>
        <v>0.22090303366930397</v>
      </c>
      <c r="P78" s="8">
        <f t="shared" si="38"/>
        <v>0.49956136901737008</v>
      </c>
      <c r="Q78" s="8">
        <f t="shared" si="39"/>
        <v>0</v>
      </c>
      <c r="R78" s="8">
        <f t="shared" si="40"/>
        <v>0</v>
      </c>
      <c r="S78" s="8">
        <f t="shared" si="41"/>
        <v>0.66137513348216692</v>
      </c>
      <c r="T78" s="8">
        <f t="shared" si="41"/>
        <v>3.2514429447939946E-2</v>
      </c>
      <c r="U78" s="8">
        <f t="shared" si="41"/>
        <v>7.352978643175892E-2</v>
      </c>
      <c r="V78" s="8">
        <f t="shared" si="41"/>
        <v>0</v>
      </c>
      <c r="W78" s="8">
        <f t="shared" si="41"/>
        <v>0</v>
      </c>
      <c r="X78" s="8">
        <f t="shared" si="42"/>
        <v>4.4933826568778414</v>
      </c>
      <c r="Y78" s="8">
        <f t="shared" si="43"/>
        <v>0.22090303366930397</v>
      </c>
      <c r="Z78" s="8">
        <f t="shared" si="44"/>
        <v>0.99912273803474017</v>
      </c>
      <c r="AA78" s="8">
        <f t="shared" si="45"/>
        <v>0</v>
      </c>
      <c r="AB78" s="8">
        <f t="shared" si="46"/>
        <v>0</v>
      </c>
      <c r="AC78" s="8">
        <f t="shared" si="47"/>
        <v>20.780712594458443</v>
      </c>
      <c r="AD78" s="8">
        <f t="shared" si="48"/>
        <v>141.18416136675063</v>
      </c>
      <c r="AE78" s="8">
        <f t="shared" si="49"/>
        <v>5.2138470595645154</v>
      </c>
      <c r="AF78" s="8">
        <f t="shared" si="50"/>
        <v>5.7134084285818849</v>
      </c>
      <c r="AG78" s="5">
        <f t="shared" si="51"/>
        <v>0.76741934936186573</v>
      </c>
      <c r="AH78" s="5">
        <f t="shared" si="52"/>
        <v>0.10604421587969885</v>
      </c>
    </row>
    <row r="79" spans="1:34" x14ac:dyDescent="0.2">
      <c r="A79" s="5" t="s">
        <v>304</v>
      </c>
      <c r="B79" s="5">
        <v>6.8629999999999995</v>
      </c>
      <c r="C79" s="5">
        <f t="shared" si="54"/>
        <v>474</v>
      </c>
      <c r="D79" s="17">
        <v>12.019430025445294</v>
      </c>
      <c r="E79" s="17">
        <v>1.033137913486005</v>
      </c>
      <c r="F79" s="17">
        <v>7.2103888040712478</v>
      </c>
      <c r="G79" s="17">
        <v>0</v>
      </c>
      <c r="H79" s="17">
        <v>0</v>
      </c>
      <c r="I79" s="8">
        <f t="shared" si="31"/>
        <v>82.489348264631047</v>
      </c>
      <c r="J79" s="8">
        <f t="shared" si="32"/>
        <v>7.0904255002544518</v>
      </c>
      <c r="K79" s="8">
        <f t="shared" si="33"/>
        <v>49.484898362340971</v>
      </c>
      <c r="L79" s="8">
        <f t="shared" si="34"/>
        <v>0</v>
      </c>
      <c r="M79" s="8">
        <f t="shared" si="35"/>
        <v>0</v>
      </c>
      <c r="N79" s="8">
        <f t="shared" si="36"/>
        <v>4.3420016983172465</v>
      </c>
      <c r="O79" s="8">
        <f t="shared" si="37"/>
        <v>0.20001200282805223</v>
      </c>
      <c r="P79" s="8">
        <f t="shared" si="38"/>
        <v>0.51514572519613755</v>
      </c>
      <c r="Q79" s="8">
        <f t="shared" si="39"/>
        <v>0</v>
      </c>
      <c r="R79" s="8">
        <f t="shared" si="40"/>
        <v>0</v>
      </c>
      <c r="S79" s="8">
        <f t="shared" si="41"/>
        <v>0.63266817693679833</v>
      </c>
      <c r="T79" s="8">
        <f t="shared" si="41"/>
        <v>2.9143523652637657E-2</v>
      </c>
      <c r="U79" s="8">
        <f t="shared" si="41"/>
        <v>7.5061303394453965E-2</v>
      </c>
      <c r="V79" s="8">
        <f t="shared" si="41"/>
        <v>0</v>
      </c>
      <c r="W79" s="8">
        <f t="shared" si="41"/>
        <v>0</v>
      </c>
      <c r="X79" s="8">
        <f t="shared" si="42"/>
        <v>4.3420016983172465</v>
      </c>
      <c r="Y79" s="8">
        <f t="shared" si="43"/>
        <v>0.20001200282805223</v>
      </c>
      <c r="Z79" s="8">
        <f t="shared" si="44"/>
        <v>1.0302914503922751</v>
      </c>
      <c r="AA79" s="8">
        <f t="shared" si="45"/>
        <v>0</v>
      </c>
      <c r="AB79" s="8">
        <f t="shared" si="46"/>
        <v>0</v>
      </c>
      <c r="AC79" s="8">
        <f t="shared" si="47"/>
        <v>20.262956743002547</v>
      </c>
      <c r="AD79" s="8">
        <f t="shared" si="48"/>
        <v>139.06467212722646</v>
      </c>
      <c r="AE79" s="8">
        <f t="shared" si="49"/>
        <v>5.0571594263414363</v>
      </c>
      <c r="AF79" s="8">
        <f t="shared" si="50"/>
        <v>5.5723051515375737</v>
      </c>
      <c r="AG79" s="5">
        <f t="shared" si="51"/>
        <v>0.73687300398389</v>
      </c>
      <c r="AH79" s="5">
        <f t="shared" si="52"/>
        <v>0.10420482704709164</v>
      </c>
    </row>
    <row r="80" spans="1:34" x14ac:dyDescent="0.2">
      <c r="A80" s="5" t="s">
        <v>305</v>
      </c>
      <c r="B80" s="5">
        <v>6.9239999999999995</v>
      </c>
      <c r="C80" s="5">
        <f t="shared" si="54"/>
        <v>486</v>
      </c>
      <c r="D80" s="17">
        <v>11.945729396984925</v>
      </c>
      <c r="E80" s="17">
        <v>0.92453969849246231</v>
      </c>
      <c r="F80" s="17">
        <v>6.8526180904522604</v>
      </c>
      <c r="G80" s="17">
        <v>0</v>
      </c>
      <c r="H80" s="17">
        <v>0</v>
      </c>
      <c r="I80" s="8">
        <f t="shared" si="31"/>
        <v>82.712230344723608</v>
      </c>
      <c r="J80" s="8">
        <f t="shared" si="32"/>
        <v>6.4015128723618089</v>
      </c>
      <c r="K80" s="8">
        <f t="shared" si="33"/>
        <v>47.447527658291449</v>
      </c>
      <c r="L80" s="8">
        <f t="shared" si="34"/>
        <v>0</v>
      </c>
      <c r="M80" s="8">
        <f t="shared" si="35"/>
        <v>0</v>
      </c>
      <c r="N80" s="8">
        <f t="shared" si="36"/>
        <v>4.3537335690453522</v>
      </c>
      <c r="O80" s="8">
        <f t="shared" si="37"/>
        <v>0.18057864237974072</v>
      </c>
      <c r="P80" s="8">
        <f t="shared" si="38"/>
        <v>0.49393636954290493</v>
      </c>
      <c r="Q80" s="8">
        <f t="shared" si="39"/>
        <v>0</v>
      </c>
      <c r="R80" s="8">
        <f t="shared" si="40"/>
        <v>0</v>
      </c>
      <c r="S80" s="8">
        <f t="shared" si="41"/>
        <v>0.62878878813479966</v>
      </c>
      <c r="T80" s="8">
        <f t="shared" si="41"/>
        <v>2.6080104329829684E-2</v>
      </c>
      <c r="U80" s="8">
        <f t="shared" si="41"/>
        <v>7.1336852909142837E-2</v>
      </c>
      <c r="V80" s="8">
        <f t="shared" si="41"/>
        <v>0</v>
      </c>
      <c r="W80" s="8">
        <f t="shared" si="41"/>
        <v>0</v>
      </c>
      <c r="X80" s="8">
        <f t="shared" si="42"/>
        <v>4.3537335690453522</v>
      </c>
      <c r="Y80" s="8">
        <f t="shared" si="43"/>
        <v>0.18057864237974072</v>
      </c>
      <c r="Z80" s="8">
        <f t="shared" si="44"/>
        <v>0.98787273908580986</v>
      </c>
      <c r="AA80" s="8">
        <f t="shared" si="45"/>
        <v>0</v>
      </c>
      <c r="AB80" s="8">
        <f t="shared" si="46"/>
        <v>0</v>
      </c>
      <c r="AC80" s="8">
        <f t="shared" si="47"/>
        <v>19.722887185929647</v>
      </c>
      <c r="AD80" s="8">
        <f t="shared" si="48"/>
        <v>136.56127087537686</v>
      </c>
      <c r="AE80" s="8">
        <f t="shared" si="49"/>
        <v>5.0282485809679986</v>
      </c>
      <c r="AF80" s="8">
        <f t="shared" si="50"/>
        <v>5.5221849505109031</v>
      </c>
      <c r="AG80" s="5">
        <f t="shared" si="51"/>
        <v>0.72620574537377225</v>
      </c>
      <c r="AH80" s="5">
        <f t="shared" si="52"/>
        <v>9.7416957238972618E-2</v>
      </c>
    </row>
    <row r="81" spans="1:34" x14ac:dyDescent="0.2">
      <c r="A81" s="5" t="s">
        <v>306</v>
      </c>
      <c r="B81" s="5">
        <v>6.9740000000000011</v>
      </c>
      <c r="C81" s="5">
        <f t="shared" si="54"/>
        <v>498</v>
      </c>
      <c r="D81" s="17">
        <v>11.543093718592965</v>
      </c>
      <c r="E81" s="17">
        <v>0.79611859296482401</v>
      </c>
      <c r="F81" s="17">
        <v>6.6800108040200996</v>
      </c>
      <c r="G81" s="17">
        <v>0</v>
      </c>
      <c r="H81" s="17">
        <v>0</v>
      </c>
      <c r="I81" s="8">
        <f t="shared" si="31"/>
        <v>80.501535593467352</v>
      </c>
      <c r="J81" s="8">
        <f t="shared" si="32"/>
        <v>5.5521310673366839</v>
      </c>
      <c r="K81" s="8">
        <f t="shared" si="33"/>
        <v>46.586395347236184</v>
      </c>
      <c r="L81" s="8">
        <f t="shared" si="34"/>
        <v>0</v>
      </c>
      <c r="M81" s="8">
        <f t="shared" si="35"/>
        <v>0</v>
      </c>
      <c r="N81" s="8">
        <f t="shared" si="36"/>
        <v>4.2373689648103667</v>
      </c>
      <c r="O81" s="8">
        <f t="shared" si="37"/>
        <v>0.1566186478797372</v>
      </c>
      <c r="P81" s="8">
        <f t="shared" si="38"/>
        <v>0.48497184413112826</v>
      </c>
      <c r="Q81" s="8">
        <f t="shared" si="39"/>
        <v>0</v>
      </c>
      <c r="R81" s="8">
        <f t="shared" si="40"/>
        <v>0</v>
      </c>
      <c r="S81" s="8">
        <f t="shared" si="41"/>
        <v>0.60759520573707571</v>
      </c>
      <c r="T81" s="8">
        <f t="shared" si="41"/>
        <v>2.2457506148514078E-2</v>
      </c>
      <c r="U81" s="8">
        <f t="shared" si="41"/>
        <v>6.9539983385593376E-2</v>
      </c>
      <c r="V81" s="8">
        <f t="shared" si="41"/>
        <v>0</v>
      </c>
      <c r="W81" s="8">
        <f t="shared" si="41"/>
        <v>0</v>
      </c>
      <c r="X81" s="8">
        <f t="shared" si="42"/>
        <v>4.2373689648103667</v>
      </c>
      <c r="Y81" s="8">
        <f t="shared" si="43"/>
        <v>0.1566186478797372</v>
      </c>
      <c r="Z81" s="8">
        <f t="shared" si="44"/>
        <v>0.96994368826225652</v>
      </c>
      <c r="AA81" s="8">
        <f t="shared" si="45"/>
        <v>0</v>
      </c>
      <c r="AB81" s="8">
        <f t="shared" si="46"/>
        <v>0</v>
      </c>
      <c r="AC81" s="8">
        <f t="shared" si="47"/>
        <v>19.019223115577887</v>
      </c>
      <c r="AD81" s="8">
        <f t="shared" si="48"/>
        <v>132.64006200804022</v>
      </c>
      <c r="AE81" s="8">
        <f t="shared" si="49"/>
        <v>4.8789594568212324</v>
      </c>
      <c r="AF81" s="8">
        <f t="shared" si="50"/>
        <v>5.3639313009523608</v>
      </c>
      <c r="AG81" s="5">
        <f t="shared" si="51"/>
        <v>0.69959269527118317</v>
      </c>
      <c r="AH81" s="5">
        <f t="shared" si="52"/>
        <v>9.1997489534107482E-2</v>
      </c>
    </row>
    <row r="82" spans="1:34" x14ac:dyDescent="0.2">
      <c r="A82" s="5" t="s">
        <v>307</v>
      </c>
      <c r="B82" s="5">
        <v>6.6979999999999995</v>
      </c>
      <c r="C82" s="5">
        <f t="shared" si="54"/>
        <v>510</v>
      </c>
      <c r="D82" s="17">
        <v>11.316954545454545</v>
      </c>
      <c r="E82" s="17">
        <v>0.73915909090909093</v>
      </c>
      <c r="F82" s="17">
        <v>6.6713522727272734</v>
      </c>
      <c r="G82" s="17">
        <v>0</v>
      </c>
      <c r="H82" s="17">
        <v>0</v>
      </c>
      <c r="I82" s="8">
        <f t="shared" si="31"/>
        <v>75.800961545454541</v>
      </c>
      <c r="J82" s="8">
        <f t="shared" si="32"/>
        <v>4.9508875909090904</v>
      </c>
      <c r="K82" s="8">
        <f t="shared" si="33"/>
        <v>44.684717522727276</v>
      </c>
      <c r="L82" s="8">
        <f t="shared" si="34"/>
        <v>0</v>
      </c>
      <c r="M82" s="8">
        <f t="shared" si="35"/>
        <v>0</v>
      </c>
      <c r="N82" s="8">
        <f t="shared" si="36"/>
        <v>3.9899442860013967</v>
      </c>
      <c r="O82" s="8">
        <f t="shared" si="37"/>
        <v>0.13965832414412102</v>
      </c>
      <c r="P82" s="8">
        <f t="shared" si="38"/>
        <v>0.46517507310771677</v>
      </c>
      <c r="Q82" s="8">
        <f t="shared" si="39"/>
        <v>0</v>
      </c>
      <c r="R82" s="8">
        <f t="shared" si="40"/>
        <v>0</v>
      </c>
      <c r="S82" s="8">
        <f t="shared" si="41"/>
        <v>0.59569189101245101</v>
      </c>
      <c r="T82" s="8">
        <f t="shared" si="41"/>
        <v>2.0850750096166173E-2</v>
      </c>
      <c r="U82" s="8">
        <f t="shared" si="41"/>
        <v>6.9449846686729891E-2</v>
      </c>
      <c r="V82" s="8">
        <f t="shared" si="41"/>
        <v>0</v>
      </c>
      <c r="W82" s="8">
        <f t="shared" si="41"/>
        <v>0</v>
      </c>
      <c r="X82" s="8">
        <f t="shared" si="42"/>
        <v>3.9899442860013967</v>
      </c>
      <c r="Y82" s="8">
        <f t="shared" si="43"/>
        <v>0.13965832414412102</v>
      </c>
      <c r="Z82" s="8">
        <f t="shared" si="44"/>
        <v>0.93035014621543355</v>
      </c>
      <c r="AA82" s="8">
        <f t="shared" si="45"/>
        <v>0</v>
      </c>
      <c r="AB82" s="8">
        <f t="shared" si="46"/>
        <v>0</v>
      </c>
      <c r="AC82" s="8">
        <f t="shared" si="47"/>
        <v>18.72746590909091</v>
      </c>
      <c r="AD82" s="8">
        <f t="shared" si="48"/>
        <v>125.43656665909091</v>
      </c>
      <c r="AE82" s="8">
        <f t="shared" si="49"/>
        <v>4.5947776832532341</v>
      </c>
      <c r="AF82" s="8">
        <f t="shared" si="50"/>
        <v>5.0599527563609508</v>
      </c>
      <c r="AG82" s="5">
        <f t="shared" si="51"/>
        <v>0.68599248779534705</v>
      </c>
      <c r="AH82" s="5">
        <f t="shared" si="52"/>
        <v>9.0300596782896009E-2</v>
      </c>
    </row>
    <row r="83" spans="1:34" x14ac:dyDescent="0.2">
      <c r="A83" s="5" t="s">
        <v>308</v>
      </c>
      <c r="B83" s="5">
        <v>4.9589999999999996</v>
      </c>
      <c r="C83" s="5">
        <f t="shared" si="54"/>
        <v>522</v>
      </c>
      <c r="D83" s="17">
        <v>10.928031572164949</v>
      </c>
      <c r="E83" s="17">
        <v>0.68681314432989693</v>
      </c>
      <c r="F83" s="17">
        <v>6.7461739690721645</v>
      </c>
      <c r="G83" s="17">
        <v>0</v>
      </c>
      <c r="H83" s="17">
        <v>0</v>
      </c>
      <c r="I83" s="8">
        <f t="shared" si="31"/>
        <v>54.192108566365981</v>
      </c>
      <c r="J83" s="8">
        <f t="shared" si="32"/>
        <v>3.4059063827319584</v>
      </c>
      <c r="K83" s="8">
        <f t="shared" si="33"/>
        <v>33.454276712628861</v>
      </c>
      <c r="L83" s="8">
        <f t="shared" si="34"/>
        <v>0</v>
      </c>
      <c r="M83" s="8">
        <f t="shared" si="35"/>
        <v>0</v>
      </c>
      <c r="N83" s="8">
        <f t="shared" si="36"/>
        <v>2.852516505230339</v>
      </c>
      <c r="O83" s="8">
        <f t="shared" si="37"/>
        <v>9.6076343659575694E-2</v>
      </c>
      <c r="P83" s="8">
        <f t="shared" si="38"/>
        <v>0.34826438384997771</v>
      </c>
      <c r="Q83" s="8">
        <f t="shared" si="39"/>
        <v>0</v>
      </c>
      <c r="R83" s="8">
        <f t="shared" si="40"/>
        <v>0</v>
      </c>
      <c r="S83" s="8">
        <f t="shared" si="41"/>
        <v>0.57522010591456729</v>
      </c>
      <c r="T83" s="8">
        <f t="shared" si="41"/>
        <v>1.9374136652465356E-2</v>
      </c>
      <c r="U83" s="8">
        <f t="shared" si="41"/>
        <v>7.0228752540830358E-2</v>
      </c>
      <c r="V83" s="8">
        <f t="shared" si="41"/>
        <v>0</v>
      </c>
      <c r="W83" s="8">
        <f t="shared" si="41"/>
        <v>0</v>
      </c>
      <c r="X83" s="8">
        <f t="shared" si="42"/>
        <v>2.852516505230339</v>
      </c>
      <c r="Y83" s="8">
        <f t="shared" si="43"/>
        <v>9.6076343659575694E-2</v>
      </c>
      <c r="Z83" s="8">
        <f t="shared" si="44"/>
        <v>0.69652876769995542</v>
      </c>
      <c r="AA83" s="8">
        <f t="shared" si="45"/>
        <v>0</v>
      </c>
      <c r="AB83" s="8">
        <f t="shared" si="46"/>
        <v>0</v>
      </c>
      <c r="AC83" s="8">
        <f t="shared" si="47"/>
        <v>18.361018685567011</v>
      </c>
      <c r="AD83" s="8">
        <f t="shared" si="48"/>
        <v>91.052291661726798</v>
      </c>
      <c r="AE83" s="8">
        <f t="shared" si="49"/>
        <v>3.2968572327398924</v>
      </c>
      <c r="AF83" s="8">
        <f t="shared" si="50"/>
        <v>3.6451216165898699</v>
      </c>
      <c r="AG83" s="5">
        <f t="shared" si="51"/>
        <v>0.66482299510786302</v>
      </c>
      <c r="AH83" s="5">
        <f t="shared" si="52"/>
        <v>8.9602889193295718E-2</v>
      </c>
    </row>
    <row r="84" spans="1:34" x14ac:dyDescent="0.2">
      <c r="A84" s="5" t="s">
        <v>309</v>
      </c>
      <c r="B84" s="5">
        <v>0.46199999999999974</v>
      </c>
      <c r="C84" s="5">
        <f t="shared" si="54"/>
        <v>534</v>
      </c>
      <c r="D84" s="17">
        <v>10.85711775956284</v>
      </c>
      <c r="E84" s="17">
        <v>1.2074087431693989</v>
      </c>
      <c r="F84" s="17">
        <v>6.6735284153005452</v>
      </c>
      <c r="G84" s="17">
        <v>0</v>
      </c>
      <c r="H84" s="17">
        <v>0</v>
      </c>
      <c r="I84" s="8">
        <f t="shared" si="31"/>
        <v>5.015988404918029</v>
      </c>
      <c r="J84" s="8">
        <f t="shared" si="32"/>
        <v>0.55782283934426202</v>
      </c>
      <c r="K84" s="8">
        <f t="shared" si="33"/>
        <v>3.0831701278688501</v>
      </c>
      <c r="L84" s="8">
        <f t="shared" si="34"/>
        <v>0</v>
      </c>
      <c r="M84" s="8">
        <f t="shared" si="35"/>
        <v>0</v>
      </c>
      <c r="N84" s="8">
        <f t="shared" si="36"/>
        <v>0.26402718206748232</v>
      </c>
      <c r="O84" s="8">
        <f t="shared" si="37"/>
        <v>1.5735482068949563E-2</v>
      </c>
      <c r="P84" s="8">
        <f t="shared" si="38"/>
        <v>3.2096295314062565E-2</v>
      </c>
      <c r="Q84" s="8">
        <f t="shared" si="39"/>
        <v>0</v>
      </c>
      <c r="R84" s="8">
        <f t="shared" si="40"/>
        <v>0</v>
      </c>
      <c r="S84" s="8">
        <f t="shared" si="41"/>
        <v>0.57148740707247292</v>
      </c>
      <c r="T84" s="8">
        <f t="shared" si="41"/>
        <v>3.4059484997726347E-2</v>
      </c>
      <c r="U84" s="8">
        <f t="shared" si="41"/>
        <v>6.9472500679789134E-2</v>
      </c>
      <c r="V84" s="8">
        <f t="shared" si="41"/>
        <v>0</v>
      </c>
      <c r="W84" s="8">
        <f t="shared" si="41"/>
        <v>0</v>
      </c>
      <c r="X84" s="8">
        <f t="shared" si="42"/>
        <v>0.26402718206748232</v>
      </c>
      <c r="Y84" s="8">
        <f t="shared" si="43"/>
        <v>1.5735482068949563E-2</v>
      </c>
      <c r="Z84" s="8">
        <f t="shared" si="44"/>
        <v>6.4192590628125129E-2</v>
      </c>
      <c r="AA84" s="8">
        <f t="shared" si="45"/>
        <v>0</v>
      </c>
      <c r="AB84" s="8">
        <f t="shared" si="46"/>
        <v>0</v>
      </c>
      <c r="AC84" s="8">
        <f t="shared" si="47"/>
        <v>18.738054918032784</v>
      </c>
      <c r="AD84" s="8">
        <f t="shared" si="48"/>
        <v>8.6569813721311419</v>
      </c>
      <c r="AE84" s="8">
        <f t="shared" si="49"/>
        <v>0.31185895945049447</v>
      </c>
      <c r="AF84" s="8">
        <f t="shared" si="50"/>
        <v>0.34395525476455702</v>
      </c>
      <c r="AG84" s="5">
        <f t="shared" si="51"/>
        <v>0.67501939274998835</v>
      </c>
      <c r="AH84" s="5">
        <f t="shared" si="52"/>
        <v>0.10353198567751551</v>
      </c>
    </row>
    <row r="85" spans="1:34" x14ac:dyDescent="0.2">
      <c r="A85" s="5" t="s">
        <v>310</v>
      </c>
      <c r="B85" s="5">
        <v>5.9919999999999991</v>
      </c>
      <c r="C85" s="5">
        <f t="shared" si="54"/>
        <v>546</v>
      </c>
      <c r="D85" s="17">
        <v>10.752388860759494</v>
      </c>
      <c r="E85" s="17">
        <v>0.60662278481012655</v>
      </c>
      <c r="F85" s="17">
        <v>5.1404962025316454</v>
      </c>
      <c r="G85" s="17">
        <v>0</v>
      </c>
      <c r="H85" s="17">
        <v>0</v>
      </c>
      <c r="I85" s="8">
        <f t="shared" si="31"/>
        <v>64.428314053670874</v>
      </c>
      <c r="J85" s="8">
        <f t="shared" si="32"/>
        <v>3.6348837265822778</v>
      </c>
      <c r="K85" s="8">
        <f t="shared" si="33"/>
        <v>30.801853245569614</v>
      </c>
      <c r="L85" s="8">
        <f t="shared" si="34"/>
        <v>0</v>
      </c>
      <c r="M85" s="8">
        <f t="shared" si="35"/>
        <v>0</v>
      </c>
      <c r="N85" s="8">
        <f t="shared" si="36"/>
        <v>3.3913208787067517</v>
      </c>
      <c r="O85" s="8">
        <f t="shared" si="37"/>
        <v>0.10253550709682024</v>
      </c>
      <c r="P85" s="8">
        <f t="shared" si="38"/>
        <v>0.32065223033072676</v>
      </c>
      <c r="Q85" s="8">
        <f t="shared" si="39"/>
        <v>0</v>
      </c>
      <c r="R85" s="8">
        <f t="shared" si="40"/>
        <v>0</v>
      </c>
      <c r="S85" s="8">
        <f t="shared" si="41"/>
        <v>0.56597477949044595</v>
      </c>
      <c r="T85" s="8">
        <f t="shared" si="41"/>
        <v>1.7112067272500045E-2</v>
      </c>
      <c r="U85" s="8">
        <f t="shared" si="41"/>
        <v>5.3513389574553871E-2</v>
      </c>
      <c r="V85" s="8">
        <f t="shared" si="41"/>
        <v>0</v>
      </c>
      <c r="W85" s="8">
        <f t="shared" si="41"/>
        <v>0</v>
      </c>
      <c r="X85" s="8">
        <f t="shared" si="42"/>
        <v>3.3913208787067517</v>
      </c>
      <c r="Y85" s="8">
        <f t="shared" si="43"/>
        <v>0.10253550709682024</v>
      </c>
      <c r="Z85" s="8">
        <f t="shared" si="44"/>
        <v>0.64130446066145352</v>
      </c>
      <c r="AA85" s="8">
        <f t="shared" si="45"/>
        <v>0</v>
      </c>
      <c r="AB85" s="8">
        <f t="shared" si="46"/>
        <v>0</v>
      </c>
      <c r="AC85" s="8">
        <f t="shared" si="47"/>
        <v>16.499507848101267</v>
      </c>
      <c r="AD85" s="8">
        <f t="shared" si="48"/>
        <v>98.865051025822765</v>
      </c>
      <c r="AE85" s="8">
        <f t="shared" si="49"/>
        <v>3.8145086161342987</v>
      </c>
      <c r="AF85" s="8">
        <f t="shared" si="50"/>
        <v>4.1351608464650251</v>
      </c>
      <c r="AG85" s="5">
        <f t="shared" si="51"/>
        <v>0.63660023633749985</v>
      </c>
      <c r="AH85" s="5">
        <f t="shared" si="52"/>
        <v>7.0625456847053916E-2</v>
      </c>
    </row>
    <row r="86" spans="1:34" x14ac:dyDescent="0.2">
      <c r="A86" s="5" t="s">
        <v>311</v>
      </c>
      <c r="B86" s="5">
        <v>6.5469999999999988</v>
      </c>
      <c r="C86" s="5">
        <f t="shared" si="54"/>
        <v>558</v>
      </c>
      <c r="D86" s="17">
        <v>10.527005063291138</v>
      </c>
      <c r="E86" s="17">
        <v>0.50784303797468355</v>
      </c>
      <c r="F86" s="17">
        <v>4.7259721518987341</v>
      </c>
      <c r="G86" s="17">
        <v>0</v>
      </c>
      <c r="H86" s="17">
        <v>0</v>
      </c>
      <c r="I86" s="8">
        <f t="shared" si="31"/>
        <v>68.920302149367075</v>
      </c>
      <c r="J86" s="8">
        <f t="shared" si="32"/>
        <v>3.3248483696202524</v>
      </c>
      <c r="K86" s="8">
        <f t="shared" si="33"/>
        <v>30.940939678481005</v>
      </c>
      <c r="L86" s="8">
        <f t="shared" si="34"/>
        <v>0</v>
      </c>
      <c r="M86" s="8">
        <f t="shared" si="35"/>
        <v>0</v>
      </c>
      <c r="N86" s="8">
        <f t="shared" si="36"/>
        <v>3.6277661937765591</v>
      </c>
      <c r="O86" s="8">
        <f t="shared" si="37"/>
        <v>9.3789798860937995E-2</v>
      </c>
      <c r="P86" s="8">
        <f t="shared" si="38"/>
        <v>0.32210014239518014</v>
      </c>
      <c r="Q86" s="8">
        <f t="shared" si="39"/>
        <v>0</v>
      </c>
      <c r="R86" s="8">
        <f t="shared" si="40"/>
        <v>0</v>
      </c>
      <c r="S86" s="8">
        <f t="shared" si="41"/>
        <v>0.55411122556538261</v>
      </c>
      <c r="T86" s="8">
        <f t="shared" si="41"/>
        <v>1.4325614611415611E-2</v>
      </c>
      <c r="U86" s="8">
        <f t="shared" si="41"/>
        <v>4.9198127752433207E-2</v>
      </c>
      <c r="V86" s="8">
        <f t="shared" si="41"/>
        <v>0</v>
      </c>
      <c r="W86" s="8">
        <f t="shared" si="41"/>
        <v>0</v>
      </c>
      <c r="X86" s="8">
        <f t="shared" si="42"/>
        <v>3.6277661937765591</v>
      </c>
      <c r="Y86" s="8">
        <f t="shared" si="43"/>
        <v>9.3789798860937995E-2</v>
      </c>
      <c r="Z86" s="8">
        <f t="shared" si="44"/>
        <v>0.64420028479036029</v>
      </c>
      <c r="AA86" s="8">
        <f t="shared" si="45"/>
        <v>0</v>
      </c>
      <c r="AB86" s="8">
        <f t="shared" si="46"/>
        <v>0</v>
      </c>
      <c r="AC86" s="8">
        <f t="shared" si="47"/>
        <v>15.760820253164557</v>
      </c>
      <c r="AD86" s="8">
        <f t="shared" si="48"/>
        <v>103.18609019746833</v>
      </c>
      <c r="AE86" s="8">
        <f t="shared" si="49"/>
        <v>4.043656135032677</v>
      </c>
      <c r="AF86" s="8">
        <f t="shared" si="50"/>
        <v>4.3657562774278578</v>
      </c>
      <c r="AG86" s="5">
        <f t="shared" si="51"/>
        <v>0.61763496792923134</v>
      </c>
      <c r="AH86" s="5">
        <f t="shared" si="52"/>
        <v>6.3523742363848779E-2</v>
      </c>
    </row>
    <row r="87" spans="1:34" x14ac:dyDescent="0.2">
      <c r="A87" s="5" t="s">
        <v>312</v>
      </c>
      <c r="B87" s="5">
        <v>4.5190000000000001</v>
      </c>
      <c r="C87" s="5">
        <f t="shared" si="54"/>
        <v>570</v>
      </c>
      <c r="D87" s="17">
        <v>13.026833587786259</v>
      </c>
      <c r="E87" s="17">
        <v>0.68211297709923657</v>
      </c>
      <c r="F87" s="17">
        <v>10.536549618320612</v>
      </c>
      <c r="G87" s="17">
        <v>0</v>
      </c>
      <c r="H87" s="17">
        <v>0</v>
      </c>
      <c r="I87" s="8">
        <f t="shared" si="31"/>
        <v>58.868260983206106</v>
      </c>
      <c r="J87" s="8">
        <f t="shared" si="32"/>
        <v>3.0824685435114501</v>
      </c>
      <c r="K87" s="8">
        <f t="shared" si="33"/>
        <v>47.614667725190841</v>
      </c>
      <c r="L87" s="8">
        <f t="shared" si="34"/>
        <v>0</v>
      </c>
      <c r="M87" s="8">
        <f t="shared" si="35"/>
        <v>0</v>
      </c>
      <c r="N87" s="8">
        <f t="shared" si="36"/>
        <v>3.0986556997160806</v>
      </c>
      <c r="O87" s="8">
        <f t="shared" si="37"/>
        <v>8.6952568223172072E-2</v>
      </c>
      <c r="P87" s="8">
        <f t="shared" si="38"/>
        <v>0.49567632443463294</v>
      </c>
      <c r="Q87" s="8">
        <f t="shared" si="39"/>
        <v>0</v>
      </c>
      <c r="R87" s="8">
        <f t="shared" si="40"/>
        <v>0</v>
      </c>
      <c r="S87" s="8">
        <f t="shared" si="41"/>
        <v>0.68569499883073259</v>
      </c>
      <c r="T87" s="8">
        <f t="shared" si="41"/>
        <v>1.9241550834957308E-2</v>
      </c>
      <c r="U87" s="8">
        <f t="shared" si="41"/>
        <v>0.10968717070914648</v>
      </c>
      <c r="V87" s="8">
        <f t="shared" si="41"/>
        <v>0</v>
      </c>
      <c r="W87" s="8">
        <f t="shared" si="41"/>
        <v>0</v>
      </c>
      <c r="X87" s="8">
        <f t="shared" si="42"/>
        <v>3.0986556997160806</v>
      </c>
      <c r="Y87" s="8">
        <f t="shared" si="43"/>
        <v>8.6952568223172072E-2</v>
      </c>
      <c r="Z87" s="8">
        <f t="shared" si="44"/>
        <v>0.99135264886926588</v>
      </c>
      <c r="AA87" s="8">
        <f t="shared" si="45"/>
        <v>0</v>
      </c>
      <c r="AB87" s="8">
        <f t="shared" si="46"/>
        <v>0</v>
      </c>
      <c r="AC87" s="8">
        <f t="shared" si="47"/>
        <v>24.245496183206107</v>
      </c>
      <c r="AD87" s="8">
        <f t="shared" si="48"/>
        <v>109.56539725190839</v>
      </c>
      <c r="AE87" s="8">
        <f t="shared" si="49"/>
        <v>3.6812845923738857</v>
      </c>
      <c r="AF87" s="8">
        <f t="shared" si="50"/>
        <v>4.1769609168085182</v>
      </c>
      <c r="AG87" s="5">
        <f t="shared" si="51"/>
        <v>0.81462372037483644</v>
      </c>
      <c r="AH87" s="5">
        <f t="shared" si="52"/>
        <v>0.12892872154410381</v>
      </c>
    </row>
    <row r="88" spans="1:34" s="93" customFormat="1" x14ac:dyDescent="0.2">
      <c r="D88" s="96">
        <f t="shared" ref="D88:H88" si="55">AVERAGE(D4:D87)</f>
        <v>15.85969242296094</v>
      </c>
      <c r="E88" s="96">
        <f t="shared" si="55"/>
        <v>32.580765008726146</v>
      </c>
      <c r="F88" s="96">
        <f t="shared" si="55"/>
        <v>6.7980078339348058</v>
      </c>
      <c r="G88" s="96">
        <f t="shared" si="55"/>
        <v>0</v>
      </c>
      <c r="H88" s="96">
        <f t="shared" si="55"/>
        <v>0</v>
      </c>
      <c r="I88" s="96">
        <f t="shared" si="31"/>
        <v>0</v>
      </c>
      <c r="J88" s="96">
        <f t="shared" si="32"/>
        <v>0</v>
      </c>
      <c r="K88" s="96">
        <f t="shared" si="33"/>
        <v>0</v>
      </c>
      <c r="L88" s="96">
        <f t="shared" si="34"/>
        <v>0</v>
      </c>
      <c r="M88" s="96">
        <f t="shared" si="35"/>
        <v>0</v>
      </c>
      <c r="N88" s="96">
        <f t="shared" si="36"/>
        <v>0</v>
      </c>
      <c r="O88" s="96">
        <f t="shared" si="37"/>
        <v>0</v>
      </c>
      <c r="P88" s="96">
        <f t="shared" si="38"/>
        <v>0</v>
      </c>
      <c r="Q88" s="96">
        <f t="shared" si="39"/>
        <v>0</v>
      </c>
      <c r="R88" s="96">
        <f t="shared" si="40"/>
        <v>0</v>
      </c>
      <c r="S88" s="96">
        <f>AVERAGE(S4:S87)</f>
        <v>0.83276651403401714</v>
      </c>
      <c r="T88" s="96">
        <f t="shared" ref="T88:W88" si="56">AVERAGE(T4:T87)</f>
        <v>0.95604071525104128</v>
      </c>
      <c r="U88" s="96">
        <f t="shared" si="56"/>
        <v>7.0716726564279908E-2</v>
      </c>
      <c r="V88" s="96">
        <f t="shared" si="56"/>
        <v>0</v>
      </c>
      <c r="W88" s="96">
        <f t="shared" si="56"/>
        <v>0</v>
      </c>
      <c r="X88" s="96">
        <f>AVERAGE(X4:X87)</f>
        <v>3.0861389340760859</v>
      </c>
      <c r="Y88" s="96">
        <f t="shared" ref="Y88:AB88" si="57">AVERAGE(Y4:Y87)</f>
        <v>3.3492809749421157</v>
      </c>
      <c r="Z88" s="96">
        <f t="shared" si="57"/>
        <v>0.53468649130018764</v>
      </c>
      <c r="AA88" s="96">
        <f t="shared" si="57"/>
        <v>0</v>
      </c>
      <c r="AB88" s="96">
        <f t="shared" si="57"/>
        <v>0</v>
      </c>
      <c r="AC88" s="96">
        <f>AVERAGE(AC4:AC87)</f>
        <v>55.238465265621869</v>
      </c>
      <c r="AD88" s="96">
        <f>SUM(AD4:AD87)</f>
        <v>17055.65149750757</v>
      </c>
      <c r="AE88" s="96">
        <f>AVERAGE(AE4:AE87)</f>
        <v>6.7027631546682915</v>
      </c>
      <c r="AF88" s="96">
        <f t="shared" si="50"/>
        <v>6.9701064003183895</v>
      </c>
      <c r="AG88" s="96">
        <f>AVERAGE(AG4:AG87)</f>
        <v>1.8246393624215496</v>
      </c>
      <c r="AH88" s="96">
        <f>AVERAGE(AH4:AH87)</f>
        <v>0.98983083399956107</v>
      </c>
    </row>
    <row r="89" spans="1:34" x14ac:dyDescent="0.2">
      <c r="A89" s="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N88"/>
  <sheetViews>
    <sheetView workbookViewId="0">
      <pane ySplit="12900" topLeftCell="A11"/>
      <selection pane="bottomLeft" activeCell="A36" sqref="A36:XFD36"/>
    </sheetView>
  </sheetViews>
  <sheetFormatPr baseColWidth="10" defaultColWidth="8.83203125" defaultRowHeight="15" x14ac:dyDescent="0.2"/>
  <cols>
    <col min="6" max="8" width="0" hidden="1" customWidth="1"/>
    <col min="10" max="10" width="9.33203125" style="100" customWidth="1"/>
    <col min="11" max="25" width="0" hidden="1" customWidth="1"/>
  </cols>
  <sheetData>
    <row r="1" spans="1:40" x14ac:dyDescent="0.2">
      <c r="A1" t="s">
        <v>564</v>
      </c>
    </row>
    <row r="2" spans="1:40" ht="80" x14ac:dyDescent="0.2">
      <c r="A2">
        <f>'AT Grey Cations'!C2</f>
        <v>0</v>
      </c>
      <c r="B2">
        <f>'AT Grey Cations'!BL2</f>
        <v>0</v>
      </c>
      <c r="C2">
        <f>'AT Grey Cations'!BM2</f>
        <v>0</v>
      </c>
      <c r="D2">
        <f>'AT Grey Cations'!BN2</f>
        <v>0</v>
      </c>
      <c r="E2">
        <f>'AT Grey Cations'!BO2</f>
        <v>0</v>
      </c>
      <c r="F2">
        <f>'AT Grey Anions'!AC2</f>
        <v>0</v>
      </c>
      <c r="G2">
        <f>'AT Grey Anions'!AD2</f>
        <v>0</v>
      </c>
      <c r="H2">
        <f>'AT Grey Anions'!AE2</f>
        <v>0</v>
      </c>
      <c r="I2">
        <f>'AT Grey Anions'!AF2</f>
        <v>0</v>
      </c>
      <c r="K2" s="2"/>
      <c r="L2" s="2"/>
      <c r="M2" s="2"/>
      <c r="N2" s="2" t="s">
        <v>489</v>
      </c>
      <c r="O2" s="2"/>
      <c r="P2" s="2"/>
      <c r="Q2" t="s">
        <v>476</v>
      </c>
      <c r="R2" t="str">
        <f>'AT Grey Si'!E2</f>
        <v>ug</v>
      </c>
      <c r="S2" t="str">
        <f>'AT Grey Si'!F2</f>
        <v>umol</v>
      </c>
      <c r="T2" s="2" t="s">
        <v>466</v>
      </c>
      <c r="U2" s="2" t="s">
        <v>467</v>
      </c>
      <c r="V2" s="2" t="s">
        <v>488</v>
      </c>
      <c r="W2" s="2" t="s">
        <v>489</v>
      </c>
      <c r="X2" s="2"/>
      <c r="Y2" s="2"/>
    </row>
    <row r="3" spans="1:40" s="2" customFormat="1" ht="64" x14ac:dyDescent="0.2">
      <c r="A3" s="2" t="str">
        <f>'AT Grey Cations'!C3</f>
        <v>time (hrs)</v>
      </c>
      <c r="B3" s="2" t="str">
        <f>'AT Grey Cations'!BL3</f>
        <v>Total Cations mg/L</v>
      </c>
      <c r="C3" s="2" t="str">
        <f>'AT Grey Cations'!BM3</f>
        <v>Total Cations ug</v>
      </c>
      <c r="D3" s="2" t="str">
        <f>'AT Grey Cations'!BN3</f>
        <v>Total Cation umol</v>
      </c>
      <c r="E3" s="2" t="str">
        <f>'AT Grey Cations'!BO3</f>
        <v>Total Cations umol/charge</v>
      </c>
      <c r="F3" s="2" t="str">
        <f>'AT Grey Anions'!AC3</f>
        <v>Total anions ug/mL</v>
      </c>
      <c r="G3" s="2" t="str">
        <f>'AT Grey Anions'!AD3</f>
        <v>Total anions ug</v>
      </c>
      <c r="H3" s="2" t="str">
        <f>'AT Grey Anions'!AE3</f>
        <v>Total anion umol</v>
      </c>
      <c r="I3" s="2" t="str">
        <f>'AT Grey Anions'!AF3</f>
        <v>Total anions umol/charge</v>
      </c>
      <c r="J3" s="100"/>
      <c r="K3" s="2" t="s">
        <v>484</v>
      </c>
      <c r="L3" s="2" t="s">
        <v>485</v>
      </c>
      <c r="M3" s="2" t="s">
        <v>486</v>
      </c>
      <c r="N3" s="2" t="s">
        <v>484</v>
      </c>
      <c r="O3" s="2" t="s">
        <v>485</v>
      </c>
      <c r="P3" s="2" t="s">
        <v>486</v>
      </c>
      <c r="Q3" s="2" t="str">
        <f>'AT Grey Si'!D3</f>
        <v>Si</v>
      </c>
      <c r="R3" s="2" t="str">
        <f>'AT Grey Si'!E3</f>
        <v>Si</v>
      </c>
      <c r="S3" s="2" t="str">
        <f>'AT Grey Si'!F3</f>
        <v>SiO2</v>
      </c>
      <c r="T3" s="2" t="s">
        <v>487</v>
      </c>
      <c r="U3" s="2" t="s">
        <v>487</v>
      </c>
      <c r="V3" s="2" t="s">
        <v>487</v>
      </c>
      <c r="W3" s="2" t="s">
        <v>487</v>
      </c>
      <c r="X3" s="2" t="s">
        <v>487</v>
      </c>
      <c r="Y3" s="2" t="s">
        <v>487</v>
      </c>
    </row>
    <row r="4" spans="1:40" x14ac:dyDescent="0.2">
      <c r="A4">
        <f>'AT Grey Cations'!C4</f>
        <v>0</v>
      </c>
      <c r="B4">
        <f>'AT Grey Cations'!BL4</f>
        <v>12.196881532582598</v>
      </c>
      <c r="C4">
        <f>'AT Grey Cations'!BM4</f>
        <v>37.798135869473469</v>
      </c>
      <c r="D4">
        <f>'AT Grey Cations'!BN4</f>
        <v>1.4256757032570018</v>
      </c>
      <c r="E4">
        <f>'AT Grey Cations'!BO4</f>
        <v>1.7370495308343312</v>
      </c>
      <c r="F4">
        <f>'AT Grey Anions'!AC4</f>
        <v>6.4637679389312988</v>
      </c>
      <c r="G4">
        <f>'AT Grey Anions'!AD4</f>
        <v>20.031216842748094</v>
      </c>
      <c r="H4">
        <f>'AT Grey Anions'!AE4</f>
        <v>0.5279867550824644</v>
      </c>
      <c r="I4">
        <f>'AT Grey Anions'!AF4</f>
        <v>0.56326576806814599</v>
      </c>
      <c r="J4" s="100">
        <f>100*((I4)/(D4))</f>
        <v>39.508688180723524</v>
      </c>
      <c r="K4">
        <f t="shared" ref="K4:K35" si="0">C4/G4</f>
        <v>1.8869615443835375</v>
      </c>
      <c r="L4">
        <f t="shared" ref="L4:L35" si="1">D4/H4</f>
        <v>2.7002111123683972</v>
      </c>
      <c r="M4">
        <f t="shared" ref="M4:M35" si="2">E4/I4</f>
        <v>3.0838897538402805</v>
      </c>
      <c r="N4">
        <f>AVERAGE(K5:K99)</f>
        <v>1.932428225394464</v>
      </c>
      <c r="O4">
        <f>AVERAGE(L5:L99)</f>
        <v>2.2170708343763659</v>
      </c>
      <c r="P4">
        <f>AVERAGE(M5:M99)</f>
        <v>2.394073221304466</v>
      </c>
      <c r="Q4">
        <f>'AT Grey Si'!D4/1000</f>
        <v>0.91980974733760001</v>
      </c>
      <c r="R4">
        <f>'AT Grey Si'!E4</f>
        <v>2.8504904069992225</v>
      </c>
      <c r="S4">
        <f>'AT Grey Si'!F4</f>
        <v>6.0967413190641961</v>
      </c>
      <c r="T4">
        <f t="shared" ref="T4:T35" si="3">C4/(G4+R4)</f>
        <v>1.6518931676258937</v>
      </c>
      <c r="U4">
        <f t="shared" ref="U4:U35" si="4">D4/(H4+S4)</f>
        <v>0.21520516575174972</v>
      </c>
      <c r="V4">
        <f t="shared" ref="V4:V35" si="5">D4/(H4+(S4/2))</f>
        <v>0.39863904469700556</v>
      </c>
      <c r="W4">
        <f>AVERAGE(T5:T99)</f>
        <v>0.3663201151517661</v>
      </c>
      <c r="X4">
        <f>AVERAGE(U5:U99)</f>
        <v>1.6353722385250381E-2</v>
      </c>
      <c r="Y4">
        <f>AVERAGE(V5:V99)</f>
        <v>3.1075323888062042E-2</v>
      </c>
      <c r="Z4">
        <f>I4/(J4/100)</f>
        <v>1.4256757032570018</v>
      </c>
    </row>
    <row r="5" spans="1:40" x14ac:dyDescent="0.2">
      <c r="A5">
        <f>'AT Grey Cations'!C5</f>
        <v>6</v>
      </c>
      <c r="B5">
        <f>'AT Grey Cations'!BL5</f>
        <v>30.253160841309398</v>
      </c>
      <c r="C5">
        <f>'AT Grey Cations'!BM5</f>
        <v>100.44049399314717</v>
      </c>
      <c r="D5">
        <f>'AT Grey Cations'!BN5</f>
        <v>3.8450610309906286</v>
      </c>
      <c r="E5">
        <f>'AT Grey Cations'!BO5</f>
        <v>4.5989922352692689</v>
      </c>
      <c r="F5">
        <f>'AT Grey Anions'!AC5</f>
        <v>20.524212565445023</v>
      </c>
      <c r="G5">
        <f>'AT Grey Anions'!AD5</f>
        <v>68.140385717277468</v>
      </c>
      <c r="H5">
        <f>'AT Grey Anions'!AE5</f>
        <v>1.8055239687500744</v>
      </c>
      <c r="I5">
        <f>'AT Grey Anions'!AF5</f>
        <v>1.9065903271451874</v>
      </c>
      <c r="J5" s="100">
        <f t="shared" ref="J5:J68" si="6">100*((I5)/(D5))</f>
        <v>49.585437312395008</v>
      </c>
      <c r="K5">
        <f t="shared" si="0"/>
        <v>1.47402297383356</v>
      </c>
      <c r="L5">
        <f t="shared" si="1"/>
        <v>2.1296095191981759</v>
      </c>
      <c r="M5">
        <f t="shared" si="2"/>
        <v>2.4121554430392611</v>
      </c>
      <c r="N5">
        <f>STDEV(K4:K99)</f>
        <v>0.67581373929783362</v>
      </c>
      <c r="O5">
        <f t="shared" ref="O5" si="7">STDEV(L4:L99)</f>
        <v>0.64731809787533967</v>
      </c>
      <c r="P5">
        <f t="shared" ref="P5" si="8">STDEV(M4:M99)</f>
        <v>0.66186892735230307</v>
      </c>
      <c r="Q5">
        <f>'AT Grey Si'!D5/1000</f>
        <v>1.8643668072127999</v>
      </c>
      <c r="R5">
        <f>'AT Grey Si'!E5</f>
        <v>6.1896977999464946</v>
      </c>
      <c r="S5">
        <f>'AT Grey Si'!F5</f>
        <v>13.238769804940739</v>
      </c>
      <c r="T5">
        <f t="shared" si="3"/>
        <v>1.3512764851108074</v>
      </c>
      <c r="U5">
        <f t="shared" si="4"/>
        <v>0.2555826872853813</v>
      </c>
      <c r="V5">
        <f t="shared" si="5"/>
        <v>0.45639200254442963</v>
      </c>
      <c r="W5">
        <f>STDEV(T4:T99)</f>
        <v>0.23943211308211054</v>
      </c>
      <c r="X5">
        <f t="shared" ref="X5:Y5" si="9">STDEV(U4:U99)</f>
        <v>4.6297251202094387E-2</v>
      </c>
      <c r="Y5">
        <f t="shared" si="9"/>
        <v>8.3315469732200789E-2</v>
      </c>
      <c r="Z5">
        <f t="shared" ref="Z5:Z68" si="10">I5/(J5/100)</f>
        <v>3.8450610309906286</v>
      </c>
      <c r="AN5">
        <f>0.563/0.39</f>
        <v>1.4435897435897433</v>
      </c>
    </row>
    <row r="6" spans="1:40" x14ac:dyDescent="0.2">
      <c r="A6">
        <f>'AT Grey Cations'!C6</f>
        <v>12</v>
      </c>
      <c r="B6">
        <f>'AT Grey Cations'!BL6</f>
        <v>31.745359040996501</v>
      </c>
      <c r="C6">
        <f>'AT Grey Cations'!BM6</f>
        <v>107.10884140432219</v>
      </c>
      <c r="D6">
        <f>'AT Grey Cations'!BN6</f>
        <v>4.2463884271837919</v>
      </c>
      <c r="E6">
        <f>'AT Grey Cations'!BO6</f>
        <v>4.8656406352713857</v>
      </c>
      <c r="F6">
        <f>'AT Grey Anions'!AC6</f>
        <v>20.134793685567008</v>
      </c>
      <c r="G6">
        <f>'AT Grey Anions'!AD6</f>
        <v>67.934793895103084</v>
      </c>
      <c r="H6">
        <f>'AT Grey Anions'!AE6</f>
        <v>1.8151268453909368</v>
      </c>
      <c r="I6">
        <f>'AT Grey Anions'!AF6</f>
        <v>1.9121006080816734</v>
      </c>
      <c r="J6" s="100">
        <f t="shared" si="6"/>
        <v>45.02886725672856</v>
      </c>
      <c r="K6">
        <f t="shared" si="0"/>
        <v>1.5766418835347769</v>
      </c>
      <c r="L6">
        <f t="shared" si="1"/>
        <v>2.3394444514808646</v>
      </c>
      <c r="M6">
        <f t="shared" si="2"/>
        <v>2.5446572291783691</v>
      </c>
      <c r="Q6">
        <f>'AT Grey Si'!D6/1000</f>
        <v>1.8320530958832</v>
      </c>
      <c r="R6">
        <f>'AT Grey Si'!E6</f>
        <v>6.1813471455099158</v>
      </c>
      <c r="S6">
        <f>'AT Grey Si'!F6</f>
        <v>13.220909095843208</v>
      </c>
      <c r="T6">
        <f t="shared" si="3"/>
        <v>1.4451486531878444</v>
      </c>
      <c r="U6">
        <f t="shared" si="4"/>
        <v>0.28241409130572032</v>
      </c>
      <c r="V6">
        <f t="shared" si="5"/>
        <v>0.50398758601444271</v>
      </c>
      <c r="Z6">
        <f t="shared" si="10"/>
        <v>4.2463884271837919</v>
      </c>
    </row>
    <row r="7" spans="1:40" x14ac:dyDescent="0.2">
      <c r="A7">
        <f>'AT Grey Cations'!C7</f>
        <v>18</v>
      </c>
      <c r="B7">
        <f>'AT Grey Cations'!BL7</f>
        <v>128.881351722327</v>
      </c>
      <c r="C7">
        <f>'AT Grey Cations'!BM7</f>
        <v>1090.3362355708864</v>
      </c>
      <c r="D7">
        <f>'AT Grey Cations'!BN7</f>
        <v>43.400927672990811</v>
      </c>
      <c r="E7">
        <f>'AT Grey Cations'!BO7</f>
        <v>52.806353643972805</v>
      </c>
      <c r="F7">
        <f>'AT Grey Anions'!AC7</f>
        <v>111.43976324675323</v>
      </c>
      <c r="G7">
        <f>'AT Grey Anions'!AD7</f>
        <v>942.78039706753236</v>
      </c>
      <c r="H7">
        <f>'AT Grey Anions'!AE7</f>
        <v>26.866462830580943</v>
      </c>
      <c r="I7">
        <f>'AT Grey Anions'!AF7</f>
        <v>26.870330634307511</v>
      </c>
      <c r="J7" s="100">
        <f t="shared" si="6"/>
        <v>61.911880862927745</v>
      </c>
      <c r="K7">
        <f t="shared" si="0"/>
        <v>1.1565113561570843</v>
      </c>
      <c r="L7">
        <f t="shared" si="1"/>
        <v>1.6154314003549957</v>
      </c>
      <c r="M7">
        <f t="shared" si="2"/>
        <v>1.9652290238866912</v>
      </c>
      <c r="Q7">
        <f>'AT Grey Si'!D7/1000</f>
        <v>28.815327723507995</v>
      </c>
      <c r="R7">
        <f>'AT Grey Si'!E7</f>
        <v>243.77767254087766</v>
      </c>
      <c r="S7">
        <f>'AT Grey Si'!F7</f>
        <v>521.40130175350407</v>
      </c>
      <c r="T7">
        <f t="shared" si="3"/>
        <v>0.91890676360299928</v>
      </c>
      <c r="U7">
        <f t="shared" si="4"/>
        <v>7.9160093801820861E-2</v>
      </c>
      <c r="V7">
        <f t="shared" si="5"/>
        <v>0.15092451676223811</v>
      </c>
      <c r="Z7">
        <f t="shared" si="10"/>
        <v>43.400927672990811</v>
      </c>
    </row>
    <row r="8" spans="1:40" x14ac:dyDescent="0.2">
      <c r="A8">
        <f>'AT Grey Cations'!C8</f>
        <v>24</v>
      </c>
      <c r="B8">
        <f>'AT Grey Cations'!BL8</f>
        <v>204.24909128998829</v>
      </c>
      <c r="C8">
        <f>'AT Grey Cations'!BM8</f>
        <v>693.62991402080013</v>
      </c>
      <c r="D8">
        <f>'AT Grey Cations'!BN8</f>
        <v>27.784073391517865</v>
      </c>
      <c r="E8">
        <f>'AT Grey Cations'!BO8</f>
        <v>33.448030953279961</v>
      </c>
      <c r="F8">
        <f>'AT Grey Anions'!AC8</f>
        <v>183.6058439086294</v>
      </c>
      <c r="G8">
        <f>'AT Grey Anions'!AD8</f>
        <v>623.52544591370554</v>
      </c>
      <c r="H8">
        <f>'AT Grey Anions'!AE8</f>
        <v>17.983665473132298</v>
      </c>
      <c r="I8">
        <f>'AT Grey Anions'!AF8</f>
        <v>18.117576577391375</v>
      </c>
      <c r="J8" s="100">
        <f t="shared" si="6"/>
        <v>65.208496688330968</v>
      </c>
      <c r="K8">
        <f t="shared" si="0"/>
        <v>1.1124324092409164</v>
      </c>
      <c r="L8">
        <f t="shared" si="1"/>
        <v>1.5449616449453774</v>
      </c>
      <c r="M8">
        <f t="shared" si="2"/>
        <v>1.8461647345826155</v>
      </c>
      <c r="Q8">
        <f>'AT Grey Si'!D8/1000</f>
        <v>95.709516327526302</v>
      </c>
      <c r="R8">
        <f>'AT Grey Si'!E8</f>
        <v>325.02951744827931</v>
      </c>
      <c r="S8">
        <f>'AT Grey Si'!F8</f>
        <v>695.18595259140693</v>
      </c>
      <c r="T8">
        <f t="shared" si="3"/>
        <v>0.73124904809137459</v>
      </c>
      <c r="U8">
        <f t="shared" si="4"/>
        <v>3.8958576876733285E-2</v>
      </c>
      <c r="V8">
        <f t="shared" si="5"/>
        <v>7.6000680068302892E-2</v>
      </c>
      <c r="Z8">
        <f t="shared" si="10"/>
        <v>27.784073391517872</v>
      </c>
    </row>
    <row r="9" spans="1:40" x14ac:dyDescent="0.2">
      <c r="A9">
        <f>'AT Grey Cations'!C9</f>
        <v>30</v>
      </c>
      <c r="B9">
        <f>'AT Grey Cations'!BL9</f>
        <v>175.7894150410433</v>
      </c>
      <c r="C9">
        <f>'AT Grey Cations'!BM9</f>
        <v>600.49664178020384</v>
      </c>
      <c r="D9">
        <f>'AT Grey Cations'!BN9</f>
        <v>24.831833113358844</v>
      </c>
      <c r="E9">
        <f>'AT Grey Cations'!BO9</f>
        <v>28.674385958191262</v>
      </c>
      <c r="F9">
        <f>'AT Grey Anions'!AC9</f>
        <v>186.21176183206109</v>
      </c>
      <c r="G9">
        <f>'AT Grey Anions'!AD9</f>
        <v>636.09937841832084</v>
      </c>
      <c r="H9">
        <f>'AT Grey Anions'!AE9</f>
        <v>19.330454905108976</v>
      </c>
      <c r="I9">
        <f>'AT Grey Anions'!AF9</f>
        <v>19.335649541412938</v>
      </c>
      <c r="J9" s="100">
        <f t="shared" si="6"/>
        <v>77.866380033823958</v>
      </c>
      <c r="K9">
        <f t="shared" si="0"/>
        <v>0.94402960001840563</v>
      </c>
      <c r="L9">
        <f t="shared" si="1"/>
        <v>1.2845964171694619</v>
      </c>
      <c r="M9">
        <f t="shared" si="2"/>
        <v>1.4829802276244557</v>
      </c>
      <c r="Q9">
        <f>'AT Grey Si'!D9/1000</f>
        <v>114.4221561220122</v>
      </c>
      <c r="R9">
        <f>'AT Grey Si'!E9</f>
        <v>390.86608531279364</v>
      </c>
      <c r="S9">
        <f>'AT Grey Si'!F9</f>
        <v>835.99980083989465</v>
      </c>
      <c r="T9">
        <f t="shared" si="3"/>
        <v>0.58472914911715956</v>
      </c>
      <c r="U9">
        <f t="shared" si="4"/>
        <v>2.9031865699325695E-2</v>
      </c>
      <c r="V9">
        <f t="shared" si="5"/>
        <v>5.678049284939754E-2</v>
      </c>
      <c r="Z9">
        <f t="shared" si="10"/>
        <v>24.831833113358844</v>
      </c>
    </row>
    <row r="10" spans="1:40" x14ac:dyDescent="0.2">
      <c r="A10">
        <f>'AT Grey Cations'!C10</f>
        <v>36</v>
      </c>
      <c r="B10">
        <f>'AT Grey Cations'!BL10</f>
        <v>168.02792712541591</v>
      </c>
      <c r="C10">
        <f>'AT Grey Cations'!BM10</f>
        <v>592.63449897134217</v>
      </c>
      <c r="D10">
        <f>'AT Grey Cations'!BN10</f>
        <v>24.662209862432945</v>
      </c>
      <c r="E10">
        <f>'AT Grey Cations'!BO10</f>
        <v>28.181997764105272</v>
      </c>
      <c r="F10">
        <f>'AT Grey Anions'!AC10</f>
        <v>179.70272093023257</v>
      </c>
      <c r="G10">
        <f>'AT Grey Anions'!AD10</f>
        <v>633.81149672093034</v>
      </c>
      <c r="H10">
        <f>'AT Grey Anions'!AE10</f>
        <v>18.680597429271455</v>
      </c>
      <c r="I10">
        <f>'AT Grey Anions'!AF10</f>
        <v>18.955792027366638</v>
      </c>
      <c r="J10" s="100">
        <f t="shared" si="6"/>
        <v>76.861692983325526</v>
      </c>
      <c r="K10">
        <f t="shared" si="0"/>
        <v>0.93503273771047013</v>
      </c>
      <c r="L10">
        <f t="shared" si="1"/>
        <v>1.3202045574724841</v>
      </c>
      <c r="M10">
        <f t="shared" si="2"/>
        <v>1.4867222495065722</v>
      </c>
      <c r="Q10">
        <f>'AT Grey Si'!D10/1000</f>
        <v>122.91014018351159</v>
      </c>
      <c r="R10">
        <f>'AT Grey Si'!E10</f>
        <v>433.50406442724534</v>
      </c>
      <c r="S10">
        <f>'AT Grey Si'!F10</f>
        <v>927.19559240971523</v>
      </c>
      <c r="T10">
        <f t="shared" si="3"/>
        <v>0.55525705849712292</v>
      </c>
      <c r="U10">
        <f t="shared" si="4"/>
        <v>2.6073401706655827E-2</v>
      </c>
      <c r="V10">
        <f t="shared" si="5"/>
        <v>5.113687485892731E-2</v>
      </c>
      <c r="Z10">
        <f t="shared" si="10"/>
        <v>24.662209862432945</v>
      </c>
    </row>
    <row r="11" spans="1:40" x14ac:dyDescent="0.2">
      <c r="A11">
        <f>'AT Grey Cations'!C11</f>
        <v>42</v>
      </c>
      <c r="B11">
        <f>'AT Grey Cations'!BL11</f>
        <v>165.52614506548855</v>
      </c>
      <c r="C11">
        <f>'AT Grey Cations'!BM11</f>
        <v>561.13363177200642</v>
      </c>
      <c r="D11">
        <f>'AT Grey Cations'!BN11</f>
        <v>23.488176939170256</v>
      </c>
      <c r="E11">
        <f>'AT Grey Cations'!BO11</f>
        <v>26.545681762563031</v>
      </c>
      <c r="F11">
        <f>'AT Grey Anions'!AC11</f>
        <v>187.82377746835439</v>
      </c>
      <c r="G11">
        <f>'AT Grey Anions'!AD11</f>
        <v>636.72260561772146</v>
      </c>
      <c r="H11">
        <f>'AT Grey Anions'!AE11</f>
        <v>19.095650224401723</v>
      </c>
      <c r="I11">
        <f>'AT Grey Anions'!AF11</f>
        <v>19.292448959330049</v>
      </c>
      <c r="J11" s="100">
        <f t="shared" si="6"/>
        <v>82.136851273275425</v>
      </c>
      <c r="K11">
        <f t="shared" si="0"/>
        <v>0.88128429369586814</v>
      </c>
      <c r="L11">
        <f t="shared" si="1"/>
        <v>1.2300276064522517</v>
      </c>
      <c r="M11">
        <f t="shared" si="2"/>
        <v>1.3759622647453078</v>
      </c>
      <c r="Q11">
        <f>'AT Grey Si'!D11/1000</f>
        <v>132.99988095656639</v>
      </c>
      <c r="R11">
        <f>'AT Grey Si'!E11</f>
        <v>450.86959644276016</v>
      </c>
      <c r="S11">
        <f>'AT Grey Si'!F11</f>
        <v>964.3376772616956</v>
      </c>
      <c r="T11">
        <f t="shared" si="3"/>
        <v>0.51594120545266786</v>
      </c>
      <c r="U11">
        <f t="shared" si="4"/>
        <v>2.3883852908678553E-2</v>
      </c>
      <c r="V11">
        <f t="shared" si="5"/>
        <v>4.6857851416546192E-2</v>
      </c>
      <c r="Z11">
        <f t="shared" si="10"/>
        <v>23.488176939170256</v>
      </c>
    </row>
    <row r="12" spans="1:40" x14ac:dyDescent="0.2">
      <c r="A12">
        <f>'AT Grey Cations'!C12</f>
        <v>48</v>
      </c>
      <c r="B12">
        <f>'AT Grey Cations'!BL12</f>
        <v>163.05510922779521</v>
      </c>
      <c r="C12">
        <f>'AT Grey Cations'!BM12</f>
        <v>546.23461591311411</v>
      </c>
      <c r="D12">
        <f>'AT Grey Cations'!BN12</f>
        <v>22.841290640016865</v>
      </c>
      <c r="E12">
        <f>'AT Grey Cations'!BO12</f>
        <v>25.764130886382606</v>
      </c>
      <c r="F12">
        <f>'AT Grey Anions'!AC12</f>
        <v>180.3757715365239</v>
      </c>
      <c r="G12">
        <f>'AT Grey Anions'!AD12</f>
        <v>604.25883464735512</v>
      </c>
      <c r="H12">
        <f>'AT Grey Anions'!AE12</f>
        <v>18.230859536729696</v>
      </c>
      <c r="I12">
        <f>'AT Grey Anions'!AF12</f>
        <v>18.401653657453991</v>
      </c>
      <c r="J12" s="100">
        <f t="shared" si="6"/>
        <v>80.563108046159002</v>
      </c>
      <c r="K12">
        <f t="shared" si="0"/>
        <v>0.90397456287403077</v>
      </c>
      <c r="L12">
        <f t="shared" si="1"/>
        <v>1.2528915926316331</v>
      </c>
      <c r="M12">
        <f t="shared" si="2"/>
        <v>1.4000986740638</v>
      </c>
      <c r="Q12">
        <f>'AT Grey Si'!D12/1000</f>
        <v>143.19596556229757</v>
      </c>
      <c r="R12">
        <f>'AT Grey Si'!E12</f>
        <v>479.70648463369696</v>
      </c>
      <c r="S12">
        <f>'AT Grey Si'!F12</f>
        <v>1026.0151511852087</v>
      </c>
      <c r="T12">
        <f t="shared" si="3"/>
        <v>0.50392259438282427</v>
      </c>
      <c r="U12">
        <f t="shared" si="4"/>
        <v>2.1873476561548522E-2</v>
      </c>
      <c r="V12">
        <f t="shared" si="5"/>
        <v>4.2996306610337751E-2</v>
      </c>
      <c r="Z12">
        <f t="shared" si="10"/>
        <v>22.841290640016865</v>
      </c>
    </row>
    <row r="13" spans="1:40" x14ac:dyDescent="0.2">
      <c r="A13">
        <f>'AT Grey Cations'!C13</f>
        <v>54</v>
      </c>
      <c r="B13">
        <f>'AT Grey Cations'!BL13</f>
        <v>153.52824676263646</v>
      </c>
      <c r="C13">
        <f>'AT Grey Cations'!BM13</f>
        <v>532.89654451311128</v>
      </c>
      <c r="D13">
        <f>'AT Grey Cations'!BN13</f>
        <v>22.340432390753833</v>
      </c>
      <c r="E13">
        <f>'AT Grey Cations'!BO13</f>
        <v>25.117275956523581</v>
      </c>
      <c r="F13">
        <f>'AT Grey Anions'!AC13</f>
        <v>167.88900780856423</v>
      </c>
      <c r="G13">
        <f>'AT Grey Anions'!AD13</f>
        <v>582.74274610352654</v>
      </c>
      <c r="H13">
        <f>'AT Grey Anions'!AE13</f>
        <v>17.431535375108208</v>
      </c>
      <c r="I13">
        <f>'AT Grey Anions'!AF13</f>
        <v>17.728791676325805</v>
      </c>
      <c r="J13" s="100">
        <f t="shared" si="6"/>
        <v>79.357424092039182</v>
      </c>
      <c r="K13">
        <f t="shared" si="0"/>
        <v>0.91446276779297753</v>
      </c>
      <c r="L13">
        <f t="shared" si="1"/>
        <v>1.2816101341626742</v>
      </c>
      <c r="M13">
        <f t="shared" si="2"/>
        <v>1.4167505837447461</v>
      </c>
      <c r="Q13">
        <f>'AT Grey Si'!D13/1000</f>
        <v>147.980781886182</v>
      </c>
      <c r="R13">
        <f>'AT Grey Si'!E13</f>
        <v>513.64129392693781</v>
      </c>
      <c r="S13">
        <f>'AT Grey Si'!F13</f>
        <v>1098.5962598480037</v>
      </c>
      <c r="T13">
        <f t="shared" si="3"/>
        <v>0.48604916257108605</v>
      </c>
      <c r="U13">
        <f t="shared" si="4"/>
        <v>2.0017810028008863E-2</v>
      </c>
      <c r="V13">
        <f t="shared" si="5"/>
        <v>3.941990998294212E-2</v>
      </c>
      <c r="Z13">
        <f t="shared" si="10"/>
        <v>22.340432390753829</v>
      </c>
    </row>
    <row r="14" spans="1:40" x14ac:dyDescent="0.2">
      <c r="A14">
        <f>'AT Grey Cations'!C14</f>
        <v>60</v>
      </c>
      <c r="B14">
        <f>'AT Grey Cations'!BL14</f>
        <v>144.14469565102982</v>
      </c>
      <c r="C14">
        <f>'AT Grey Cations'!BM14</f>
        <v>500.75867269167759</v>
      </c>
      <c r="D14">
        <f>'AT Grey Cations'!BN14</f>
        <v>20.971932625085223</v>
      </c>
      <c r="E14">
        <f>'AT Grey Cations'!BO14</f>
        <v>23.586881061069295</v>
      </c>
      <c r="F14">
        <f>'AT Grey Anions'!AC14</f>
        <v>160.43365316455694</v>
      </c>
      <c r="G14">
        <f>'AT Grey Anions'!AD14</f>
        <v>557.34651109367087</v>
      </c>
      <c r="H14">
        <f>'AT Grey Anions'!AE14</f>
        <v>16.74177706986935</v>
      </c>
      <c r="I14">
        <f>'AT Grey Anions'!AF14</f>
        <v>17.087829996125883</v>
      </c>
      <c r="J14" s="100">
        <f t="shared" si="6"/>
        <v>81.479519802035611</v>
      </c>
      <c r="K14">
        <f t="shared" si="0"/>
        <v>0.89846919775105083</v>
      </c>
      <c r="L14">
        <f t="shared" si="1"/>
        <v>1.2526706416864792</v>
      </c>
      <c r="M14">
        <f t="shared" si="2"/>
        <v>1.3803321467042253</v>
      </c>
      <c r="Q14">
        <f>'AT Grey Si'!D14/1000</f>
        <v>153.53000073857842</v>
      </c>
      <c r="R14">
        <f>'AT Grey Si'!E14</f>
        <v>533.3632225658215</v>
      </c>
      <c r="S14">
        <f>'AT Grey Si'!F14</f>
        <v>1140.7782987452672</v>
      </c>
      <c r="T14">
        <f t="shared" si="3"/>
        <v>0.45911268345571482</v>
      </c>
      <c r="U14">
        <f t="shared" si="4"/>
        <v>1.8117986083581825E-2</v>
      </c>
      <c r="V14">
        <f t="shared" si="5"/>
        <v>3.5719345857246336E-2</v>
      </c>
      <c r="Z14">
        <f t="shared" si="10"/>
        <v>20.971932625085223</v>
      </c>
    </row>
    <row r="15" spans="1:40" x14ac:dyDescent="0.2">
      <c r="A15">
        <f>'AT Grey Cations'!C15</f>
        <v>66</v>
      </c>
      <c r="B15">
        <f>'AT Grey Cations'!BL15</f>
        <v>140.79573766605623</v>
      </c>
      <c r="C15">
        <f>'AT Grey Cations'!BM15</f>
        <v>483.21097166990478</v>
      </c>
      <c r="D15">
        <f>'AT Grey Cations'!BN15</f>
        <v>20.243190749609607</v>
      </c>
      <c r="E15">
        <f>'AT Grey Cations'!BO15</f>
        <v>22.717003751987132</v>
      </c>
      <c r="F15">
        <f>'AT Grey Anions'!AC15</f>
        <v>151.94441612090677</v>
      </c>
      <c r="G15">
        <f>'AT Grey Anions'!AD15</f>
        <v>521.47323612695197</v>
      </c>
      <c r="H15">
        <f>'AT Grey Anions'!AE15</f>
        <v>15.655621723959397</v>
      </c>
      <c r="I15">
        <f>'AT Grey Anions'!AF15</f>
        <v>16.02261187510863</v>
      </c>
      <c r="J15" s="100">
        <f t="shared" si="6"/>
        <v>79.150624391649472</v>
      </c>
      <c r="K15">
        <f t="shared" si="0"/>
        <v>0.92662659978252016</v>
      </c>
      <c r="L15">
        <f t="shared" si="1"/>
        <v>1.2930301400058346</v>
      </c>
      <c r="M15">
        <f t="shared" si="2"/>
        <v>1.417809026958853</v>
      </c>
      <c r="Q15">
        <f>'AT Grey Si'!D15/1000</f>
        <v>160.46834919668748</v>
      </c>
      <c r="R15">
        <f>'AT Grey Si'!E15</f>
        <v>550.72737444303141</v>
      </c>
      <c r="S15">
        <f>'AT Grey Si'!F15</f>
        <v>1177.917431703002</v>
      </c>
      <c r="T15">
        <f t="shared" si="3"/>
        <v>0.45067216610987482</v>
      </c>
      <c r="U15">
        <f t="shared" si="4"/>
        <v>1.6960160663386115E-2</v>
      </c>
      <c r="V15">
        <f t="shared" si="5"/>
        <v>3.3481162274096928E-2</v>
      </c>
      <c r="Z15">
        <f t="shared" si="10"/>
        <v>20.243190749609607</v>
      </c>
    </row>
    <row r="16" spans="1:40" x14ac:dyDescent="0.2">
      <c r="A16">
        <f>'AT Grey Cations'!C16</f>
        <v>72</v>
      </c>
      <c r="B16">
        <f>'AT Grey Cations'!BL16</f>
        <v>134.44803100175386</v>
      </c>
      <c r="C16">
        <f>'AT Grey Cations'!BM16</f>
        <v>468.01359591710542</v>
      </c>
      <c r="D16">
        <f>'AT Grey Cations'!BN16</f>
        <v>19.613345244166602</v>
      </c>
      <c r="E16">
        <f>'AT Grey Cations'!BO16</f>
        <v>22.005788853223144</v>
      </c>
      <c r="F16">
        <f>'AT Grey Anions'!AC16</f>
        <v>136.5337235443038</v>
      </c>
      <c r="G16">
        <f>'AT Grey Anions'!AD16</f>
        <v>475.27389165772161</v>
      </c>
      <c r="H16">
        <f>'AT Grey Anions'!AE16</f>
        <v>14.780704116812325</v>
      </c>
      <c r="I16">
        <f>'AT Grey Anions'!AF16</f>
        <v>14.936906034411294</v>
      </c>
      <c r="J16" s="100">
        <f t="shared" si="6"/>
        <v>76.15685059566178</v>
      </c>
      <c r="K16">
        <f t="shared" si="0"/>
        <v>0.98472397523185462</v>
      </c>
      <c r="L16">
        <f t="shared" si="1"/>
        <v>1.3269560833612375</v>
      </c>
      <c r="M16">
        <f t="shared" si="2"/>
        <v>1.4732494669596718</v>
      </c>
      <c r="Q16">
        <f>'AT Grey Si'!D16/1000</f>
        <v>161.54646993003348</v>
      </c>
      <c r="R16">
        <f>'AT Grey Si'!E16</f>
        <v>562.34326182644679</v>
      </c>
      <c r="S16">
        <f>'AT Grey Si'!F16</f>
        <v>1202.7619498231729</v>
      </c>
      <c r="T16">
        <f t="shared" si="3"/>
        <v>0.45104651011751634</v>
      </c>
      <c r="U16">
        <f t="shared" si="4"/>
        <v>1.6108959452629884E-2</v>
      </c>
      <c r="V16">
        <f t="shared" si="5"/>
        <v>3.1831491492775268E-2</v>
      </c>
      <c r="Z16">
        <f t="shared" si="10"/>
        <v>19.613345244166599</v>
      </c>
    </row>
    <row r="17" spans="1:26" x14ac:dyDescent="0.2">
      <c r="A17">
        <f>'AT Grey Cations'!C17</f>
        <v>78</v>
      </c>
      <c r="B17">
        <f>'AT Grey Cations'!BL17</f>
        <v>129.27310673022299</v>
      </c>
      <c r="C17">
        <f>'AT Grey Cations'!BM17</f>
        <v>449.0947727807947</v>
      </c>
      <c r="D17">
        <f>'AT Grey Cations'!BN17</f>
        <v>18.830290623073694</v>
      </c>
      <c r="E17">
        <f>'AT Grey Cations'!BO17</f>
        <v>21.109685824080113</v>
      </c>
      <c r="F17">
        <f>'AT Grey Anions'!AC17</f>
        <v>133.00699113924045</v>
      </c>
      <c r="G17">
        <f>'AT Grey Anions'!AD17</f>
        <v>462.06628721772148</v>
      </c>
      <c r="H17">
        <f>'AT Grey Anions'!AE17</f>
        <v>14.106374970168623</v>
      </c>
      <c r="I17">
        <f>'AT Grey Anions'!AF17</f>
        <v>14.470960103455571</v>
      </c>
      <c r="J17" s="100">
        <f t="shared" si="6"/>
        <v>76.849372073544004</v>
      </c>
      <c r="K17">
        <f t="shared" si="0"/>
        <v>0.97192715678299479</v>
      </c>
      <c r="L17">
        <f t="shared" si="1"/>
        <v>1.3348780719990037</v>
      </c>
      <c r="M17">
        <f t="shared" si="2"/>
        <v>1.4587619393020963</v>
      </c>
      <c r="Q17">
        <f>'AT Grey Si'!D17/1000</f>
        <v>165.94740257984</v>
      </c>
      <c r="R17">
        <f>'AT Grey Si'!E17</f>
        <v>576.50127656236418</v>
      </c>
      <c r="S17">
        <f>'AT Grey Si'!F17</f>
        <v>1233.0436701981787</v>
      </c>
      <c r="T17">
        <f t="shared" si="3"/>
        <v>0.43241748389119677</v>
      </c>
      <c r="U17">
        <f t="shared" si="4"/>
        <v>1.5098656890584384E-2</v>
      </c>
      <c r="V17">
        <f t="shared" si="5"/>
        <v>2.9859575455727996E-2</v>
      </c>
      <c r="Z17">
        <f t="shared" si="10"/>
        <v>18.830290623073694</v>
      </c>
    </row>
    <row r="18" spans="1:26" x14ac:dyDescent="0.2">
      <c r="A18">
        <f>'AT Grey Cations'!C18</f>
        <v>84</v>
      </c>
      <c r="B18">
        <f>'AT Grey Cations'!BL18</f>
        <v>123.76753823261068</v>
      </c>
      <c r="C18">
        <f>'AT Grey Cations'!BM18</f>
        <v>432.56754612297431</v>
      </c>
      <c r="D18">
        <f>'AT Grey Cations'!BN18</f>
        <v>18.110913077474038</v>
      </c>
      <c r="E18">
        <f>'AT Grey Cations'!BO18</f>
        <v>20.326728038916858</v>
      </c>
      <c r="F18">
        <f>'AT Grey Anions'!AC18</f>
        <v>119.85544255050505</v>
      </c>
      <c r="G18">
        <f>'AT Grey Anions'!AD18</f>
        <v>418.89477171401506</v>
      </c>
      <c r="H18">
        <f>'AT Grey Anions'!AE18</f>
        <v>12.874776133024067</v>
      </c>
      <c r="I18">
        <f>'AT Grey Anions'!AF18</f>
        <v>13.216240775052565</v>
      </c>
      <c r="J18" s="100">
        <f t="shared" si="6"/>
        <v>72.973906497793521</v>
      </c>
      <c r="K18">
        <f t="shared" si="0"/>
        <v>1.0326401171182289</v>
      </c>
      <c r="L18">
        <f t="shared" si="1"/>
        <v>1.4066973196542945</v>
      </c>
      <c r="M18">
        <f t="shared" si="2"/>
        <v>1.5380113290071331</v>
      </c>
      <c r="Q18">
        <f>'AT Grey Si'!D18/1000</f>
        <v>170.63324050100792</v>
      </c>
      <c r="R18">
        <f>'AT Grey Si'!E18</f>
        <v>596.36317555102255</v>
      </c>
      <c r="S18">
        <f>'AT Grey Si'!F18</f>
        <v>1275.5250832006207</v>
      </c>
      <c r="T18">
        <f t="shared" si="3"/>
        <v>0.42606664374137682</v>
      </c>
      <c r="U18">
        <f t="shared" si="4"/>
        <v>1.4056903954367806E-2</v>
      </c>
      <c r="V18">
        <f t="shared" si="5"/>
        <v>2.7835650651838031E-2</v>
      </c>
      <c r="Z18">
        <f t="shared" si="10"/>
        <v>18.110913077474041</v>
      </c>
    </row>
    <row r="19" spans="1:26" x14ac:dyDescent="0.2">
      <c r="A19">
        <f>'AT Grey Cations'!C19</f>
        <v>90</v>
      </c>
      <c r="B19">
        <f>'AT Grey Cations'!BL19</f>
        <v>119.38795383140059</v>
      </c>
      <c r="C19">
        <f>'AT Grey Cations'!BM19</f>
        <v>414.27619979496012</v>
      </c>
      <c r="D19">
        <f>'AT Grey Cations'!BN19</f>
        <v>17.349487368423283</v>
      </c>
      <c r="E19">
        <f>'AT Grey Cations'!BO19</f>
        <v>19.476433889888337</v>
      </c>
      <c r="F19">
        <f>'AT Grey Anions'!AC19</f>
        <v>114.71534659090909</v>
      </c>
      <c r="G19">
        <f>'AT Grey Anions'!AD19</f>
        <v>398.06225267045465</v>
      </c>
      <c r="H19">
        <f>'AT Grey Anions'!AE19</f>
        <v>12.351020540097831</v>
      </c>
      <c r="I19">
        <f>'AT Grey Anions'!AF19</f>
        <v>12.687036401988127</v>
      </c>
      <c r="J19" s="100">
        <f t="shared" si="6"/>
        <v>73.12628974317137</v>
      </c>
      <c r="K19">
        <f t="shared" si="0"/>
        <v>1.040732189540033</v>
      </c>
      <c r="L19">
        <f t="shared" si="1"/>
        <v>1.4047007137667555</v>
      </c>
      <c r="M19">
        <f t="shared" si="2"/>
        <v>1.5351444791973856</v>
      </c>
      <c r="Q19">
        <f>'AT Grey Si'!D19/1000</f>
        <v>171.1665677217967</v>
      </c>
      <c r="R19">
        <f>'AT Grey Si'!E19</f>
        <v>593.94798999463467</v>
      </c>
      <c r="S19">
        <f>'AT Grey Si'!F19</f>
        <v>1270.3593890664881</v>
      </c>
      <c r="T19">
        <f t="shared" si="3"/>
        <v>0.41761282492606594</v>
      </c>
      <c r="U19">
        <f t="shared" si="4"/>
        <v>1.35256463489249E-2</v>
      </c>
      <c r="V19">
        <f t="shared" si="5"/>
        <v>2.6793304108297337E-2</v>
      </c>
      <c r="Z19">
        <f t="shared" si="10"/>
        <v>17.349487368423283</v>
      </c>
    </row>
    <row r="20" spans="1:26" x14ac:dyDescent="0.2">
      <c r="A20">
        <f>'AT Grey Cations'!C20</f>
        <v>96</v>
      </c>
      <c r="B20">
        <f>'AT Grey Cations'!BL20</f>
        <v>117.29722949831991</v>
      </c>
      <c r="C20">
        <f>'AT Grey Cations'!BM20</f>
        <v>402.91598332672896</v>
      </c>
      <c r="D20">
        <f>'AT Grey Cations'!BN20</f>
        <v>16.866744422204011</v>
      </c>
      <c r="E20">
        <f>'AT Grey Cations'!BO20</f>
        <v>18.934577313059464</v>
      </c>
      <c r="F20">
        <f>'AT Grey Anions'!AC20</f>
        <v>110.96219539641943</v>
      </c>
      <c r="G20">
        <f>'AT Grey Anions'!AD20</f>
        <v>381.1551411867008</v>
      </c>
      <c r="H20">
        <f>'AT Grey Anions'!AE20</f>
        <v>11.923528463409413</v>
      </c>
      <c r="I20">
        <f>'AT Grey Anions'!AF20</f>
        <v>12.251667281060145</v>
      </c>
      <c r="J20" s="100">
        <f t="shared" si="6"/>
        <v>72.63800870149899</v>
      </c>
      <c r="K20">
        <f t="shared" si="0"/>
        <v>1.0570918237447282</v>
      </c>
      <c r="L20">
        <f t="shared" si="1"/>
        <v>1.4145766057391651</v>
      </c>
      <c r="M20">
        <f t="shared" si="2"/>
        <v>1.5454694351951943</v>
      </c>
      <c r="Q20">
        <f>'AT Grey Si'!D20/1000</f>
        <v>177.2027779611395</v>
      </c>
      <c r="R20">
        <f>'AT Grey Si'!E20</f>
        <v>608.69154229651429</v>
      </c>
      <c r="S20">
        <f>'AT Grey Si'!F20</f>
        <v>1301.893480283894</v>
      </c>
      <c r="T20">
        <f t="shared" si="3"/>
        <v>0.4070488794374601</v>
      </c>
      <c r="U20">
        <f t="shared" si="4"/>
        <v>1.2837970820826938E-2</v>
      </c>
      <c r="V20">
        <f t="shared" si="5"/>
        <v>2.5445015745978079E-2</v>
      </c>
      <c r="Z20">
        <f t="shared" si="10"/>
        <v>16.866744422204011</v>
      </c>
    </row>
    <row r="21" spans="1:26" x14ac:dyDescent="0.2">
      <c r="A21">
        <f>'AT Grey Cations'!C21</f>
        <v>102</v>
      </c>
      <c r="B21">
        <f>'AT Grey Cations'!BL21</f>
        <v>113.23538026847011</v>
      </c>
      <c r="C21">
        <f>'AT Grey Cations'!BM21</f>
        <v>390.88853268675859</v>
      </c>
      <c r="D21">
        <f>'AT Grey Cations'!BN21</f>
        <v>16.356644834058695</v>
      </c>
      <c r="E21">
        <f>'AT Grey Cations'!BO21</f>
        <v>18.36285453839659</v>
      </c>
      <c r="F21">
        <f>'AT Grey Anions'!AC21</f>
        <v>101.48618737373735</v>
      </c>
      <c r="G21">
        <f>'AT Grey Anions'!AD21</f>
        <v>350.33031881414126</v>
      </c>
      <c r="H21">
        <f>'AT Grey Anions'!AE21</f>
        <v>11.080306171863487</v>
      </c>
      <c r="I21">
        <f>'AT Grey Anions'!AF21</f>
        <v>11.391506851815201</v>
      </c>
      <c r="J21" s="100">
        <f t="shared" si="6"/>
        <v>69.644520422031704</v>
      </c>
      <c r="K21">
        <f t="shared" si="0"/>
        <v>1.1157713497647186</v>
      </c>
      <c r="L21">
        <f t="shared" si="1"/>
        <v>1.4761906918775902</v>
      </c>
      <c r="M21">
        <f t="shared" si="2"/>
        <v>1.6119776582033594</v>
      </c>
      <c r="Q21">
        <f>'AT Grey Si'!D21/1000</f>
        <v>185.87497525533087</v>
      </c>
      <c r="R21">
        <f>'AT Grey Si'!E21</f>
        <v>641.64041458140196</v>
      </c>
      <c r="S21">
        <f>'AT Grey Si'!F21</f>
        <v>1372.3658279832905</v>
      </c>
      <c r="T21">
        <f t="shared" si="3"/>
        <v>0.39405248514614577</v>
      </c>
      <c r="U21">
        <f t="shared" si="4"/>
        <v>1.1823116513349042E-2</v>
      </c>
      <c r="V21">
        <f t="shared" si="5"/>
        <v>2.3458350248594856E-2</v>
      </c>
      <c r="Z21">
        <f t="shared" si="10"/>
        <v>16.356644834058695</v>
      </c>
    </row>
    <row r="22" spans="1:26" x14ac:dyDescent="0.2">
      <c r="A22">
        <f>'AT Grey Cations'!C22</f>
        <v>108</v>
      </c>
      <c r="B22">
        <f>'AT Grey Cations'!BL22</f>
        <v>107.80757233055489</v>
      </c>
      <c r="C22">
        <f>'AT Grey Cations'!BM22</f>
        <v>372.36735482973648</v>
      </c>
      <c r="D22">
        <f>'AT Grey Cations'!BN22</f>
        <v>15.584430849328557</v>
      </c>
      <c r="E22">
        <f>'AT Grey Cations'!BO22</f>
        <v>17.482001678635481</v>
      </c>
      <c r="F22">
        <f>'AT Grey Anions'!AC22</f>
        <v>93.695992839195966</v>
      </c>
      <c r="G22">
        <f>'AT Grey Anions'!AD22</f>
        <v>323.62595926658287</v>
      </c>
      <c r="H22">
        <f>'AT Grey Anions'!AE22</f>
        <v>10.322860494371749</v>
      </c>
      <c r="I22">
        <f>'AT Grey Anions'!AF22</f>
        <v>10.61982597868484</v>
      </c>
      <c r="J22" s="100">
        <f t="shared" si="6"/>
        <v>68.14381661645595</v>
      </c>
      <c r="K22">
        <f t="shared" si="0"/>
        <v>1.150610277598292</v>
      </c>
      <c r="L22">
        <f t="shared" si="1"/>
        <v>1.5097008099475462</v>
      </c>
      <c r="M22">
        <f t="shared" si="2"/>
        <v>1.6461664921556891</v>
      </c>
      <c r="Q22">
        <f>'AT Grey Si'!D22/1000</f>
        <v>180.6022505871089</v>
      </c>
      <c r="R22">
        <f>'AT Grey Si'!E22</f>
        <v>623.80017352787411</v>
      </c>
      <c r="S22">
        <f>'AT Grey Si'!F22</f>
        <v>1334.2084167160797</v>
      </c>
      <c r="T22">
        <f t="shared" si="3"/>
        <v>0.39303048748658609</v>
      </c>
      <c r="U22">
        <f t="shared" si="4"/>
        <v>1.1590976806178991E-2</v>
      </c>
      <c r="V22">
        <f t="shared" si="5"/>
        <v>2.3005326426842086E-2</v>
      </c>
      <c r="Z22">
        <f t="shared" si="10"/>
        <v>15.584430849328555</v>
      </c>
    </row>
    <row r="23" spans="1:26" x14ac:dyDescent="0.2">
      <c r="A23">
        <f>'AT Grey Cations'!C23</f>
        <v>114</v>
      </c>
      <c r="B23">
        <f>'AT Grey Cations'!BL23</f>
        <v>106.08190887777121</v>
      </c>
      <c r="C23">
        <f>'AT Grey Cations'!BM23</f>
        <v>363.11837408861101</v>
      </c>
      <c r="D23">
        <f>'AT Grey Cations'!BN23</f>
        <v>15.193977544930393</v>
      </c>
      <c r="E23">
        <f>'AT Grey Cations'!BO23</f>
        <v>17.090734747543998</v>
      </c>
      <c r="F23">
        <f>'AT Grey Anions'!AC23</f>
        <v>90.638537468354428</v>
      </c>
      <c r="G23">
        <f>'AT Grey Anions'!AD23</f>
        <v>310.25571375417724</v>
      </c>
      <c r="H23">
        <f>'AT Grey Anions'!AE23</f>
        <v>9.987705808265952</v>
      </c>
      <c r="I23">
        <f>'AT Grey Anions'!AF23</f>
        <v>10.285293518605217</v>
      </c>
      <c r="J23" s="100">
        <f t="shared" si="6"/>
        <v>67.693225741517551</v>
      </c>
      <c r="K23">
        <f t="shared" si="0"/>
        <v>1.170384163742809</v>
      </c>
      <c r="L23">
        <f t="shared" si="1"/>
        <v>1.5212680305777193</v>
      </c>
      <c r="M23">
        <f t="shared" si="2"/>
        <v>1.6616671869041286</v>
      </c>
      <c r="Q23">
        <f>'AT Grey Si'!D23/1000</f>
        <v>184.44155296841282</v>
      </c>
      <c r="R23">
        <f>'AT Grey Si'!E23</f>
        <v>631.34343581087728</v>
      </c>
      <c r="S23">
        <f>'AT Grey Si'!F23</f>
        <v>1350.3422436282488</v>
      </c>
      <c r="T23">
        <f t="shared" si="3"/>
        <v>0.38564008289126367</v>
      </c>
      <c r="U23">
        <f t="shared" si="4"/>
        <v>1.1169332522028312E-2</v>
      </c>
      <c r="V23">
        <f t="shared" si="5"/>
        <v>2.2175847310697147E-2</v>
      </c>
      <c r="Z23">
        <f t="shared" si="10"/>
        <v>15.193977544930393</v>
      </c>
    </row>
    <row r="24" spans="1:26" x14ac:dyDescent="0.2">
      <c r="A24">
        <f>'AT Grey Cations'!C24</f>
        <v>120</v>
      </c>
      <c r="B24">
        <f>'AT Grey Cations'!BL24</f>
        <v>104.40724549917302</v>
      </c>
      <c r="C24">
        <f>'AT Grey Cations'!BM24</f>
        <v>353.00089703270419</v>
      </c>
      <c r="D24">
        <f>'AT Grey Cations'!BN24</f>
        <v>14.77636401257932</v>
      </c>
      <c r="E24">
        <f>'AT Grey Cations'!BO24</f>
        <v>16.624466904612468</v>
      </c>
      <c r="F24">
        <f>'AT Grey Anions'!AC24</f>
        <v>79.284699748110825</v>
      </c>
      <c r="G24">
        <f>'AT Grey Anions'!AD24</f>
        <v>268.06156984836281</v>
      </c>
      <c r="H24">
        <f>'AT Grey Anions'!AE24</f>
        <v>8.9977802633951853</v>
      </c>
      <c r="I24">
        <f>'AT Grey Anions'!AF24</f>
        <v>9.148931110299749</v>
      </c>
      <c r="J24" s="100">
        <f t="shared" si="6"/>
        <v>61.915983543117505</v>
      </c>
      <c r="K24">
        <f t="shared" si="0"/>
        <v>1.3168649919956446</v>
      </c>
      <c r="L24">
        <f t="shared" si="1"/>
        <v>1.6422232572952018</v>
      </c>
      <c r="M24">
        <f t="shared" si="2"/>
        <v>1.8170938991875081</v>
      </c>
      <c r="Q24">
        <f>'AT Grey Si'!D24/1000</f>
        <v>186.14763250177549</v>
      </c>
      <c r="R24">
        <f>'AT Grey Si'!E24</f>
        <v>629.36514548850312</v>
      </c>
      <c r="S24">
        <f>'AT Grey Si'!F24</f>
        <v>1346.110998253801</v>
      </c>
      <c r="T24">
        <f t="shared" si="3"/>
        <v>0.39334788122526382</v>
      </c>
      <c r="U24">
        <f t="shared" si="4"/>
        <v>1.090419031064657E-2</v>
      </c>
      <c r="V24">
        <f t="shared" si="5"/>
        <v>2.1664530409982456E-2</v>
      </c>
      <c r="Z24">
        <f t="shared" si="10"/>
        <v>14.77636401257932</v>
      </c>
    </row>
    <row r="25" spans="1:26" x14ac:dyDescent="0.2">
      <c r="A25">
        <f>'AT Grey Cations'!C25</f>
        <v>126</v>
      </c>
      <c r="B25">
        <f>'AT Grey Cations'!BL25</f>
        <v>99.80189476693721</v>
      </c>
      <c r="C25">
        <f>'AT Grey Cations'!BM25</f>
        <v>334.03694178493879</v>
      </c>
      <c r="D25">
        <f>'AT Grey Cations'!BN25</f>
        <v>13.943580884993136</v>
      </c>
      <c r="E25">
        <f>'AT Grey Cations'!BO25</f>
        <v>15.714757453866543</v>
      </c>
      <c r="F25">
        <f>'AT Grey Anions'!AC25</f>
        <v>83.348792838874687</v>
      </c>
      <c r="G25">
        <f>'AT Grey Anions'!AD25</f>
        <v>278.9684096317136</v>
      </c>
      <c r="H25">
        <f>'AT Grey Anions'!AE25</f>
        <v>9.1395175994907412</v>
      </c>
      <c r="I25">
        <f>'AT Grey Anions'!AF25</f>
        <v>9.4321136990552716</v>
      </c>
      <c r="J25" s="100">
        <f t="shared" si="6"/>
        <v>67.644845157434716</v>
      </c>
      <c r="K25">
        <f t="shared" si="0"/>
        <v>1.1974006025482424</v>
      </c>
      <c r="L25">
        <f t="shared" si="1"/>
        <v>1.5256364171529226</v>
      </c>
      <c r="M25">
        <f t="shared" si="2"/>
        <v>1.6660907570951511</v>
      </c>
      <c r="Q25">
        <f>'AT Grey Si'!D25/1000</f>
        <v>183.90754604763239</v>
      </c>
      <c r="R25">
        <f>'AT Grey Si'!E25</f>
        <v>615.53855662142553</v>
      </c>
      <c r="S25">
        <f>'AT Grey Si'!F25</f>
        <v>1316.5381446000442</v>
      </c>
      <c r="T25">
        <f t="shared" si="3"/>
        <v>0.3734313475322994</v>
      </c>
      <c r="U25">
        <f t="shared" si="4"/>
        <v>1.0518077872609135E-2</v>
      </c>
      <c r="V25">
        <f t="shared" si="5"/>
        <v>2.0892120802779187E-2</v>
      </c>
      <c r="Z25">
        <f t="shared" si="10"/>
        <v>13.943580884993136</v>
      </c>
    </row>
    <row r="26" spans="1:26" x14ac:dyDescent="0.2">
      <c r="A26">
        <f>'AT Grey Cations'!C26</f>
        <v>132</v>
      </c>
      <c r="B26">
        <f>'AT Grey Cations'!BL26</f>
        <v>97.852020698237794</v>
      </c>
      <c r="C26">
        <f>'AT Grey Cations'!BM26</f>
        <v>340.03577192637636</v>
      </c>
      <c r="D26">
        <f>'AT Grey Cations'!BN26</f>
        <v>14.213267789446318</v>
      </c>
      <c r="E26">
        <f>'AT Grey Cations'!BO26</f>
        <v>15.979453194814447</v>
      </c>
      <c r="F26">
        <f>'AT Grey Anions'!AC26</f>
        <v>74.051617499999992</v>
      </c>
      <c r="G26">
        <f>'AT Grey Anions'!AD26</f>
        <v>257.32937081249997</v>
      </c>
      <c r="H26">
        <f>'AT Grey Anions'!AE26</f>
        <v>8.4552913027766277</v>
      </c>
      <c r="I26">
        <f>'AT Grey Anions'!AF26</f>
        <v>8.7430185624971148</v>
      </c>
      <c r="J26" s="100">
        <f t="shared" si="6"/>
        <v>61.51307842795314</v>
      </c>
      <c r="K26">
        <f t="shared" si="0"/>
        <v>1.3214028808788385</v>
      </c>
      <c r="L26">
        <f t="shared" si="1"/>
        <v>1.6809909062244648</v>
      </c>
      <c r="M26">
        <f t="shared" si="2"/>
        <v>1.8276814901615073</v>
      </c>
      <c r="Q26">
        <f>'AT Grey Si'!D26/1000</f>
        <v>187.66514240550438</v>
      </c>
      <c r="R26">
        <f>'AT Grey Si'!E26</f>
        <v>652.13636985912763</v>
      </c>
      <c r="S26">
        <f>'AT Grey Si'!F26</f>
        <v>1394.814991140491</v>
      </c>
      <c r="T26">
        <f t="shared" si="3"/>
        <v>0.37388519074425469</v>
      </c>
      <c r="U26">
        <f t="shared" si="4"/>
        <v>1.0128674402410387E-2</v>
      </c>
      <c r="V26">
        <f t="shared" si="5"/>
        <v>2.0136020843953554E-2</v>
      </c>
      <c r="Z26">
        <f t="shared" si="10"/>
        <v>14.213267789446318</v>
      </c>
    </row>
    <row r="27" spans="1:26" x14ac:dyDescent="0.2">
      <c r="A27">
        <f>'AT Grey Cations'!C27</f>
        <v>138</v>
      </c>
      <c r="B27">
        <f>'AT Grey Cations'!BL27</f>
        <v>96.783783552846103</v>
      </c>
      <c r="C27">
        <f>'AT Grey Cations'!BM27</f>
        <v>329.25843164678236</v>
      </c>
      <c r="D27">
        <f>'AT Grey Cations'!BN27</f>
        <v>13.758170436069992</v>
      </c>
      <c r="E27">
        <f>'AT Grey Cations'!BO27</f>
        <v>15.506166748484047</v>
      </c>
      <c r="F27">
        <f>'AT Grey Anions'!AC27</f>
        <v>72.267077078085649</v>
      </c>
      <c r="G27">
        <f>'AT Grey Anions'!AD27</f>
        <v>245.85259621964735</v>
      </c>
      <c r="H27">
        <f>'AT Grey Anions'!AE27</f>
        <v>8.2016080040771548</v>
      </c>
      <c r="I27">
        <f>'AT Grey Anions'!AF27</f>
        <v>8.495177761077267</v>
      </c>
      <c r="J27" s="100">
        <f t="shared" si="6"/>
        <v>61.746420431057736</v>
      </c>
      <c r="K27">
        <f t="shared" si="0"/>
        <v>1.3392513917266886</v>
      </c>
      <c r="L27">
        <f t="shared" si="1"/>
        <v>1.6774967090880932</v>
      </c>
      <c r="M27">
        <f t="shared" si="2"/>
        <v>1.82529043942192</v>
      </c>
      <c r="Q27">
        <f>'AT Grey Si'!D27/1000</f>
        <v>187.85101141652819</v>
      </c>
      <c r="R27">
        <f>'AT Grey Si'!E27</f>
        <v>639.06914083902893</v>
      </c>
      <c r="S27">
        <f>'AT Grey Si'!F27</f>
        <v>1366.8662862801302</v>
      </c>
      <c r="T27">
        <f t="shared" si="3"/>
        <v>0.37207632930475781</v>
      </c>
      <c r="U27">
        <f t="shared" si="4"/>
        <v>1.0005448089697286E-2</v>
      </c>
      <c r="V27">
        <f t="shared" si="5"/>
        <v>1.9892248637464256E-2</v>
      </c>
      <c r="Z27">
        <f t="shared" si="10"/>
        <v>13.758170436069992</v>
      </c>
    </row>
    <row r="28" spans="1:26" x14ac:dyDescent="0.2">
      <c r="A28">
        <f>'AT Grey Cations'!C28</f>
        <v>144</v>
      </c>
      <c r="B28">
        <f>'AT Grey Cations'!BL28</f>
        <v>93.287021244569317</v>
      </c>
      <c r="C28">
        <f>'AT Grey Cations'!BM28</f>
        <v>318.29531648647043</v>
      </c>
      <c r="D28">
        <f>'AT Grey Cations'!BN28</f>
        <v>13.277287583141316</v>
      </c>
      <c r="E28">
        <f>'AT Grey Cations'!BO28</f>
        <v>14.992982159473121</v>
      </c>
      <c r="F28">
        <f>'AT Grey Anions'!AC28</f>
        <v>69.74133611111111</v>
      </c>
      <c r="G28">
        <f>'AT Grey Anions'!AD28</f>
        <v>237.9574388111111</v>
      </c>
      <c r="H28">
        <f>'AT Grey Anions'!AE28</f>
        <v>8.0232123456045201</v>
      </c>
      <c r="I28">
        <f>'AT Grey Anions'!AF28</f>
        <v>8.3141493398442314</v>
      </c>
      <c r="J28" s="100">
        <f t="shared" si="6"/>
        <v>62.619336124051628</v>
      </c>
      <c r="K28">
        <f t="shared" si="0"/>
        <v>1.3376144829795842</v>
      </c>
      <c r="L28">
        <f t="shared" si="1"/>
        <v>1.6548593021366582</v>
      </c>
      <c r="M28">
        <f t="shared" si="2"/>
        <v>1.8033092198165903</v>
      </c>
      <c r="Q28">
        <f>'AT Grey Si'!D28/1000</f>
        <v>185.632123059148</v>
      </c>
      <c r="R28">
        <f>'AT Grey Si'!E28</f>
        <v>633.3768038778129</v>
      </c>
      <c r="S28">
        <f>'AT Grey Si'!F28</f>
        <v>1354.6912914552865</v>
      </c>
      <c r="T28">
        <f t="shared" si="3"/>
        <v>0.36529646247370701</v>
      </c>
      <c r="U28">
        <f t="shared" si="4"/>
        <v>9.7432643052585317E-3</v>
      </c>
      <c r="V28">
        <f t="shared" si="5"/>
        <v>1.9372469914182074E-2</v>
      </c>
      <c r="Z28">
        <f t="shared" si="10"/>
        <v>13.277287583141316</v>
      </c>
    </row>
    <row r="29" spans="1:26" x14ac:dyDescent="0.2">
      <c r="A29">
        <f>'AT Grey Cations'!C29</f>
        <v>150</v>
      </c>
      <c r="B29">
        <f>'AT Grey Cations'!BL29</f>
        <v>88.85297657448632</v>
      </c>
      <c r="C29">
        <f>'AT Grey Cations'!BM29</f>
        <v>309.29721145578696</v>
      </c>
      <c r="D29">
        <f>'AT Grey Cations'!BN29</f>
        <v>12.891197819854321</v>
      </c>
      <c r="E29">
        <f>'AT Grey Cations'!BO29</f>
        <v>14.575930594115274</v>
      </c>
      <c r="F29">
        <f>'AT Grey Anions'!AC29</f>
        <v>63.909857251908399</v>
      </c>
      <c r="G29">
        <f>'AT Grey Anions'!AD29</f>
        <v>222.47021309389316</v>
      </c>
      <c r="H29">
        <f>'AT Grey Anions'!AE29</f>
        <v>7.5822039119838625</v>
      </c>
      <c r="I29">
        <f>'AT Grey Anions'!AF29</f>
        <v>7.8567693201734006</v>
      </c>
      <c r="J29" s="100">
        <f t="shared" si="6"/>
        <v>60.946774923218015</v>
      </c>
      <c r="K29">
        <f t="shared" si="0"/>
        <v>1.3902859495407982</v>
      </c>
      <c r="L29">
        <f t="shared" si="1"/>
        <v>1.7001913915134175</v>
      </c>
      <c r="M29">
        <f t="shared" si="2"/>
        <v>1.8552066377575127</v>
      </c>
      <c r="Q29">
        <f>'AT Grey Si'!D29/1000</f>
        <v>182.72399928254012</v>
      </c>
      <c r="R29">
        <f>'AT Grey Si'!E29</f>
        <v>636.06224150252228</v>
      </c>
      <c r="S29">
        <f>'AT Grey Si'!F29</f>
        <v>1360.4350113731412</v>
      </c>
      <c r="T29">
        <f t="shared" si="3"/>
        <v>0.36026268989584492</v>
      </c>
      <c r="U29">
        <f t="shared" si="4"/>
        <v>9.4232716341712923E-3</v>
      </c>
      <c r="V29">
        <f t="shared" si="5"/>
        <v>1.8742662493094801E-2</v>
      </c>
      <c r="Z29">
        <f t="shared" si="10"/>
        <v>12.89119781985432</v>
      </c>
    </row>
    <row r="30" spans="1:26" x14ac:dyDescent="0.2">
      <c r="A30">
        <f>'AT Grey Cations'!C30</f>
        <v>156</v>
      </c>
      <c r="B30">
        <f>'AT Grey Cations'!BL30</f>
        <v>88.644523850184513</v>
      </c>
      <c r="C30">
        <f>'AT Grey Cations'!BM30</f>
        <v>299.70713513747381</v>
      </c>
      <c r="D30">
        <f>'AT Grey Cations'!BN30</f>
        <v>12.486668589586271</v>
      </c>
      <c r="E30">
        <f>'AT Grey Cations'!BO30</f>
        <v>14.127157933660285</v>
      </c>
      <c r="F30">
        <f>'AT Grey Anions'!AC30</f>
        <v>63.56301759493671</v>
      </c>
      <c r="G30">
        <f>'AT Grey Anions'!AD30</f>
        <v>214.90656248848097</v>
      </c>
      <c r="H30">
        <f>'AT Grey Anions'!AE30</f>
        <v>7.3304649279350809</v>
      </c>
      <c r="I30">
        <f>'AT Grey Anions'!AF30</f>
        <v>7.6243780655666242</v>
      </c>
      <c r="J30" s="100">
        <f t="shared" si="6"/>
        <v>61.060145953783561</v>
      </c>
      <c r="K30">
        <f t="shared" si="0"/>
        <v>1.3945927554145219</v>
      </c>
      <c r="L30">
        <f t="shared" si="1"/>
        <v>1.7033938109439453</v>
      </c>
      <c r="M30">
        <f t="shared" si="2"/>
        <v>1.8528931556347725</v>
      </c>
      <c r="Q30">
        <f>'AT Grey Si'!D30/1000</f>
        <v>187.0438831966448</v>
      </c>
      <c r="R30">
        <f>'AT Grey Si'!E30</f>
        <v>632.3953690878559</v>
      </c>
      <c r="S30">
        <f>'AT Grey Si'!F30</f>
        <v>1352.5921600141821</v>
      </c>
      <c r="T30">
        <f t="shared" si="3"/>
        <v>0.35371940505304039</v>
      </c>
      <c r="U30">
        <f t="shared" si="4"/>
        <v>9.1818963524617769E-3</v>
      </c>
      <c r="V30">
        <f t="shared" si="5"/>
        <v>1.8265336069963521E-2</v>
      </c>
      <c r="Z30">
        <f t="shared" si="10"/>
        <v>12.486668589586271</v>
      </c>
    </row>
    <row r="31" spans="1:26" x14ac:dyDescent="0.2">
      <c r="A31">
        <f>'AT Grey Cations'!C31</f>
        <v>162</v>
      </c>
      <c r="B31">
        <f>'AT Grey Cations'!BL31</f>
        <v>86.950391686837804</v>
      </c>
      <c r="C31">
        <f>'AT Grey Cations'!BM31</f>
        <v>299.71800014452992</v>
      </c>
      <c r="D31">
        <f>'AT Grey Cations'!BN31</f>
        <v>12.49716682698312</v>
      </c>
      <c r="E31">
        <f>'AT Grey Cations'!BO31</f>
        <v>14.115966994517471</v>
      </c>
      <c r="F31">
        <f>'AT Grey Anions'!AC31</f>
        <v>58.90593898734177</v>
      </c>
      <c r="G31">
        <f>'AT Grey Anions'!AD31</f>
        <v>203.04877168936713</v>
      </c>
      <c r="H31">
        <f>'AT Grey Anions'!AE31</f>
        <v>6.9978962333306134</v>
      </c>
      <c r="I31">
        <f>'AT Grey Anions'!AF31</f>
        <v>7.2844243007844991</v>
      </c>
      <c r="J31" s="100">
        <f t="shared" si="6"/>
        <v>58.288605742674527</v>
      </c>
      <c r="K31">
        <f t="shared" si="0"/>
        <v>1.4760887133218004</v>
      </c>
      <c r="L31">
        <f t="shared" si="1"/>
        <v>1.7858462615464015</v>
      </c>
      <c r="M31">
        <f t="shared" si="2"/>
        <v>1.9378287715883391</v>
      </c>
      <c r="Q31">
        <f>'AT Grey Si'!D31/1000</f>
        <v>191.83291608320658</v>
      </c>
      <c r="R31">
        <f>'AT Grey Si'!E31</f>
        <v>661.24806173881325</v>
      </c>
      <c r="S31">
        <f>'AT Grey Si'!F31</f>
        <v>1414.3034371401886</v>
      </c>
      <c r="T31">
        <f t="shared" si="3"/>
        <v>0.34677669586699378</v>
      </c>
      <c r="U31">
        <f t="shared" si="4"/>
        <v>8.7927637394953836E-3</v>
      </c>
      <c r="V31">
        <f t="shared" si="5"/>
        <v>1.7499367874647752E-2</v>
      </c>
      <c r="Z31">
        <f t="shared" si="10"/>
        <v>12.49716682698312</v>
      </c>
    </row>
    <row r="32" spans="1:26" x14ac:dyDescent="0.2">
      <c r="A32">
        <f>'AT Grey Cations'!C32</f>
        <v>168</v>
      </c>
      <c r="B32">
        <f>'AT Grey Cations'!BL32</f>
        <v>86.211708191929517</v>
      </c>
      <c r="C32">
        <f>'AT Grey Cations'!BM32</f>
        <v>296.56827618023738</v>
      </c>
      <c r="D32">
        <f>'AT Grey Cations'!BN32</f>
        <v>12.368407854063177</v>
      </c>
      <c r="E32">
        <f>'AT Grey Cations'!BO32</f>
        <v>13.975117715834752</v>
      </c>
      <c r="F32">
        <f>'AT Grey Anions'!AC32</f>
        <v>57.793179230769233</v>
      </c>
      <c r="G32">
        <f>'AT Grey Anions'!AD32</f>
        <v>198.80853655384615</v>
      </c>
      <c r="H32">
        <f>'AT Grey Anions'!AE32</f>
        <v>6.929757836305285</v>
      </c>
      <c r="I32">
        <f>'AT Grey Anions'!AF32</f>
        <v>7.2139907493884543</v>
      </c>
      <c r="J32" s="100">
        <f t="shared" si="6"/>
        <v>58.325944895313008</v>
      </c>
      <c r="K32">
        <f t="shared" si="0"/>
        <v>1.4917280782855797</v>
      </c>
      <c r="L32">
        <f t="shared" si="1"/>
        <v>1.784825407500473</v>
      </c>
      <c r="M32">
        <f t="shared" si="2"/>
        <v>1.9372242357005314</v>
      </c>
      <c r="Q32">
        <f>'AT Grey Si'!D32/1000</f>
        <v>194.940301191781</v>
      </c>
      <c r="R32">
        <f>'AT Grey Si'!E32</f>
        <v>670.59463609972659</v>
      </c>
      <c r="S32">
        <f>'AT Grey Si'!F32</f>
        <v>1434.2942590555917</v>
      </c>
      <c r="T32">
        <f t="shared" si="3"/>
        <v>0.34111708527018414</v>
      </c>
      <c r="U32">
        <f t="shared" si="4"/>
        <v>8.5818774243968925E-3</v>
      </c>
      <c r="V32">
        <f t="shared" si="5"/>
        <v>1.7081622228115313E-2</v>
      </c>
      <c r="Z32">
        <f t="shared" si="10"/>
        <v>12.368407854063175</v>
      </c>
    </row>
    <row r="33" spans="1:26" x14ac:dyDescent="0.2">
      <c r="A33">
        <f>'AT Grey Cations'!C33</f>
        <v>174</v>
      </c>
      <c r="B33">
        <f>'AT Grey Cations'!BL33</f>
        <v>80.704739943962593</v>
      </c>
      <c r="C33">
        <f>'AT Grey Cations'!BM33</f>
        <v>281.01390448487786</v>
      </c>
      <c r="D33">
        <f>'AT Grey Cations'!BN33</f>
        <v>11.679027797603567</v>
      </c>
      <c r="E33">
        <f>'AT Grey Cations'!BO33</f>
        <v>13.231156766797319</v>
      </c>
      <c r="F33">
        <f>'AT Grey Anions'!AC33</f>
        <v>54.013583756345177</v>
      </c>
      <c r="G33">
        <f>'AT Grey Anions'!AD33</f>
        <v>188.07529863959397</v>
      </c>
      <c r="H33">
        <f>'AT Grey Anions'!AE33</f>
        <v>6.5992157691419822</v>
      </c>
      <c r="I33">
        <f>'AT Grey Anions'!AF33</f>
        <v>6.877534387555178</v>
      </c>
      <c r="J33" s="100">
        <f t="shared" si="6"/>
        <v>58.887901516651823</v>
      </c>
      <c r="K33">
        <f t="shared" si="0"/>
        <v>1.4941563645919331</v>
      </c>
      <c r="L33">
        <f t="shared" si="1"/>
        <v>1.7697599542380249</v>
      </c>
      <c r="M33">
        <f t="shared" si="2"/>
        <v>1.923822698835058</v>
      </c>
      <c r="Q33">
        <f>'AT Grey Si'!D33/1000</f>
        <v>182.47461798054238</v>
      </c>
      <c r="R33">
        <f>'AT Grey Si'!E33</f>
        <v>635.37661980824885</v>
      </c>
      <c r="S33">
        <f>'AT Grey Si'!F33</f>
        <v>1358.9685766493267</v>
      </c>
      <c r="T33">
        <f t="shared" si="3"/>
        <v>0.34126328227466168</v>
      </c>
      <c r="U33">
        <f t="shared" si="4"/>
        <v>8.5525067758954673E-3</v>
      </c>
      <c r="V33">
        <f t="shared" si="5"/>
        <v>1.7022749749725424E-2</v>
      </c>
      <c r="Z33">
        <f t="shared" si="10"/>
        <v>11.679027797603567</v>
      </c>
    </row>
    <row r="34" spans="1:26" x14ac:dyDescent="0.2">
      <c r="A34">
        <f>'AT Grey Cations'!C34</f>
        <v>180</v>
      </c>
      <c r="B34">
        <f>'AT Grey Cations'!BL34</f>
        <v>73.400602524689177</v>
      </c>
      <c r="C34">
        <f>'AT Grey Cations'!BM34</f>
        <v>254.99369317077031</v>
      </c>
      <c r="D34">
        <f>'AT Grey Cations'!BN34</f>
        <v>10.555928738155067</v>
      </c>
      <c r="E34">
        <f>'AT Grey Cations'!BO34</f>
        <v>12.145880857249129</v>
      </c>
      <c r="F34">
        <f>'AT Grey Anions'!AC34</f>
        <v>48.578920918367345</v>
      </c>
      <c r="G34">
        <f>'AT Grey Anions'!AD34</f>
        <v>168.76317127040821</v>
      </c>
      <c r="H34">
        <f>'AT Grey Anions'!AE34</f>
        <v>6.304616491946903</v>
      </c>
      <c r="I34">
        <f>'AT Grey Anions'!AF34</f>
        <v>6.4474563211352924</v>
      </c>
      <c r="J34" s="100">
        <f t="shared" si="6"/>
        <v>61.079005751815629</v>
      </c>
      <c r="K34">
        <f t="shared" si="0"/>
        <v>1.5109558042269511</v>
      </c>
      <c r="L34">
        <f t="shared" si="1"/>
        <v>1.674317343749379</v>
      </c>
      <c r="M34">
        <f t="shared" si="2"/>
        <v>1.8838252253735992</v>
      </c>
      <c r="Q34">
        <f>'AT Grey Si'!D34/1000</f>
        <v>163.92576426860202</v>
      </c>
      <c r="R34">
        <f>'AT Grey Si'!E34</f>
        <v>569.47810506912356</v>
      </c>
      <c r="S34">
        <f>'AT Grey Si'!F34</f>
        <v>1218.0222339819488</v>
      </c>
      <c r="T34">
        <f t="shared" si="3"/>
        <v>0.34540698460416847</v>
      </c>
      <c r="U34">
        <f t="shared" si="4"/>
        <v>8.6218224602925449E-3</v>
      </c>
      <c r="V34">
        <f t="shared" si="5"/>
        <v>1.7155304445742824E-2</v>
      </c>
      <c r="Z34">
        <f t="shared" si="10"/>
        <v>10.555928738155067</v>
      </c>
    </row>
    <row r="35" spans="1:26" x14ac:dyDescent="0.2">
      <c r="A35">
        <f>'AT Grey Cations'!C35</f>
        <v>186</v>
      </c>
      <c r="B35">
        <f>'AT Grey Cations'!BL35</f>
        <v>76.233040165657599</v>
      </c>
      <c r="C35">
        <f>'AT Grey Cations'!BM35</f>
        <v>254.77082023362763</v>
      </c>
      <c r="D35">
        <f>'AT Grey Cations'!BN35</f>
        <v>10.553018505018521</v>
      </c>
      <c r="E35">
        <f>'AT Grey Cations'!BO35</f>
        <v>12.126738237923705</v>
      </c>
      <c r="F35">
        <f>'AT Grey Anions'!AC35</f>
        <v>52.779918320610683</v>
      </c>
      <c r="G35">
        <f>'AT Grey Anions'!AD35</f>
        <v>176.39048702748087</v>
      </c>
      <c r="H35">
        <f>'AT Grey Anions'!AE35</f>
        <v>6.3120218443640166</v>
      </c>
      <c r="I35">
        <f>'AT Grey Anions'!AF35</f>
        <v>6.5848898318336806</v>
      </c>
      <c r="J35" s="100">
        <f t="shared" si="6"/>
        <v>62.398164361241435</v>
      </c>
      <c r="K35">
        <f t="shared" si="0"/>
        <v>1.4443569181479465</v>
      </c>
      <c r="L35">
        <f t="shared" si="1"/>
        <v>1.67189194923989</v>
      </c>
      <c r="M35">
        <f t="shared" si="2"/>
        <v>1.8416007780872468</v>
      </c>
      <c r="Q35">
        <f>'AT Grey Si'!D35/1000</f>
        <v>175.92388839784641</v>
      </c>
      <c r="R35">
        <f>'AT Grey Si'!E35</f>
        <v>587.93763502560262</v>
      </c>
      <c r="S35">
        <f>'AT Grey Si'!F35</f>
        <v>1257.5042047824211</v>
      </c>
      <c r="T35">
        <f t="shared" si="3"/>
        <v>0.3333265032160278</v>
      </c>
      <c r="U35">
        <f t="shared" si="4"/>
        <v>8.3501210719419822E-3</v>
      </c>
      <c r="V35">
        <f t="shared" si="5"/>
        <v>1.6617248719129219E-2</v>
      </c>
      <c r="Z35">
        <f t="shared" si="10"/>
        <v>10.553018505018521</v>
      </c>
    </row>
    <row r="36" spans="1:26" x14ac:dyDescent="0.2">
      <c r="A36">
        <f>'AT Grey Cations'!C36</f>
        <v>192</v>
      </c>
      <c r="B36">
        <f>'AT Grey Cations'!BL36</f>
        <v>71.900965435910692</v>
      </c>
      <c r="C36">
        <f>'AT Grey Cations'!BM36</f>
        <v>241.15583807204453</v>
      </c>
      <c r="D36">
        <f>'AT Grey Cations'!BN36</f>
        <v>9.9561366368293758</v>
      </c>
      <c r="E36">
        <f>'AT Grey Cations'!BO36</f>
        <v>11.480824229041048</v>
      </c>
      <c r="F36">
        <f>'AT Grey Anions'!AC36</f>
        <v>46.933221827411167</v>
      </c>
      <c r="G36">
        <f>'AT Grey Anions'!AD36</f>
        <v>157.41402600913707</v>
      </c>
      <c r="H36">
        <f>'AT Grey Anions'!AE36</f>
        <v>5.72844480866876</v>
      </c>
      <c r="I36">
        <f>'AT Grey Anions'!AF36</f>
        <v>5.9976256662228904</v>
      </c>
      <c r="J36" s="100">
        <f t="shared" si="6"/>
        <v>60.240491718812827</v>
      </c>
      <c r="K36">
        <f t="shared" ref="K36:K67" si="11">C36/G36</f>
        <v>1.5319844373845484</v>
      </c>
      <c r="L36">
        <f t="shared" ref="L36:L67" si="12">D36/H36</f>
        <v>1.7380173798240877</v>
      </c>
      <c r="M36">
        <f t="shared" ref="M36:M67" si="13">E36/I36</f>
        <v>1.9142282076219168</v>
      </c>
      <c r="Q36">
        <f>'AT Grey Si'!D36/1000</f>
        <v>175.31618671467538</v>
      </c>
      <c r="R36">
        <f>'AT Grey Si'!E36</f>
        <v>588.01049024102122</v>
      </c>
      <c r="S36">
        <f>'AT Grey Si'!F36</f>
        <v>1257.6600303909061</v>
      </c>
      <c r="T36">
        <f t="shared" ref="T36:T67" si="14">C36/(G36+R36)</f>
        <v>0.32351476616998553</v>
      </c>
      <c r="U36">
        <f t="shared" ref="U36:U67" si="15">D36/(H36+S36)</f>
        <v>7.8805029745554912E-3</v>
      </c>
      <c r="V36">
        <f t="shared" ref="V36:V67" si="16">D36/(H36+(S36/2))</f>
        <v>1.5689865102050182E-2</v>
      </c>
      <c r="Z36">
        <f t="shared" si="10"/>
        <v>9.9561366368293758</v>
      </c>
    </row>
    <row r="37" spans="1:26" x14ac:dyDescent="0.2">
      <c r="A37">
        <f>'AT Grey Cations'!C37</f>
        <v>198</v>
      </c>
      <c r="B37">
        <f>'AT Grey Cations'!BL37</f>
        <v>77.053017036895582</v>
      </c>
      <c r="C37">
        <f>'AT Grey Cations'!BM37</f>
        <v>254.8913803580507</v>
      </c>
      <c r="D37">
        <f>'AT Grey Cations'!BN37</f>
        <v>10.569856751668164</v>
      </c>
      <c r="E37">
        <f>'AT Grey Cations'!BO37</f>
        <v>12.119548897680763</v>
      </c>
      <c r="F37">
        <f>'AT Grey Anions'!AC37</f>
        <v>50.339030506329109</v>
      </c>
      <c r="G37">
        <f>'AT Grey Anions'!AD37</f>
        <v>166.52151291493675</v>
      </c>
      <c r="H37">
        <f>'AT Grey Anions'!AE37</f>
        <v>5.9968069557576795</v>
      </c>
      <c r="I37">
        <f>'AT Grey Anions'!AF37</f>
        <v>6.2815849921642508</v>
      </c>
      <c r="J37" s="100">
        <f t="shared" si="6"/>
        <v>59.429234849118217</v>
      </c>
      <c r="K37">
        <f t="shared" si="11"/>
        <v>1.5306813870244826</v>
      </c>
      <c r="L37">
        <f t="shared" si="12"/>
        <v>1.7625807916861136</v>
      </c>
      <c r="M37">
        <f t="shared" si="13"/>
        <v>1.929377523793578</v>
      </c>
      <c r="Q37">
        <f>'AT Grey Si'!D37/1000</f>
        <v>184.93945494609602</v>
      </c>
      <c r="R37">
        <f>'AT Grey Si'!E37</f>
        <v>611.77971696168584</v>
      </c>
      <c r="S37">
        <f>'AT Grey Si'!F37</f>
        <v>1308.4985900697075</v>
      </c>
      <c r="T37">
        <f t="shared" si="14"/>
        <v>0.3274970802737347</v>
      </c>
      <c r="U37">
        <f t="shared" si="15"/>
        <v>8.0409994402311311E-3</v>
      </c>
      <c r="V37">
        <f t="shared" si="16"/>
        <v>1.6008965020468179E-2</v>
      </c>
      <c r="Z37">
        <f t="shared" si="10"/>
        <v>10.569856751668164</v>
      </c>
    </row>
    <row r="38" spans="1:26" x14ac:dyDescent="0.2">
      <c r="A38">
        <f>'AT Grey Cations'!C38</f>
        <v>204</v>
      </c>
      <c r="B38">
        <f>'AT Grey Cations'!BL38</f>
        <v>72.16179428272261</v>
      </c>
      <c r="C38">
        <f>'AT Grey Cations'!BM38</f>
        <v>240.37093675574891</v>
      </c>
      <c r="D38">
        <f>'AT Grey Cations'!BN38</f>
        <v>9.914739488888701</v>
      </c>
      <c r="E38">
        <f>'AT Grey Cations'!BO38</f>
        <v>11.430288950913948</v>
      </c>
      <c r="F38">
        <f>'AT Grey Anions'!AC38</f>
        <v>51.477422588832489</v>
      </c>
      <c r="G38">
        <f>'AT Grey Anions'!AD38</f>
        <v>171.47129464340102</v>
      </c>
      <c r="H38">
        <f>'AT Grey Anions'!AE38</f>
        <v>6.1378731882915192</v>
      </c>
      <c r="I38">
        <f>'AT Grey Anions'!AF38</f>
        <v>6.4179123301904593</v>
      </c>
      <c r="J38" s="100">
        <f t="shared" si="6"/>
        <v>64.73102331516543</v>
      </c>
      <c r="K38">
        <f t="shared" si="11"/>
        <v>1.4018144392951282</v>
      </c>
      <c r="L38">
        <f t="shared" si="12"/>
        <v>1.615337949275631</v>
      </c>
      <c r="M38">
        <f t="shared" si="13"/>
        <v>1.7809979885740728</v>
      </c>
      <c r="Q38">
        <f>'AT Grey Si'!D38/1000</f>
        <v>168.3023223033108</v>
      </c>
      <c r="R38">
        <f>'AT Grey Si'!E38</f>
        <v>560.61503559232813</v>
      </c>
      <c r="S38">
        <f>'AT Grey Si'!F38</f>
        <v>1199.0655513843744</v>
      </c>
      <c r="T38">
        <f t="shared" si="14"/>
        <v>0.32833687343724932</v>
      </c>
      <c r="U38">
        <f t="shared" si="15"/>
        <v>8.2266107834901084E-3</v>
      </c>
      <c r="V38">
        <f t="shared" si="16"/>
        <v>1.6369853000496391E-2</v>
      </c>
      <c r="Z38">
        <f t="shared" si="10"/>
        <v>9.9147394888887028</v>
      </c>
    </row>
    <row r="39" spans="1:26" x14ac:dyDescent="0.2">
      <c r="A39">
        <f>'AT Grey Cations'!C39</f>
        <v>210</v>
      </c>
      <c r="B39">
        <f>'AT Grey Cations'!BL39</f>
        <v>71.974063826871898</v>
      </c>
      <c r="C39">
        <f>'AT Grey Cations'!BM39</f>
        <v>243.84812824544201</v>
      </c>
      <c r="D39">
        <f>'AT Grey Cations'!BN39</f>
        <v>10.099342491457195</v>
      </c>
      <c r="E39">
        <f>'AT Grey Cations'!BO39</f>
        <v>11.578629739582574</v>
      </c>
      <c r="F39">
        <f>'AT Grey Anions'!AC39</f>
        <v>43.325821843434333</v>
      </c>
      <c r="G39">
        <f>'AT Grey Anions'!AD39</f>
        <v>146.78788440555553</v>
      </c>
      <c r="H39">
        <f>'AT Grey Anions'!AE39</f>
        <v>5.3748127626348801</v>
      </c>
      <c r="I39">
        <f>'AT Grey Anions'!AF39</f>
        <v>5.6325843170453185</v>
      </c>
      <c r="J39" s="100">
        <f t="shared" si="6"/>
        <v>55.771792290535686</v>
      </c>
      <c r="K39">
        <f t="shared" si="11"/>
        <v>1.6612278951559916</v>
      </c>
      <c r="L39">
        <f t="shared" si="12"/>
        <v>1.8790128954196763</v>
      </c>
      <c r="M39">
        <f t="shared" si="13"/>
        <v>2.0556513827131431</v>
      </c>
      <c r="Q39">
        <f>'AT Grey Si'!D39/1000</f>
        <v>181.7782987407065</v>
      </c>
      <c r="R39">
        <f>'AT Grey Si'!E39</f>
        <v>615.86487613351369</v>
      </c>
      <c r="S39">
        <f>'AT Grey Si'!F39</f>
        <v>1317.2360896440548</v>
      </c>
      <c r="T39">
        <f t="shared" si="14"/>
        <v>0.31973676732394141</v>
      </c>
      <c r="U39">
        <f t="shared" si="15"/>
        <v>7.635913535174948E-3</v>
      </c>
      <c r="V39">
        <f t="shared" si="16"/>
        <v>1.5210016758605692E-2</v>
      </c>
      <c r="Z39">
        <f t="shared" si="10"/>
        <v>10.099342491457195</v>
      </c>
    </row>
    <row r="40" spans="1:26" x14ac:dyDescent="0.2">
      <c r="A40">
        <f>'AT Grey Cations'!C40</f>
        <v>216</v>
      </c>
      <c r="B40">
        <f>'AT Grey Cations'!BL40</f>
        <v>71.679654798887597</v>
      </c>
      <c r="C40">
        <f>'AT Grey Cations'!BM40</f>
        <v>249.5885580097266</v>
      </c>
      <c r="D40">
        <f>'AT Grey Cations'!BN40</f>
        <v>10.330336697215087</v>
      </c>
      <c r="E40">
        <f>'AT Grey Cations'!BO40</f>
        <v>11.852080436956545</v>
      </c>
      <c r="F40">
        <f>'AT Grey Anions'!AC40</f>
        <v>42.165966540404035</v>
      </c>
      <c r="G40">
        <f>'AT Grey Anions'!AD40</f>
        <v>146.82189549368681</v>
      </c>
      <c r="H40">
        <f>'AT Grey Anions'!AE40</f>
        <v>5.4228479810992463</v>
      </c>
      <c r="I40">
        <f>'AT Grey Anions'!AF40</f>
        <v>5.6844618570911036</v>
      </c>
      <c r="J40" s="100">
        <f t="shared" si="6"/>
        <v>55.026878829840612</v>
      </c>
      <c r="K40">
        <f t="shared" si="11"/>
        <v>1.6999409874834279</v>
      </c>
      <c r="L40">
        <f t="shared" si="12"/>
        <v>1.9049652015362342</v>
      </c>
      <c r="M40">
        <f t="shared" si="13"/>
        <v>2.0849960356707506</v>
      </c>
      <c r="Q40">
        <f>'AT Grey Si'!D40/1000</f>
        <v>180.42317676690118</v>
      </c>
      <c r="R40">
        <f>'AT Grey Si'!E40</f>
        <v>628.2335015023499</v>
      </c>
      <c r="S40">
        <f>'AT Grey Si'!F40</f>
        <v>1343.6905934589242</v>
      </c>
      <c r="T40">
        <f t="shared" si="14"/>
        <v>0.32202673380132968</v>
      </c>
      <c r="U40">
        <f t="shared" si="15"/>
        <v>7.6571297712286074E-3</v>
      </c>
      <c r="V40">
        <f t="shared" si="16"/>
        <v>1.525294933460938E-2</v>
      </c>
      <c r="Z40">
        <f t="shared" si="10"/>
        <v>10.330336697215087</v>
      </c>
    </row>
    <row r="41" spans="1:26" x14ac:dyDescent="0.2">
      <c r="A41">
        <f>'AT Grey Cations'!C41</f>
        <v>222</v>
      </c>
      <c r="B41">
        <f>'AT Grey Cations'!BL41</f>
        <v>71.624218081814391</v>
      </c>
      <c r="C41">
        <f>'AT Grey Cations'!BM41</f>
        <v>245.16969849405078</v>
      </c>
      <c r="D41">
        <f>'AT Grey Cations'!BN41</f>
        <v>10.154480947009489</v>
      </c>
      <c r="E41">
        <f>'AT Grey Cations'!BO41</f>
        <v>11.653227809162424</v>
      </c>
      <c r="F41">
        <f>'AT Grey Anions'!AC41</f>
        <v>41.781906138107416</v>
      </c>
      <c r="G41">
        <f>'AT Grey Anions'!AD41</f>
        <v>143.01946471074174</v>
      </c>
      <c r="H41">
        <f>'AT Grey Anions'!AE41</f>
        <v>5.3213960725786755</v>
      </c>
      <c r="I41">
        <f>'AT Grey Anions'!AF41</f>
        <v>5.5805377125143938</v>
      </c>
      <c r="J41" s="100">
        <f t="shared" si="6"/>
        <v>54.956405370555849</v>
      </c>
      <c r="K41">
        <f t="shared" si="11"/>
        <v>1.7142400790683203</v>
      </c>
      <c r="L41">
        <f t="shared" si="12"/>
        <v>1.9082362614081396</v>
      </c>
      <c r="M41">
        <f t="shared" si="13"/>
        <v>2.0881908535498255</v>
      </c>
      <c r="Q41">
        <f>'AT Grey Si'!D41/1000</f>
        <v>184.86803799905491</v>
      </c>
      <c r="R41">
        <f>'AT Grey Si'!E41</f>
        <v>632.80329407076511</v>
      </c>
      <c r="S41">
        <f>'AT Grey Si'!F41</f>
        <v>1353.4646460580836</v>
      </c>
      <c r="T41">
        <f t="shared" si="14"/>
        <v>0.31601251151630283</v>
      </c>
      <c r="U41">
        <f t="shared" si="15"/>
        <v>7.4732008073078397E-3</v>
      </c>
      <c r="V41">
        <f t="shared" si="16"/>
        <v>1.4888095559957725E-2</v>
      </c>
      <c r="Z41">
        <f t="shared" si="10"/>
        <v>10.154480947009489</v>
      </c>
    </row>
    <row r="42" spans="1:26" x14ac:dyDescent="0.2">
      <c r="A42">
        <f>'AT Grey Cations'!C42</f>
        <v>228</v>
      </c>
      <c r="B42">
        <f>'AT Grey Cations'!BL42</f>
        <v>69.261406494392787</v>
      </c>
      <c r="C42">
        <f>'AT Grey Cations'!BM42</f>
        <v>237.63588568226169</v>
      </c>
      <c r="D42">
        <f>'AT Grey Cations'!BN42</f>
        <v>9.8265479786000949</v>
      </c>
      <c r="E42">
        <f>'AT Grey Cations'!BO42</f>
        <v>11.27567326797568</v>
      </c>
      <c r="F42">
        <f>'AT Grey Anions'!AC42</f>
        <v>39.378900127226458</v>
      </c>
      <c r="G42">
        <f>'AT Grey Anions'!AD42</f>
        <v>135.109006336514</v>
      </c>
      <c r="H42">
        <f>'AT Grey Anions'!AE42</f>
        <v>5.0714755436196306</v>
      </c>
      <c r="I42">
        <f>'AT Grey Anions'!AF42</f>
        <v>5.3199851603058725</v>
      </c>
      <c r="J42" s="100">
        <f t="shared" si="6"/>
        <v>54.138901798388872</v>
      </c>
      <c r="K42">
        <f t="shared" si="11"/>
        <v>1.7588456323213977</v>
      </c>
      <c r="L42">
        <f t="shared" si="12"/>
        <v>1.9376112324869179</v>
      </c>
      <c r="M42">
        <f t="shared" si="13"/>
        <v>2.1194933685355215</v>
      </c>
      <c r="Q42">
        <f>'AT Grey Si'!D42/1000</f>
        <v>182.202757209542</v>
      </c>
      <c r="R42">
        <f>'AT Grey Si'!E42</f>
        <v>625.13765998593863</v>
      </c>
      <c r="S42">
        <f>'AT Grey Si'!F42</f>
        <v>1337.069085509263</v>
      </c>
      <c r="T42">
        <f t="shared" si="14"/>
        <v>0.31257734654961356</v>
      </c>
      <c r="U42">
        <f t="shared" si="15"/>
        <v>7.3215490715006501E-3</v>
      </c>
      <c r="V42">
        <f t="shared" si="16"/>
        <v>1.4587975332264943E-2</v>
      </c>
      <c r="Z42">
        <f t="shared" si="10"/>
        <v>9.8265479786000949</v>
      </c>
    </row>
    <row r="43" spans="1:26" x14ac:dyDescent="0.2">
      <c r="A43">
        <f>'AT Grey Cations'!C43</f>
        <v>234</v>
      </c>
      <c r="B43">
        <f>'AT Grey Cations'!BL43</f>
        <v>70.091382294766007</v>
      </c>
      <c r="C43">
        <f>'AT Grey Cations'!BM43</f>
        <v>230.88101327895919</v>
      </c>
      <c r="D43">
        <f>'AT Grey Cations'!BN43</f>
        <v>9.5509904047942662</v>
      </c>
      <c r="E43">
        <f>'AT Grey Cations'!BO43</f>
        <v>10.959891900430577</v>
      </c>
      <c r="F43">
        <f>'AT Grey Anions'!AC43</f>
        <v>38.898695843828719</v>
      </c>
      <c r="G43">
        <f>'AT Grey Anions'!AD43</f>
        <v>128.13230410957181</v>
      </c>
      <c r="H43">
        <f>'AT Grey Anions'!AE43</f>
        <v>4.869720297320888</v>
      </c>
      <c r="I43">
        <f>'AT Grey Anions'!AF43</f>
        <v>5.0963570274737995</v>
      </c>
      <c r="J43" s="100">
        <f t="shared" si="6"/>
        <v>53.359461285979357</v>
      </c>
      <c r="K43">
        <f t="shared" si="11"/>
        <v>1.8018954305350059</v>
      </c>
      <c r="L43">
        <f t="shared" si="12"/>
        <v>1.9613016398598526</v>
      </c>
      <c r="M43">
        <f t="shared" si="13"/>
        <v>2.1505345566150922</v>
      </c>
      <c r="Q43">
        <f>'AT Grey Si'!D43/1000</f>
        <v>184.47444200245201</v>
      </c>
      <c r="R43">
        <f>'AT Grey Si'!E43</f>
        <v>607.65881195607699</v>
      </c>
      <c r="S43">
        <f>'AT Grey Si'!F43</f>
        <v>1299.6846358960877</v>
      </c>
      <c r="T43">
        <f t="shared" si="14"/>
        <v>0.31378608444405232</v>
      </c>
      <c r="U43">
        <f t="shared" si="15"/>
        <v>7.3212667294779024E-3</v>
      </c>
      <c r="V43">
        <f t="shared" si="16"/>
        <v>1.4588078188375797E-2</v>
      </c>
      <c r="Z43">
        <f t="shared" si="10"/>
        <v>9.5509904047942662</v>
      </c>
    </row>
    <row r="44" spans="1:26" x14ac:dyDescent="0.2">
      <c r="A44">
        <f>'AT Grey Cations'!C44</f>
        <v>240</v>
      </c>
      <c r="B44">
        <f>'AT Grey Cations'!BL44</f>
        <v>67.989467168748902</v>
      </c>
      <c r="C44">
        <f>'AT Grey Cations'!BM44</f>
        <v>235.51551427254623</v>
      </c>
      <c r="D44">
        <f>'AT Grey Cations'!BN44</f>
        <v>9.7370232985687242</v>
      </c>
      <c r="E44">
        <f>'AT Grey Cations'!BO44</f>
        <v>11.179535964452114</v>
      </c>
      <c r="F44">
        <f>'AT Grey Anions'!AC44</f>
        <v>37.007039641943734</v>
      </c>
      <c r="G44">
        <f>'AT Grey Anions'!AD44</f>
        <v>128.19238531969313</v>
      </c>
      <c r="H44">
        <f>'AT Grey Anions'!AE44</f>
        <v>4.8845914441276488</v>
      </c>
      <c r="I44">
        <f>'AT Grey Anions'!AF44</f>
        <v>5.1466828724921676</v>
      </c>
      <c r="J44" s="100">
        <f t="shared" si="6"/>
        <v>52.856840480690792</v>
      </c>
      <c r="K44">
        <f t="shared" si="11"/>
        <v>1.8372036192727428</v>
      </c>
      <c r="L44">
        <f t="shared" si="12"/>
        <v>1.9934161147243468</v>
      </c>
      <c r="M44">
        <f t="shared" si="13"/>
        <v>2.1721827906289222</v>
      </c>
      <c r="Q44">
        <f>'AT Grey Si'!D44/1000</f>
        <v>180.12070220130721</v>
      </c>
      <c r="R44">
        <f>'AT Grey Si'!E44</f>
        <v>623.9381124253282</v>
      </c>
      <c r="S44">
        <f>'AT Grey Si'!F44</f>
        <v>1334.5034458709049</v>
      </c>
      <c r="T44">
        <f t="shared" si="14"/>
        <v>0.31313118531777445</v>
      </c>
      <c r="U44">
        <f t="shared" si="15"/>
        <v>7.2697553116031861E-3</v>
      </c>
      <c r="V44">
        <f t="shared" si="16"/>
        <v>1.4486679398592751E-2</v>
      </c>
      <c r="Z44">
        <f t="shared" si="10"/>
        <v>9.7370232985687242</v>
      </c>
    </row>
    <row r="45" spans="1:26" x14ac:dyDescent="0.2">
      <c r="A45">
        <f>'AT Grey Cations'!C45</f>
        <v>246</v>
      </c>
      <c r="B45">
        <f>'AT Grey Cations'!BL45</f>
        <v>70.088458798856863</v>
      </c>
      <c r="C45">
        <f>'AT Grey Cations'!BM45</f>
        <v>236.26819461094658</v>
      </c>
      <c r="D45">
        <f>'AT Grey Cations'!BN45</f>
        <v>9.7640637596759543</v>
      </c>
      <c r="E45">
        <f>'AT Grey Cations'!BO45</f>
        <v>11.196494691668946</v>
      </c>
      <c r="F45">
        <f>'AT Grey Anions'!AC45</f>
        <v>36.474637690355337</v>
      </c>
      <c r="G45">
        <f>'AT Grey Anions'!AD45</f>
        <v>122.95600365418781</v>
      </c>
      <c r="H45">
        <f>'AT Grey Anions'!AE45</f>
        <v>4.7136674769614233</v>
      </c>
      <c r="I45">
        <f>'AT Grey Anions'!AF45</f>
        <v>4.9676811291600806</v>
      </c>
      <c r="J45" s="100">
        <f t="shared" si="6"/>
        <v>50.877188550077079</v>
      </c>
      <c r="K45">
        <f t="shared" si="11"/>
        <v>1.9215669637039265</v>
      </c>
      <c r="L45">
        <f t="shared" si="12"/>
        <v>2.0714366907294388</v>
      </c>
      <c r="M45">
        <f t="shared" si="13"/>
        <v>2.2538674283955125</v>
      </c>
      <c r="Q45">
        <f>'AT Grey Si'!D45/1000</f>
        <v>186.53783177594551</v>
      </c>
      <c r="R45">
        <f>'AT Grey Si'!E45</f>
        <v>628.81903091671211</v>
      </c>
      <c r="S45">
        <f>'AT Grey Si'!F45</f>
        <v>1344.9429468663604</v>
      </c>
      <c r="T45">
        <f t="shared" si="14"/>
        <v>0.3142804479345398</v>
      </c>
      <c r="U45">
        <f t="shared" si="15"/>
        <v>7.2344799824707101E-3</v>
      </c>
      <c r="V45">
        <f t="shared" si="16"/>
        <v>1.4418603081799732E-2</v>
      </c>
      <c r="Z45">
        <f t="shared" si="10"/>
        <v>9.7640637596759543</v>
      </c>
    </row>
    <row r="46" spans="1:26" x14ac:dyDescent="0.2">
      <c r="A46">
        <f>'AT Grey Cations'!C46</f>
        <v>252</v>
      </c>
      <c r="B46">
        <f>'AT Grey Cations'!BL46</f>
        <v>66.942836886835124</v>
      </c>
      <c r="C46">
        <f>'AT Grey Cations'!BM46</f>
        <v>227.8734167627866</v>
      </c>
      <c r="D46">
        <f>'AT Grey Cations'!BN46</f>
        <v>9.4074720951178374</v>
      </c>
      <c r="E46">
        <f>'AT Grey Cations'!BO46</f>
        <v>10.795223501780342</v>
      </c>
      <c r="F46">
        <f>'AT Grey Anions'!AC46</f>
        <v>34.625188235294111</v>
      </c>
      <c r="G46">
        <f>'AT Grey Anions'!AD46</f>
        <v>117.86414075294113</v>
      </c>
      <c r="H46">
        <f>'AT Grey Anions'!AE46</f>
        <v>4.5321045046583848</v>
      </c>
      <c r="I46">
        <f>'AT Grey Anions'!AF46</f>
        <v>4.7803499938746832</v>
      </c>
      <c r="J46" s="100">
        <f t="shared" si="6"/>
        <v>50.814394616759209</v>
      </c>
      <c r="K46">
        <f t="shared" si="11"/>
        <v>1.9333566198088994</v>
      </c>
      <c r="L46">
        <f t="shared" si="12"/>
        <v>2.0757403289020013</v>
      </c>
      <c r="M46">
        <f t="shared" si="13"/>
        <v>2.2582496084204791</v>
      </c>
      <c r="Q46">
        <f>'AT Grey Si'!D46/1000</f>
        <v>179.42525360146078</v>
      </c>
      <c r="R46">
        <f>'AT Grey Si'!E46</f>
        <v>610.76356325937229</v>
      </c>
      <c r="S46">
        <f>'AT Grey Si'!F46</f>
        <v>1306.32520044938</v>
      </c>
      <c r="T46">
        <f t="shared" si="14"/>
        <v>0.31274327823106718</v>
      </c>
      <c r="U46">
        <f t="shared" si="15"/>
        <v>7.1765798302872363E-3</v>
      </c>
      <c r="V46">
        <f t="shared" si="16"/>
        <v>1.4303706609572232E-2</v>
      </c>
      <c r="Z46">
        <f t="shared" si="10"/>
        <v>9.4074720951178374</v>
      </c>
    </row>
    <row r="47" spans="1:26" x14ac:dyDescent="0.2">
      <c r="A47">
        <f>'AT Grey Cations'!C47</f>
        <v>258</v>
      </c>
      <c r="B47">
        <f>'AT Grey Cations'!BL47</f>
        <v>67.147423380298974</v>
      </c>
      <c r="C47">
        <f>'AT Grey Cations'!BM47</f>
        <v>226.75684875526974</v>
      </c>
      <c r="D47">
        <f>'AT Grey Cations'!BN47</f>
        <v>9.3738445450977963</v>
      </c>
      <c r="E47">
        <f>'AT Grey Cations'!BO47</f>
        <v>10.74735190528471</v>
      </c>
      <c r="F47">
        <f>'AT Grey Anions'!AC47</f>
        <v>34.365556565656561</v>
      </c>
      <c r="G47">
        <f>'AT Grey Anions'!AD47</f>
        <v>116.05248452222222</v>
      </c>
      <c r="H47">
        <f>'AT Grey Anions'!AE47</f>
        <v>4.493647960895224</v>
      </c>
      <c r="I47">
        <f>'AT Grey Anions'!AF47</f>
        <v>4.7391209941267691</v>
      </c>
      <c r="J47" s="100">
        <f t="shared" si="6"/>
        <v>50.556854995052902</v>
      </c>
      <c r="K47">
        <f t="shared" si="11"/>
        <v>1.9539163654169713</v>
      </c>
      <c r="L47">
        <f t="shared" si="12"/>
        <v>2.0860211184033961</v>
      </c>
      <c r="M47">
        <f t="shared" si="13"/>
        <v>2.2677943691676132</v>
      </c>
      <c r="Q47">
        <f>'AT Grey Si'!D47/1000</f>
        <v>184.338619407599</v>
      </c>
      <c r="R47">
        <f>'AT Grey Si'!E47</f>
        <v>622.51151773946185</v>
      </c>
      <c r="S47">
        <f>'AT Grey Si'!F47</f>
        <v>1331.4521888852569</v>
      </c>
      <c r="T47">
        <f t="shared" si="14"/>
        <v>0.30702396550722555</v>
      </c>
      <c r="U47">
        <f t="shared" si="15"/>
        <v>7.0166351707994365E-3</v>
      </c>
      <c r="V47">
        <f t="shared" si="16"/>
        <v>1.3986225639193455E-2</v>
      </c>
      <c r="Z47">
        <f t="shared" si="10"/>
        <v>9.3738445450977963</v>
      </c>
    </row>
    <row r="48" spans="1:26" x14ac:dyDescent="0.2">
      <c r="A48">
        <f>'AT Grey Cations'!C48</f>
        <v>264</v>
      </c>
      <c r="B48">
        <f>'AT Grey Cations'!BL48</f>
        <v>65.587092338325988</v>
      </c>
      <c r="C48">
        <f>'AT Grey Cations'!BM48</f>
        <v>230.6698037538925</v>
      </c>
      <c r="D48">
        <f>'AT Grey Cations'!BN48</f>
        <v>9.5300698331001623</v>
      </c>
      <c r="E48">
        <f>'AT Grey Cations'!BO48</f>
        <v>10.921780231382678</v>
      </c>
      <c r="F48">
        <f>'AT Grey Anions'!AC48</f>
        <v>32.331246075949366</v>
      </c>
      <c r="G48">
        <f>'AT Grey Anions'!AD48</f>
        <v>113.70899244911391</v>
      </c>
      <c r="H48">
        <f>'AT Grey Anions'!AE48</f>
        <v>4.4040073272446616</v>
      </c>
      <c r="I48">
        <f>'AT Grey Anions'!AF48</f>
        <v>4.6521011326589985</v>
      </c>
      <c r="J48" s="100">
        <f t="shared" si="6"/>
        <v>48.814974225069818</v>
      </c>
      <c r="K48">
        <f t="shared" si="11"/>
        <v>2.0285977281622638</v>
      </c>
      <c r="L48">
        <f t="shared" si="12"/>
        <v>2.1639541274475098</v>
      </c>
      <c r="M48">
        <f t="shared" si="13"/>
        <v>2.3477091146425968</v>
      </c>
      <c r="Q48">
        <f>'AT Grey Si'!D48/1000</f>
        <v>181.89720755311819</v>
      </c>
      <c r="R48">
        <f>'AT Grey Si'!E48</f>
        <v>639.73247896431667</v>
      </c>
      <c r="S48">
        <f>'AT Grey Si'!F48</f>
        <v>1368.2850600276306</v>
      </c>
      <c r="T48">
        <f t="shared" si="14"/>
        <v>0.30615490719028748</v>
      </c>
      <c r="U48">
        <f t="shared" si="15"/>
        <v>6.9426282030964808E-3</v>
      </c>
      <c r="V48">
        <f t="shared" si="16"/>
        <v>1.3840850714175623E-2</v>
      </c>
      <c r="Z48">
        <f t="shared" si="10"/>
        <v>9.5300698331001623</v>
      </c>
    </row>
    <row r="49" spans="1:26" x14ac:dyDescent="0.2">
      <c r="A49">
        <f>'AT Grey Cations'!C49</f>
        <v>270</v>
      </c>
      <c r="B49">
        <f>'AT Grey Cations'!BL49</f>
        <v>64.736007180299794</v>
      </c>
      <c r="C49">
        <f>'AT Grey Cations'!BM49</f>
        <v>224.11605685819796</v>
      </c>
      <c r="D49">
        <f>'AT Grey Cations'!BN49</f>
        <v>9.2450669008099382</v>
      </c>
      <c r="E49">
        <f>'AT Grey Cations'!BO49</f>
        <v>10.61169116034783</v>
      </c>
      <c r="F49">
        <f>'AT Grey Anions'!AC49</f>
        <v>29.687063350125946</v>
      </c>
      <c r="G49">
        <f>'AT Grey Anions'!AD49</f>
        <v>102.77661331813604</v>
      </c>
      <c r="H49">
        <f>'AT Grey Anions'!AE49</f>
        <v>3.8992252948938919</v>
      </c>
      <c r="I49">
        <f>'AT Grey Anions'!AF49</f>
        <v>4.142118449502866</v>
      </c>
      <c r="J49" s="100">
        <f t="shared" si="6"/>
        <v>44.803553007712523</v>
      </c>
      <c r="K49">
        <f t="shared" si="11"/>
        <v>2.1806133674055426</v>
      </c>
      <c r="L49">
        <f t="shared" si="12"/>
        <v>2.3710009557325464</v>
      </c>
      <c r="M49">
        <f t="shared" si="13"/>
        <v>2.5618994941154898</v>
      </c>
      <c r="Q49">
        <f>'AT Grey Si'!D49/1000</f>
        <v>177.37914082864759</v>
      </c>
      <c r="R49">
        <f>'AT Grey Si'!E49</f>
        <v>614.08658554877809</v>
      </c>
      <c r="S49">
        <f>'AT Grey Si'!F49</f>
        <v>1313.4326115973865</v>
      </c>
      <c r="T49">
        <f t="shared" si="14"/>
        <v>0.31263434531503298</v>
      </c>
      <c r="U49">
        <f t="shared" si="15"/>
        <v>7.0180243442836609E-3</v>
      </c>
      <c r="V49">
        <f t="shared" si="16"/>
        <v>1.3994625414733432E-2</v>
      </c>
      <c r="Z49">
        <f t="shared" si="10"/>
        <v>9.2450669008099382</v>
      </c>
    </row>
    <row r="50" spans="1:26" x14ac:dyDescent="0.2">
      <c r="A50">
        <f>'AT Grey Cations'!C50</f>
        <v>276</v>
      </c>
      <c r="B50">
        <f>'AT Grey Cations'!BL50</f>
        <v>64.131264633014425</v>
      </c>
      <c r="C50">
        <f>'AT Grey Cations'!BM50</f>
        <v>219.58545010344125</v>
      </c>
      <c r="D50">
        <f>'AT Grey Cations'!BN50</f>
        <v>9.0547235874829202</v>
      </c>
      <c r="E50">
        <f>'AT Grey Cations'!BO50</f>
        <v>10.405624600435567</v>
      </c>
      <c r="F50">
        <f>'AT Grey Anions'!AC50</f>
        <v>30.481841432225064</v>
      </c>
      <c r="G50">
        <f>'AT Grey Anions'!AD50</f>
        <v>104.36982506393861</v>
      </c>
      <c r="H50">
        <f>'AT Grey Anions'!AE50</f>
        <v>4.0420276960021901</v>
      </c>
      <c r="I50">
        <f>'AT Grey Anions'!AF50</f>
        <v>4.2818782967935753</v>
      </c>
      <c r="J50" s="100">
        <f t="shared" si="6"/>
        <v>47.288890217618167</v>
      </c>
      <c r="K50">
        <f t="shared" si="11"/>
        <v>2.1039170082820369</v>
      </c>
      <c r="L50">
        <f t="shared" si="12"/>
        <v>2.2401438754213854</v>
      </c>
      <c r="M50">
        <f t="shared" si="13"/>
        <v>2.4301542171872734</v>
      </c>
      <c r="Q50">
        <f>'AT Grey Si'!D50/1000</f>
        <v>185.5064495951469</v>
      </c>
      <c r="R50">
        <f>'AT Grey Si'!E50</f>
        <v>635.17408341378291</v>
      </c>
      <c r="S50">
        <f>'AT Grey Si'!F50</f>
        <v>1358.5353838198673</v>
      </c>
      <c r="T50">
        <f t="shared" si="14"/>
        <v>0.29692009843666528</v>
      </c>
      <c r="U50">
        <f t="shared" si="15"/>
        <v>6.6452911305857672E-3</v>
      </c>
      <c r="V50">
        <f t="shared" si="16"/>
        <v>1.3251272925994338E-2</v>
      </c>
      <c r="Z50">
        <f t="shared" si="10"/>
        <v>9.0547235874829202</v>
      </c>
    </row>
    <row r="51" spans="1:26" x14ac:dyDescent="0.2">
      <c r="A51">
        <f>'AT Grey Cations'!C51</f>
        <v>282</v>
      </c>
      <c r="B51">
        <f>'AT Grey Cations'!BL51</f>
        <v>62.776008159627402</v>
      </c>
      <c r="C51">
        <f>'AT Grey Cations'!BM51</f>
        <v>215.51003601200091</v>
      </c>
      <c r="D51">
        <f>'AT Grey Cations'!BN51</f>
        <v>8.8842985938122165</v>
      </c>
      <c r="E51">
        <f>'AT Grey Cations'!BO51</f>
        <v>10.218601818187343</v>
      </c>
      <c r="F51">
        <f>'AT Grey Anions'!AC51</f>
        <v>27.542175699745549</v>
      </c>
      <c r="G51">
        <f>'AT Grey Anions'!AD51</f>
        <v>94.552289177226498</v>
      </c>
      <c r="H51">
        <f>'AT Grey Anions'!AE51</f>
        <v>3.599270440312976</v>
      </c>
      <c r="I51">
        <f>'AT Grey Anions'!AF51</f>
        <v>3.8322416482438757</v>
      </c>
      <c r="J51" s="100">
        <f t="shared" si="6"/>
        <v>43.134993807085408</v>
      </c>
      <c r="K51">
        <f t="shared" si="11"/>
        <v>2.2792683063236487</v>
      </c>
      <c r="L51">
        <f t="shared" si="12"/>
        <v>2.4683609473478962</v>
      </c>
      <c r="M51">
        <f t="shared" si="13"/>
        <v>2.6664815938394741</v>
      </c>
      <c r="Q51">
        <f>'AT Grey Si'!D51/1000</f>
        <v>185.6825130030563</v>
      </c>
      <c r="R51">
        <f>'AT Grey Si'!E51</f>
        <v>637.44806713949242</v>
      </c>
      <c r="S51">
        <f>'AT Grey Si'!F51</f>
        <v>1363.3990699088895</v>
      </c>
      <c r="T51">
        <f t="shared" si="14"/>
        <v>0.29441247419113947</v>
      </c>
      <c r="U51">
        <f t="shared" si="15"/>
        <v>6.499129027137447E-3</v>
      </c>
      <c r="V51">
        <f t="shared" si="16"/>
        <v>1.2964123859364572E-2</v>
      </c>
      <c r="Z51">
        <f t="shared" si="10"/>
        <v>8.8842985938122165</v>
      </c>
    </row>
    <row r="52" spans="1:26" x14ac:dyDescent="0.2">
      <c r="A52">
        <f>'AT Grey Cations'!C52</f>
        <v>288</v>
      </c>
      <c r="B52">
        <f>'AT Grey Cations'!BL52</f>
        <v>61.022537480967195</v>
      </c>
      <c r="C52">
        <f>'AT Grey Cations'!BM52</f>
        <v>209.1242359472746</v>
      </c>
      <c r="D52">
        <f>'AT Grey Cations'!BN52</f>
        <v>8.6105965696077078</v>
      </c>
      <c r="E52">
        <f>'AT Grey Cations'!BO52</f>
        <v>9.9265256099048766</v>
      </c>
      <c r="F52">
        <f>'AT Grey Anions'!AC52</f>
        <v>27.771084090909092</v>
      </c>
      <c r="G52">
        <f>'AT Grey Anions'!AD52</f>
        <v>95.171505179545463</v>
      </c>
      <c r="H52">
        <f>'AT Grey Anions'!AE52</f>
        <v>3.6853762324177652</v>
      </c>
      <c r="I52">
        <f>'AT Grey Anions'!AF52</f>
        <v>3.9119293615621129</v>
      </c>
      <c r="J52" s="100">
        <f t="shared" si="6"/>
        <v>45.431571784117821</v>
      </c>
      <c r="K52">
        <f t="shared" si="11"/>
        <v>2.1973408485318378</v>
      </c>
      <c r="L52">
        <f t="shared" si="12"/>
        <v>2.3364226680212745</v>
      </c>
      <c r="M52">
        <f t="shared" si="13"/>
        <v>2.5375012410605016</v>
      </c>
      <c r="Q52">
        <f>'AT Grey Si'!D52/1000</f>
        <v>184.22385976842</v>
      </c>
      <c r="R52">
        <f>'AT Grey Si'!E52</f>
        <v>631.33516742637539</v>
      </c>
      <c r="S52">
        <f>'AT Grey Si'!F52</f>
        <v>1350.3245588813325</v>
      </c>
      <c r="T52">
        <f t="shared" si="14"/>
        <v>0.28784902304773452</v>
      </c>
      <c r="U52">
        <f t="shared" si="15"/>
        <v>6.3593304201895176E-3</v>
      </c>
      <c r="V52">
        <f t="shared" si="16"/>
        <v>1.2684136856995137E-2</v>
      </c>
      <c r="Z52">
        <f t="shared" si="10"/>
        <v>8.6105965696077096</v>
      </c>
    </row>
    <row r="53" spans="1:26" x14ac:dyDescent="0.2">
      <c r="A53">
        <f>'AT Grey Cations'!C53</f>
        <v>294</v>
      </c>
      <c r="B53">
        <f>'AT Grey Cations'!BL53</f>
        <v>57.571528616139496</v>
      </c>
      <c r="C53">
        <f>'AT Grey Cations'!BM53</f>
        <v>201.67306474233658</v>
      </c>
      <c r="D53">
        <f>'AT Grey Cations'!BN53</f>
        <v>8.2867397660694699</v>
      </c>
      <c r="E53">
        <f>'AT Grey Cations'!BO53</f>
        <v>9.6226100767081117</v>
      </c>
      <c r="F53">
        <f>'AT Grey Anions'!AC53</f>
        <v>22.656529500000001</v>
      </c>
      <c r="G53">
        <f>'AT Grey Anions'!AD53</f>
        <v>79.36582283849998</v>
      </c>
      <c r="H53">
        <f>'AT Grey Anions'!AE53</f>
        <v>3.0280077740102618</v>
      </c>
      <c r="I53">
        <f>'AT Grey Anions'!AF53</f>
        <v>3.2288807923946048</v>
      </c>
      <c r="J53" s="100">
        <f t="shared" si="6"/>
        <v>38.964428515246027</v>
      </c>
      <c r="K53">
        <f t="shared" si="11"/>
        <v>2.5410568117301233</v>
      </c>
      <c r="L53">
        <f t="shared" si="12"/>
        <v>2.736696991730176</v>
      </c>
      <c r="M53">
        <f t="shared" si="13"/>
        <v>2.9801688868085416</v>
      </c>
      <c r="Q53">
        <f>'AT Grey Si'!D53/1000</f>
        <v>183.3140268036816</v>
      </c>
      <c r="R53">
        <f>'AT Grey Si'!E53</f>
        <v>642.14903589329651</v>
      </c>
      <c r="S53">
        <f>'AT Grey Si'!F53</f>
        <v>1373.453687307556</v>
      </c>
      <c r="T53">
        <f t="shared" si="14"/>
        <v>0.27951339089096022</v>
      </c>
      <c r="U53">
        <f t="shared" si="15"/>
        <v>6.020232448916381E-3</v>
      </c>
      <c r="V53">
        <f t="shared" si="16"/>
        <v>1.2014036217238589E-2</v>
      </c>
      <c r="Z53">
        <f t="shared" si="10"/>
        <v>8.2867397660694717</v>
      </c>
    </row>
    <row r="54" spans="1:26" x14ac:dyDescent="0.2">
      <c r="A54">
        <f>'AT Grey Cations'!C54</f>
        <v>300</v>
      </c>
      <c r="B54">
        <f>'AT Grey Cations'!BL54</f>
        <v>57.066931849388808</v>
      </c>
      <c r="C54">
        <f>'AT Grey Cations'!BM54</f>
        <v>195.96784397080114</v>
      </c>
      <c r="D54">
        <f>'AT Grey Cations'!BN54</f>
        <v>8.0614556171083986</v>
      </c>
      <c r="E54">
        <f>'AT Grey Cations'!BO54</f>
        <v>9.4179627884558492</v>
      </c>
      <c r="F54">
        <f>'AT Grey Anions'!AC54</f>
        <v>21.601195137157106</v>
      </c>
      <c r="G54">
        <f>'AT Grey Anions'!AD54</f>
        <v>74.178504100997515</v>
      </c>
      <c r="H54">
        <f>'AT Grey Anions'!AE54</f>
        <v>2.8379313241755644</v>
      </c>
      <c r="I54">
        <f>'AT Grey Anions'!AF54</f>
        <v>3.0288297345362958</v>
      </c>
      <c r="J54" s="100">
        <f t="shared" si="6"/>
        <v>37.571747317052413</v>
      </c>
      <c r="K54">
        <f t="shared" si="11"/>
        <v>2.6418414114145752</v>
      </c>
      <c r="L54">
        <f t="shared" si="12"/>
        <v>2.8406098302785034</v>
      </c>
      <c r="M54">
        <f t="shared" si="13"/>
        <v>3.1094394911233625</v>
      </c>
      <c r="Q54">
        <f>'AT Grey Si'!D54/1000</f>
        <v>189.50473247704201</v>
      </c>
      <c r="R54">
        <f>'AT Grey Si'!E54</f>
        <v>650.75925132616226</v>
      </c>
      <c r="S54">
        <f>'AT Grey Si'!F54</f>
        <v>1391.8695557022365</v>
      </c>
      <c r="T54">
        <f t="shared" si="14"/>
        <v>0.27032368296962234</v>
      </c>
      <c r="U54">
        <f t="shared" si="15"/>
        <v>5.7800332271075961E-3</v>
      </c>
      <c r="V54">
        <f t="shared" si="16"/>
        <v>1.1536591957952532E-2</v>
      </c>
      <c r="Z54">
        <f t="shared" si="10"/>
        <v>8.0614556171083986</v>
      </c>
    </row>
    <row r="55" spans="1:26" x14ac:dyDescent="0.2">
      <c r="A55">
        <f>'AT Grey Cations'!C55</f>
        <v>306</v>
      </c>
      <c r="B55">
        <f>'AT Grey Cations'!BL55</f>
        <v>59.404272082975602</v>
      </c>
      <c r="C55">
        <f>'AT Grey Cations'!BM55</f>
        <v>199.18252429421713</v>
      </c>
      <c r="D55">
        <f>'AT Grey Cations'!BN55</f>
        <v>8.2008850135089801</v>
      </c>
      <c r="E55">
        <f>'AT Grey Cations'!BO55</f>
        <v>9.5788268978648503</v>
      </c>
      <c r="F55">
        <f>'AT Grey Anions'!AC55</f>
        <v>22.033932994923859</v>
      </c>
      <c r="G55">
        <f>'AT Grey Anions'!AD55</f>
        <v>73.879777331979682</v>
      </c>
      <c r="H55">
        <f>'AT Grey Anions'!AE55</f>
        <v>2.7995740833768865</v>
      </c>
      <c r="I55">
        <f>'AT Grey Anions'!AF55</f>
        <v>2.9972171388183879</v>
      </c>
      <c r="J55" s="100">
        <f t="shared" si="6"/>
        <v>36.547484007899094</v>
      </c>
      <c r="K55">
        <f t="shared" si="11"/>
        <v>2.6960357960905599</v>
      </c>
      <c r="L55">
        <f t="shared" si="12"/>
        <v>2.9293330947030896</v>
      </c>
      <c r="M55">
        <f t="shared" si="13"/>
        <v>3.1959068876942203</v>
      </c>
      <c r="Q55">
        <f>'AT Grey Si'!D55/1000</f>
        <v>192.8683163979</v>
      </c>
      <c r="R55">
        <f>'AT Grey Si'!E55</f>
        <v>646.68746488215845</v>
      </c>
      <c r="S55">
        <f>'AT Grey Si'!F55</f>
        <v>1383.160658245642</v>
      </c>
      <c r="T55">
        <f t="shared" si="14"/>
        <v>0.27642461747521974</v>
      </c>
      <c r="U55">
        <f t="shared" si="15"/>
        <v>5.9171142304190859E-3</v>
      </c>
      <c r="V55">
        <f t="shared" si="16"/>
        <v>1.1810372068146831E-2</v>
      </c>
      <c r="Z55">
        <f t="shared" si="10"/>
        <v>8.2008850135089801</v>
      </c>
    </row>
    <row r="56" spans="1:26" x14ac:dyDescent="0.2">
      <c r="A56">
        <f>'AT Grey Cations'!C56</f>
        <v>312</v>
      </c>
      <c r="B56">
        <f>'AT Grey Cations'!BL56</f>
        <v>56.531112561907911</v>
      </c>
      <c r="C56">
        <f>'AT Grey Cations'!BM56</f>
        <v>194.74968277577273</v>
      </c>
      <c r="D56">
        <f>'AT Grey Cations'!BN56</f>
        <v>8.0082793795910323</v>
      </c>
      <c r="E56">
        <f>'AT Grey Cations'!BO56</f>
        <v>9.353479269592162</v>
      </c>
      <c r="F56">
        <f>'AT Grey Anions'!AC56</f>
        <v>20.674047355163729</v>
      </c>
      <c r="G56">
        <f>'AT Grey Anions'!AD56</f>
        <v>71.222093138539037</v>
      </c>
      <c r="H56">
        <f>'AT Grey Anions'!AE56</f>
        <v>2.6902600031101929</v>
      </c>
      <c r="I56">
        <f>'AT Grey Anions'!AF56</f>
        <v>2.8841018972663957</v>
      </c>
      <c r="J56" s="100">
        <f t="shared" si="6"/>
        <v>36.014002016668925</v>
      </c>
      <c r="K56">
        <f t="shared" si="11"/>
        <v>2.7343998778153233</v>
      </c>
      <c r="L56">
        <f t="shared" si="12"/>
        <v>2.9767678106698647</v>
      </c>
      <c r="M56">
        <f t="shared" si="13"/>
        <v>3.2431167839310948</v>
      </c>
      <c r="Q56">
        <f>'AT Grey Si'!D56/1000</f>
        <v>184.17100162730131</v>
      </c>
      <c r="R56">
        <f>'AT Grey Si'!E56</f>
        <v>634.46910060605308</v>
      </c>
      <c r="S56">
        <f>'AT Grey Si'!F56</f>
        <v>1357.0275387829001</v>
      </c>
      <c r="T56">
        <f t="shared" si="14"/>
        <v>0.27597011908619296</v>
      </c>
      <c r="U56">
        <f t="shared" si="15"/>
        <v>5.8896628305822154E-3</v>
      </c>
      <c r="V56">
        <f t="shared" si="16"/>
        <v>1.1756065780627607E-2</v>
      </c>
      <c r="Z56">
        <f t="shared" si="10"/>
        <v>8.0082793795910305</v>
      </c>
    </row>
    <row r="57" spans="1:26" x14ac:dyDescent="0.2">
      <c r="A57">
        <f>'AT Grey Cations'!C57</f>
        <v>318</v>
      </c>
      <c r="B57">
        <f>'AT Grey Cations'!BL57</f>
        <v>56.612421561231606</v>
      </c>
      <c r="C57">
        <f>'AT Grey Cations'!BM57</f>
        <v>195.48269165093271</v>
      </c>
      <c r="D57">
        <f>'AT Grey Cations'!BN57</f>
        <v>8.0279283728906776</v>
      </c>
      <c r="E57">
        <f>'AT Grey Cations'!BO57</f>
        <v>9.38934784901139</v>
      </c>
      <c r="F57">
        <f>'AT Grey Anions'!AC57</f>
        <v>21.79127192307692</v>
      </c>
      <c r="G57">
        <f>'AT Grey Anions'!AD57</f>
        <v>75.245261950384617</v>
      </c>
      <c r="H57">
        <f>'AT Grey Anions'!AE57</f>
        <v>2.8495271216123368</v>
      </c>
      <c r="I57">
        <f>'AT Grey Anions'!AF57</f>
        <v>3.0548304997934412</v>
      </c>
      <c r="J57" s="100">
        <f t="shared" si="6"/>
        <v>38.052538063359243</v>
      </c>
      <c r="K57">
        <f t="shared" si="11"/>
        <v>2.5979402102398224</v>
      </c>
      <c r="L57">
        <f t="shared" si="12"/>
        <v>2.8172844230899146</v>
      </c>
      <c r="M57">
        <f t="shared" si="13"/>
        <v>3.0736068170218513</v>
      </c>
      <c r="Q57">
        <f>'AT Grey Si'!D57/1000</f>
        <v>186.43833497321401</v>
      </c>
      <c r="R57">
        <f>'AT Grey Si'!E57</f>
        <v>643.771570662508</v>
      </c>
      <c r="S57">
        <f>'AT Grey Si'!F57</f>
        <v>1376.9240286722491</v>
      </c>
      <c r="T57">
        <f t="shared" si="14"/>
        <v>0.27187498648752434</v>
      </c>
      <c r="U57">
        <f t="shared" si="15"/>
        <v>5.8182941245541984E-3</v>
      </c>
      <c r="V57">
        <f t="shared" si="16"/>
        <v>1.1612605737729409E-2</v>
      </c>
      <c r="Z57">
        <f t="shared" si="10"/>
        <v>8.0279283728906776</v>
      </c>
    </row>
    <row r="58" spans="1:26" x14ac:dyDescent="0.2">
      <c r="A58">
        <f>'AT Grey Cations'!C58</f>
        <v>324</v>
      </c>
      <c r="B58">
        <f>'AT Grey Cations'!BL58</f>
        <v>55.881722783666504</v>
      </c>
      <c r="C58">
        <f>'AT Grey Cations'!BM58</f>
        <v>194.91544906942872</v>
      </c>
      <c r="D58">
        <f>'AT Grey Cations'!BN58</f>
        <v>8.0071166514607501</v>
      </c>
      <c r="E58">
        <f>'AT Grey Cations'!BO58</f>
        <v>9.3450645174273994</v>
      </c>
      <c r="F58">
        <f>'AT Grey Anions'!AC58</f>
        <v>20.701413853904285</v>
      </c>
      <c r="G58">
        <f>'AT Grey Anions'!AD58</f>
        <v>72.206531522418132</v>
      </c>
      <c r="H58">
        <f>'AT Grey Anions'!AE58</f>
        <v>2.7185239189438937</v>
      </c>
      <c r="I58">
        <f>'AT Grey Anions'!AF58</f>
        <v>2.9203467746213119</v>
      </c>
      <c r="J58" s="100">
        <f t="shared" si="6"/>
        <v>36.471889966640468</v>
      </c>
      <c r="K58">
        <f t="shared" si="11"/>
        <v>2.6994157586549199</v>
      </c>
      <c r="L58">
        <f t="shared" si="12"/>
        <v>2.9453912822556281</v>
      </c>
      <c r="M58">
        <f t="shared" si="13"/>
        <v>3.1999845356170744</v>
      </c>
      <c r="Q58">
        <f>'AT Grey Si'!D58/1000</f>
        <v>185.66738635235001</v>
      </c>
      <c r="R58">
        <f>'AT Grey Si'!E58</f>
        <v>647.60784359699676</v>
      </c>
      <c r="S58">
        <f>'AT Grey Si'!F58</f>
        <v>1385.1292005449473</v>
      </c>
      <c r="T58">
        <f t="shared" si="14"/>
        <v>0.27078571338213808</v>
      </c>
      <c r="U58">
        <f t="shared" si="15"/>
        <v>5.7694489894803145E-3</v>
      </c>
      <c r="V58">
        <f t="shared" si="16"/>
        <v>1.1516339708047222E-2</v>
      </c>
      <c r="Z58">
        <f t="shared" si="10"/>
        <v>8.0071166514607501</v>
      </c>
    </row>
    <row r="59" spans="1:26" x14ac:dyDescent="0.2">
      <c r="A59">
        <f>'AT Grey Cations'!C59</f>
        <v>330</v>
      </c>
      <c r="B59">
        <f>'AT Grey Cations'!BL59</f>
        <v>57.906999177745398</v>
      </c>
      <c r="C59">
        <f>'AT Grey Cations'!BM59</f>
        <v>199.66333316486609</v>
      </c>
      <c r="D59">
        <f>'AT Grey Cations'!BN59</f>
        <v>8.2047397268258688</v>
      </c>
      <c r="E59">
        <f>'AT Grey Cations'!BO59</f>
        <v>9.5114267833585018</v>
      </c>
      <c r="F59">
        <f>'AT Grey Anions'!AC59</f>
        <v>22.76519459798995</v>
      </c>
      <c r="G59">
        <f>'AT Grey Anions'!AD59</f>
        <v>78.494390973869343</v>
      </c>
      <c r="H59">
        <f>'AT Grey Anions'!AE59</f>
        <v>2.9302374592093163</v>
      </c>
      <c r="I59">
        <f>'AT Grey Anions'!AF59</f>
        <v>3.1584726563379952</v>
      </c>
      <c r="J59" s="100">
        <f t="shared" si="6"/>
        <v>38.495708108950581</v>
      </c>
      <c r="K59">
        <f t="shared" si="11"/>
        <v>2.5436637024336388</v>
      </c>
      <c r="L59">
        <f t="shared" si="12"/>
        <v>2.8000255409470478</v>
      </c>
      <c r="M59">
        <f t="shared" si="13"/>
        <v>3.0114007047907343</v>
      </c>
      <c r="Q59">
        <f>'AT Grey Si'!D59/1000</f>
        <v>185.1936554129652</v>
      </c>
      <c r="R59">
        <f>'AT Grey Si'!E59</f>
        <v>638.54772386390391</v>
      </c>
      <c r="S59">
        <f>'AT Grey Si'!F59</f>
        <v>1365.7510590866268</v>
      </c>
      <c r="T59">
        <f t="shared" si="14"/>
        <v>0.27845412289351901</v>
      </c>
      <c r="U59">
        <f t="shared" si="15"/>
        <v>5.9946312903758582E-3</v>
      </c>
      <c r="V59">
        <f t="shared" si="16"/>
        <v>1.1963649361956572E-2</v>
      </c>
      <c r="Z59">
        <f t="shared" si="10"/>
        <v>8.2047397268258671</v>
      </c>
    </row>
    <row r="60" spans="1:26" x14ac:dyDescent="0.2">
      <c r="A60">
        <f>'AT Grey Cations'!C60</f>
        <v>336</v>
      </c>
      <c r="B60">
        <f>'AT Grey Cations'!BL60</f>
        <v>59.386889745736994</v>
      </c>
      <c r="C60">
        <f>'AT Grey Cations'!BM60</f>
        <v>205.41925163050428</v>
      </c>
      <c r="D60">
        <f>'AT Grey Cations'!BN60</f>
        <v>8.4311491898653976</v>
      </c>
      <c r="E60">
        <f>'AT Grey Cations'!BO60</f>
        <v>9.7457332462356039</v>
      </c>
      <c r="F60">
        <f>'AT Grey Anions'!AC60</f>
        <v>24.800565989847719</v>
      </c>
      <c r="G60">
        <f>'AT Grey Anions'!AD60</f>
        <v>85.785157758883244</v>
      </c>
      <c r="H60">
        <f>'AT Grey Anions'!AE60</f>
        <v>3.2077388024891591</v>
      </c>
      <c r="I60">
        <f>'AT Grey Anions'!AF60</f>
        <v>3.4597621410751316</v>
      </c>
      <c r="J60" s="100">
        <f t="shared" si="6"/>
        <v>41.035475273452803</v>
      </c>
      <c r="K60">
        <f t="shared" si="11"/>
        <v>2.3945780015684899</v>
      </c>
      <c r="L60">
        <f t="shared" si="12"/>
        <v>2.6283777168274884</v>
      </c>
      <c r="M60">
        <f t="shared" si="13"/>
        <v>2.8168795566989724</v>
      </c>
      <c r="Q60">
        <f>'AT Grey Si'!D60/1000</f>
        <v>184.50892242207598</v>
      </c>
      <c r="R60">
        <f>'AT Grey Si'!E60</f>
        <v>638.21636265796076</v>
      </c>
      <c r="S60">
        <f>'AT Grey Si'!F60</f>
        <v>1365.0423306689313</v>
      </c>
      <c r="T60">
        <f t="shared" si="14"/>
        <v>0.28372765227376057</v>
      </c>
      <c r="U60">
        <f t="shared" si="15"/>
        <v>6.161994344442096E-3</v>
      </c>
      <c r="V60">
        <f t="shared" si="16"/>
        <v>1.2295163787031377E-2</v>
      </c>
      <c r="Z60">
        <f t="shared" si="10"/>
        <v>8.4311491898653976</v>
      </c>
    </row>
    <row r="61" spans="1:26" x14ac:dyDescent="0.2">
      <c r="A61">
        <f>'AT Grey Cations'!C61</f>
        <v>342</v>
      </c>
      <c r="B61">
        <f>'AT Grey Cations'!BL61</f>
        <v>61.4983072735088</v>
      </c>
      <c r="C61">
        <f>'AT Grey Cations'!BM61</f>
        <v>214.75208899909276</v>
      </c>
      <c r="D61">
        <f>'AT Grey Cations'!BN61</f>
        <v>8.7585738077519597</v>
      </c>
      <c r="E61">
        <f>'AT Grey Cations'!BO61</f>
        <v>10.193994620753417</v>
      </c>
      <c r="F61">
        <f>'AT Grey Anions'!AC61</f>
        <v>25.35585723350254</v>
      </c>
      <c r="G61">
        <f>'AT Grey Anions'!AD61</f>
        <v>88.542653459390863</v>
      </c>
      <c r="H61">
        <f>'AT Grey Anions'!AE61</f>
        <v>3.3106529122716202</v>
      </c>
      <c r="I61">
        <f>'AT Grey Anions'!AF61</f>
        <v>3.5735217005289597</v>
      </c>
      <c r="J61" s="100">
        <f t="shared" si="6"/>
        <v>40.800269301448814</v>
      </c>
      <c r="K61">
        <f t="shared" si="11"/>
        <v>2.425408327045298</v>
      </c>
      <c r="L61">
        <f t="shared" si="12"/>
        <v>2.6455729548955413</v>
      </c>
      <c r="M61">
        <f t="shared" si="13"/>
        <v>2.8526466256646716</v>
      </c>
      <c r="Q61">
        <f>'AT Grey Si'!D61/1000</f>
        <v>187.78956826181758</v>
      </c>
      <c r="R61">
        <f>'AT Grey Si'!E61</f>
        <v>655.76117237026699</v>
      </c>
      <c r="S61">
        <f>'AT Grey Si'!F61</f>
        <v>1402.5678617303538</v>
      </c>
      <c r="T61">
        <f t="shared" si="14"/>
        <v>0.28852745551820008</v>
      </c>
      <c r="U61">
        <f t="shared" si="15"/>
        <v>6.2299649055938457E-3</v>
      </c>
      <c r="V61">
        <f t="shared" si="16"/>
        <v>1.2430657301956242E-2</v>
      </c>
      <c r="Z61">
        <f t="shared" si="10"/>
        <v>8.7585738077519597</v>
      </c>
    </row>
    <row r="62" spans="1:26" x14ac:dyDescent="0.2">
      <c r="A62">
        <f>'AT Grey Cations'!C62</f>
        <v>348</v>
      </c>
      <c r="B62">
        <f>'AT Grey Cations'!BL62</f>
        <v>60.624442981959902</v>
      </c>
      <c r="C62">
        <f>'AT Grey Cations'!BM62</f>
        <v>208.97245495881583</v>
      </c>
      <c r="D62">
        <f>'AT Grey Cations'!BN62</f>
        <v>8.5812678089643875</v>
      </c>
      <c r="E62">
        <f>'AT Grey Cations'!BO62</f>
        <v>9.8804854852788964</v>
      </c>
      <c r="F62">
        <f>'AT Grey Anions'!AC62</f>
        <v>25.600250377833753</v>
      </c>
      <c r="G62">
        <f>'AT Grey Anions'!AD62</f>
        <v>88.244063052392974</v>
      </c>
      <c r="H62">
        <f>'AT Grey Anions'!AE62</f>
        <v>3.239180375043424</v>
      </c>
      <c r="I62">
        <f>'AT Grey Anions'!AF62</f>
        <v>3.5207378630428954</v>
      </c>
      <c r="J62" s="100">
        <f t="shared" si="6"/>
        <v>41.028178369692306</v>
      </c>
      <c r="K62">
        <f t="shared" si="11"/>
        <v>2.3681191428679234</v>
      </c>
      <c r="L62">
        <f t="shared" si="12"/>
        <v>2.6492096195320238</v>
      </c>
      <c r="M62">
        <f t="shared" si="13"/>
        <v>2.8063678324348218</v>
      </c>
      <c r="Q62">
        <f>'AT Grey Si'!D62/1000</f>
        <v>189.83311418820162</v>
      </c>
      <c r="R62">
        <f>'AT Grey Si'!E62</f>
        <v>654.35474460673106</v>
      </c>
      <c r="S62">
        <f>'AT Grey Si'!F62</f>
        <v>1399.5597385536632</v>
      </c>
      <c r="T62">
        <f t="shared" si="14"/>
        <v>0.28140693575519538</v>
      </c>
      <c r="U62">
        <f t="shared" si="15"/>
        <v>6.1172472356321415E-3</v>
      </c>
      <c r="V62">
        <f t="shared" si="16"/>
        <v>1.2206309079695219E-2</v>
      </c>
      <c r="Z62">
        <f t="shared" si="10"/>
        <v>8.5812678089643875</v>
      </c>
    </row>
    <row r="63" spans="1:26" x14ac:dyDescent="0.2">
      <c r="A63">
        <f>'AT Grey Cations'!C63</f>
        <v>354</v>
      </c>
      <c r="B63">
        <f>'AT Grey Cations'!BL63</f>
        <v>58.983137799126993</v>
      </c>
      <c r="C63">
        <f>'AT Grey Cations'!BM63</f>
        <v>205.02538698976539</v>
      </c>
      <c r="D63">
        <f>'AT Grey Cations'!BN63</f>
        <v>8.4234850171511813</v>
      </c>
      <c r="E63">
        <f>'AT Grey Cations'!BO63</f>
        <v>9.6975404676524981</v>
      </c>
      <c r="F63">
        <f>'AT Grey Anions'!AC63</f>
        <v>24.199163350125946</v>
      </c>
      <c r="G63">
        <f>'AT Grey Anions'!AD63</f>
        <v>84.116291805037761</v>
      </c>
      <c r="H63">
        <f>'AT Grey Anions'!AE63</f>
        <v>3.1357641562455831</v>
      </c>
      <c r="I63">
        <f>'AT Grey Anions'!AF63</f>
        <v>3.3934408122241355</v>
      </c>
      <c r="J63" s="100">
        <f t="shared" si="6"/>
        <v>40.285473355917425</v>
      </c>
      <c r="K63">
        <f t="shared" si="11"/>
        <v>2.4374040104498085</v>
      </c>
      <c r="L63">
        <f t="shared" si="12"/>
        <v>2.6862622944311378</v>
      </c>
      <c r="M63">
        <f t="shared" si="13"/>
        <v>2.857730841427736</v>
      </c>
      <c r="Q63">
        <f>'AT Grey Si'!D63/1000</f>
        <v>184.97681650474721</v>
      </c>
      <c r="R63">
        <f>'AT Grey Si'!E63</f>
        <v>642.97941417050106</v>
      </c>
      <c r="S63">
        <f>'AT Grey Si'!F63</f>
        <v>1375.2297331208154</v>
      </c>
      <c r="T63">
        <f t="shared" si="14"/>
        <v>0.28197854189591776</v>
      </c>
      <c r="U63">
        <f t="shared" si="15"/>
        <v>6.1112129067302113E-3</v>
      </c>
      <c r="V63">
        <f t="shared" si="16"/>
        <v>1.2194683062991664E-2</v>
      </c>
      <c r="Z63">
        <f t="shared" si="10"/>
        <v>8.4234850171511813</v>
      </c>
    </row>
    <row r="64" spans="1:26" x14ac:dyDescent="0.2">
      <c r="A64">
        <f>'AT Grey Cations'!C64</f>
        <v>360</v>
      </c>
      <c r="B64">
        <f>'AT Grey Cations'!BL64</f>
        <v>57.841065496606504</v>
      </c>
      <c r="C64">
        <f>'AT Grey Cations'!BM64</f>
        <v>199.60951702878904</v>
      </c>
      <c r="D64">
        <f>'AT Grey Cations'!BN64</f>
        <v>8.2008450161090654</v>
      </c>
      <c r="E64">
        <f>'AT Grey Cations'!BO64</f>
        <v>9.4697123525364706</v>
      </c>
      <c r="F64">
        <f>'AT Grey Anions'!AC64</f>
        <v>24.394162784810124</v>
      </c>
      <c r="G64">
        <f>'AT Grey Anions'!AD64</f>
        <v>84.184255770379721</v>
      </c>
      <c r="H64">
        <f>'AT Grey Anions'!AE64</f>
        <v>3.1388304421664279</v>
      </c>
      <c r="I64">
        <f>'AT Grey Anions'!AF64</f>
        <v>3.400828160799561</v>
      </c>
      <c r="J64" s="100">
        <f t="shared" si="6"/>
        <v>41.469240719941105</v>
      </c>
      <c r="K64">
        <f t="shared" si="11"/>
        <v>2.3711027103837838</v>
      </c>
      <c r="L64">
        <f t="shared" si="12"/>
        <v>2.612707238320533</v>
      </c>
      <c r="M64">
        <f t="shared" si="13"/>
        <v>2.7845312684984553</v>
      </c>
      <c r="Q64">
        <f>'AT Grey Si'!D64/1000</f>
        <v>176.20997366410199</v>
      </c>
      <c r="R64">
        <f>'AT Grey Si'!E64</f>
        <v>608.10061911481591</v>
      </c>
      <c r="S64">
        <f>'AT Grey Si'!F64</f>
        <v>1300.6295904741239</v>
      </c>
      <c r="T64">
        <f t="shared" si="14"/>
        <v>0.28833436099826837</v>
      </c>
      <c r="U64">
        <f t="shared" si="15"/>
        <v>6.2901086454797694E-3</v>
      </c>
      <c r="V64">
        <f t="shared" si="16"/>
        <v>1.2550003081832697E-2</v>
      </c>
      <c r="Z64">
        <f t="shared" si="10"/>
        <v>8.2008450161090654</v>
      </c>
    </row>
    <row r="65" spans="1:26" x14ac:dyDescent="0.2">
      <c r="A65">
        <f>'AT Grey Cations'!C65</f>
        <v>366</v>
      </c>
      <c r="B65">
        <f>'AT Grey Cations'!BL65</f>
        <v>57.410402294455999</v>
      </c>
      <c r="C65">
        <f>'AT Grey Cations'!BM65</f>
        <v>204.43844257055781</v>
      </c>
      <c r="D65">
        <f>'AT Grey Cations'!BN65</f>
        <v>8.3959077097555035</v>
      </c>
      <c r="E65">
        <f>'AT Grey Cations'!BO65</f>
        <v>9.7069462766123369</v>
      </c>
      <c r="F65">
        <f>'AT Grey Anions'!AC65</f>
        <v>23.316430681818183</v>
      </c>
      <c r="G65">
        <f>'AT Grey Anions'!AD65</f>
        <v>83.029809657954544</v>
      </c>
      <c r="H65">
        <f>'AT Grey Anions'!AE65</f>
        <v>3.0979082882889433</v>
      </c>
      <c r="I65">
        <f>'AT Grey Anions'!AF65</f>
        <v>3.3581302578202967</v>
      </c>
      <c r="J65" s="100">
        <f t="shared" si="6"/>
        <v>39.997226909942874</v>
      </c>
      <c r="K65">
        <f t="shared" si="11"/>
        <v>2.4622294500342972</v>
      </c>
      <c r="L65">
        <f t="shared" si="12"/>
        <v>2.7101860121213548</v>
      </c>
      <c r="M65">
        <f t="shared" si="13"/>
        <v>2.8905806301012711</v>
      </c>
      <c r="Q65">
        <f>'AT Grey Si'!D65/1000</f>
        <v>183.69493287669431</v>
      </c>
      <c r="R65">
        <f>'AT Grey Si'!E65</f>
        <v>654.13765597390841</v>
      </c>
      <c r="S65">
        <f>'AT Grey Si'!F65</f>
        <v>1399.0954208227988</v>
      </c>
      <c r="T65">
        <f t="shared" si="14"/>
        <v>0.27732971421266328</v>
      </c>
      <c r="U65">
        <f t="shared" si="15"/>
        <v>5.987696229504986E-3</v>
      </c>
      <c r="V65">
        <f t="shared" si="16"/>
        <v>1.1948993185630216E-2</v>
      </c>
      <c r="Z65">
        <f t="shared" si="10"/>
        <v>8.3959077097555035</v>
      </c>
    </row>
    <row r="66" spans="1:26" x14ac:dyDescent="0.2">
      <c r="A66">
        <f>'AT Grey Cations'!C66</f>
        <v>372</v>
      </c>
      <c r="B66">
        <f>'AT Grey Cations'!BL66</f>
        <v>59.203444359113</v>
      </c>
      <c r="C66">
        <f>'AT Grey Cations'!BM66</f>
        <v>203.1862210404758</v>
      </c>
      <c r="D66">
        <f>'AT Grey Cations'!BN66</f>
        <v>8.2893324122017518</v>
      </c>
      <c r="E66">
        <f>'AT Grey Cations'!BO66</f>
        <v>9.6325882049670248</v>
      </c>
      <c r="F66">
        <f>'AT Grey Anions'!AC66</f>
        <v>23.411015075376884</v>
      </c>
      <c r="G66">
        <f>'AT Grey Anions'!AD66</f>
        <v>80.34660373869346</v>
      </c>
      <c r="H66">
        <f>'AT Grey Anions'!AE66</f>
        <v>2.9837236850315261</v>
      </c>
      <c r="I66">
        <f>'AT Grey Anions'!AF66</f>
        <v>3.2408962846944251</v>
      </c>
      <c r="J66" s="100">
        <f t="shared" si="6"/>
        <v>39.0971929165717</v>
      </c>
      <c r="K66">
        <f t="shared" si="11"/>
        <v>2.5288713098724922</v>
      </c>
      <c r="L66">
        <f t="shared" si="12"/>
        <v>2.778183668208595</v>
      </c>
      <c r="M66">
        <f t="shared" si="13"/>
        <v>2.9721988483427366</v>
      </c>
      <c r="Q66">
        <f>'AT Grey Si'!D66/1000</f>
        <v>185.21936604076319</v>
      </c>
      <c r="R66">
        <f>'AT Grey Si'!E66</f>
        <v>635.67286425189923</v>
      </c>
      <c r="S66">
        <f>'AT Grey Si'!F66</f>
        <v>1359.6021959506622</v>
      </c>
      <c r="T66">
        <f t="shared" si="14"/>
        <v>0.28377192258569334</v>
      </c>
      <c r="U66">
        <f t="shared" si="15"/>
        <v>6.0835300679006133E-3</v>
      </c>
      <c r="V66">
        <f t="shared" si="16"/>
        <v>1.2140475519130844E-2</v>
      </c>
      <c r="Z66">
        <f t="shared" si="10"/>
        <v>8.2893324122017518</v>
      </c>
    </row>
    <row r="67" spans="1:26" x14ac:dyDescent="0.2">
      <c r="A67">
        <f>'AT Grey Cations'!C67</f>
        <v>378</v>
      </c>
      <c r="B67">
        <f>'AT Grey Cations'!BL67</f>
        <v>57.011153777017007</v>
      </c>
      <c r="C67">
        <f>'AT Grey Cations'!BM67</f>
        <v>195.43423514761434</v>
      </c>
      <c r="D67">
        <f>'AT Grey Cations'!BN67</f>
        <v>8.0189586231971948</v>
      </c>
      <c r="E67">
        <f>'AT Grey Cations'!BO67</f>
        <v>9.2634978966257773</v>
      </c>
      <c r="F67">
        <f>'AT Grey Anions'!AC67</f>
        <v>23.355339795918365</v>
      </c>
      <c r="G67">
        <f>'AT Grey Anions'!AD67</f>
        <v>80.062104820408152</v>
      </c>
      <c r="H67">
        <f>'AT Grey Anions'!AE67</f>
        <v>2.9732988030178564</v>
      </c>
      <c r="I67">
        <f>'AT Grey Anions'!AF67</f>
        <v>3.2318427762998612</v>
      </c>
      <c r="J67" s="100">
        <f t="shared" si="6"/>
        <v>40.302524656391242</v>
      </c>
      <c r="K67">
        <f t="shared" si="11"/>
        <v>2.4410329404404738</v>
      </c>
      <c r="L67">
        <f t="shared" si="12"/>
        <v>2.6969904992589595</v>
      </c>
      <c r="M67">
        <f t="shared" si="13"/>
        <v>2.8663207147816645</v>
      </c>
      <c r="Q67">
        <f>'AT Grey Si'!D67/1000</f>
        <v>183.76131007039521</v>
      </c>
      <c r="R67">
        <f>'AT Grey Si'!E67</f>
        <v>629.9337709213147</v>
      </c>
      <c r="S67">
        <f>'AT Grey Si'!F67</f>
        <v>1347.327196758725</v>
      </c>
      <c r="T67">
        <f t="shared" si="14"/>
        <v>0.27526108506397573</v>
      </c>
      <c r="U67">
        <f t="shared" si="15"/>
        <v>5.9386474711032398E-3</v>
      </c>
      <c r="V67">
        <f t="shared" si="16"/>
        <v>1.1851199153621929E-2</v>
      </c>
      <c r="Z67">
        <f t="shared" si="10"/>
        <v>8.0189586231971948</v>
      </c>
    </row>
    <row r="68" spans="1:26" x14ac:dyDescent="0.2">
      <c r="A68">
        <f>'AT Grey Cations'!C68</f>
        <v>384</v>
      </c>
      <c r="B68">
        <f>'AT Grey Cations'!BL68</f>
        <v>59.180094271265801</v>
      </c>
      <c r="C68">
        <f>'AT Grey Cations'!BM68</f>
        <v>201.62658118220261</v>
      </c>
      <c r="D68">
        <f>'AT Grey Cations'!BN68</f>
        <v>8.2694727074466297</v>
      </c>
      <c r="E68">
        <f>'AT Grey Cations'!BO68</f>
        <v>9.5568088376918912</v>
      </c>
      <c r="F68">
        <f>'AT Grey Anions'!AC68</f>
        <v>23.86447423469388</v>
      </c>
      <c r="G68">
        <f>'AT Grey Anions'!AD68</f>
        <v>81.306263717602064</v>
      </c>
      <c r="H68">
        <f>'AT Grey Anions'!AE68</f>
        <v>3.0046141653838414</v>
      </c>
      <c r="I68">
        <f>'AT Grey Anions'!AF68</f>
        <v>3.2733071900917725</v>
      </c>
      <c r="J68" s="100">
        <f t="shared" si="6"/>
        <v>39.583021867212544</v>
      </c>
      <c r="K68">
        <f t="shared" ref="K68:K87" si="17">C68/G68</f>
        <v>2.4798406907800428</v>
      </c>
      <c r="L68">
        <f t="shared" ref="L68:L87" si="18">D68/H68</f>
        <v>2.7522577782928743</v>
      </c>
      <c r="M68">
        <f t="shared" ref="M68:M87" si="19">E68/I68</f>
        <v>2.91961868614719</v>
      </c>
      <c r="Q68">
        <f>'AT Grey Si'!D68/1000</f>
        <v>194.02885986831839</v>
      </c>
      <c r="R68">
        <f>'AT Grey Si'!E68</f>
        <v>661.05632557136096</v>
      </c>
      <c r="S68">
        <f>'AT Grey Si'!F68</f>
        <v>1413.893344262277</v>
      </c>
      <c r="T68">
        <f t="shared" ref="T68:T87" si="20">C68/(G68+R68)</f>
        <v>0.27160121494716094</v>
      </c>
      <c r="U68">
        <f t="shared" ref="U68:U87" si="21">D68/(H68+S68)</f>
        <v>5.836321986534096E-3</v>
      </c>
      <c r="V68">
        <f t="shared" ref="V68:V87" si="22">D68/(H68+(S68/2))</f>
        <v>1.1647943833702351E-2</v>
      </c>
      <c r="Z68">
        <f t="shared" si="10"/>
        <v>8.2694727074466297</v>
      </c>
    </row>
    <row r="69" spans="1:26" x14ac:dyDescent="0.2">
      <c r="A69">
        <f>'AT Grey Cations'!C69</f>
        <v>390</v>
      </c>
      <c r="B69">
        <f>'AT Grey Cations'!BL69</f>
        <v>58.311636188962595</v>
      </c>
      <c r="C69">
        <f>'AT Grey Cations'!BM69</f>
        <v>198.49280958722866</v>
      </c>
      <c r="D69">
        <f>'AT Grey Cations'!BN69</f>
        <v>8.1389373130150044</v>
      </c>
      <c r="E69">
        <f>'AT Grey Cations'!BO69</f>
        <v>9.4009424497860063</v>
      </c>
      <c r="F69">
        <f>'AT Grey Anions'!AC69</f>
        <v>22.843700380710661</v>
      </c>
      <c r="G69">
        <f>'AT Grey Anions'!AD69</f>
        <v>77.75995609593906</v>
      </c>
      <c r="H69">
        <f>'AT Grey Anions'!AE69</f>
        <v>2.9297736288600316</v>
      </c>
      <c r="I69">
        <f>'AT Grey Anions'!AF69</f>
        <v>3.1935047158921424</v>
      </c>
      <c r="J69" s="100">
        <f t="shared" ref="J69:J87" si="23">100*((I69)/(D69))</f>
        <v>39.237367153392341</v>
      </c>
      <c r="K69">
        <f t="shared" si="17"/>
        <v>2.5526353093915231</v>
      </c>
      <c r="L69">
        <f t="shared" si="18"/>
        <v>2.7780089331276585</v>
      </c>
      <c r="M69">
        <f t="shared" si="19"/>
        <v>2.9437697094991591</v>
      </c>
      <c r="Q69">
        <f>'AT Grey Si'!D69/1000</f>
        <v>194.73683275126501</v>
      </c>
      <c r="R69">
        <f>'AT Grey Si'!E69</f>
        <v>662.88417868530587</v>
      </c>
      <c r="S69">
        <f>'AT Grey Si'!F69</f>
        <v>1417.8028286013946</v>
      </c>
      <c r="T69">
        <f t="shared" si="20"/>
        <v>0.26800024501085812</v>
      </c>
      <c r="U69">
        <f t="shared" si="21"/>
        <v>5.7286904659177712E-3</v>
      </c>
      <c r="V69">
        <f t="shared" si="22"/>
        <v>1.1433802636111009E-2</v>
      </c>
      <c r="Z69">
        <f t="shared" ref="Z69:Z87" si="24">I69/(J69/100)</f>
        <v>8.1389373130150027</v>
      </c>
    </row>
    <row r="70" spans="1:26" x14ac:dyDescent="0.2">
      <c r="A70">
        <f>'AT Grey Cations'!C70</f>
        <v>396</v>
      </c>
      <c r="B70">
        <f>'AT Grey Cations'!BL70</f>
        <v>56.808838225594002</v>
      </c>
      <c r="C70">
        <f>'AT Grey Cations'!BM70</f>
        <v>198.20603656909753</v>
      </c>
      <c r="D70">
        <f>'AT Grey Cations'!BN70</f>
        <v>8.1284147774556796</v>
      </c>
      <c r="E70">
        <f>'AT Grey Cations'!BO70</f>
        <v>9.3838356415753346</v>
      </c>
      <c r="F70">
        <f>'AT Grey Anions'!AC70</f>
        <v>22.422872681704263</v>
      </c>
      <c r="G70">
        <f>'AT Grey Anions'!AD70</f>
        <v>78.2334027864662</v>
      </c>
      <c r="H70">
        <f>'AT Grey Anions'!AE70</f>
        <v>2.9126639161304642</v>
      </c>
      <c r="I70">
        <f>'AT Grey Anions'!AF70</f>
        <v>3.1676632438063059</v>
      </c>
      <c r="J70" s="100">
        <f t="shared" si="23"/>
        <v>38.97024611234017</v>
      </c>
      <c r="K70">
        <f t="shared" si="17"/>
        <v>2.533521865463146</v>
      </c>
      <c r="L70">
        <f t="shared" si="18"/>
        <v>2.7907149645519183</v>
      </c>
      <c r="M70">
        <f t="shared" si="19"/>
        <v>2.9623842306859594</v>
      </c>
      <c r="Q70">
        <f>'AT Grey Si'!D70/1000</f>
        <v>190.74609277349703</v>
      </c>
      <c r="R70">
        <f>'AT Grey Si'!E70</f>
        <v>665.51311768673122</v>
      </c>
      <c r="S70">
        <f>'AT Grey Si'!F70</f>
        <v>1423.4257070352016</v>
      </c>
      <c r="T70">
        <f t="shared" si="20"/>
        <v>0.2664967581199465</v>
      </c>
      <c r="U70">
        <f t="shared" si="21"/>
        <v>5.6987983658002761E-3</v>
      </c>
      <c r="V70">
        <f t="shared" si="22"/>
        <v>1.1374369623191414E-2</v>
      </c>
      <c r="Z70">
        <f t="shared" si="24"/>
        <v>8.1284147774556796</v>
      </c>
    </row>
    <row r="71" spans="1:26" x14ac:dyDescent="0.2">
      <c r="A71">
        <f>'AT Grey Cations'!C71</f>
        <v>402</v>
      </c>
      <c r="B71">
        <f>'AT Grey Cations'!BL71</f>
        <v>57.828055427303099</v>
      </c>
      <c r="C71">
        <f>'AT Grey Cations'!BM71</f>
        <v>195.80579567684831</v>
      </c>
      <c r="D71">
        <f>'AT Grey Cations'!BN71</f>
        <v>8.0287754805872726</v>
      </c>
      <c r="E71">
        <f>'AT Grey Cations'!BO71</f>
        <v>9.2656853039100682</v>
      </c>
      <c r="F71">
        <f>'AT Grey Anions'!AC71</f>
        <v>23.771109302325581</v>
      </c>
      <c r="G71">
        <f>'AT Grey Anions'!AD71</f>
        <v>80.48897609767441</v>
      </c>
      <c r="H71">
        <f>'AT Grey Anions'!AE71</f>
        <v>2.9980217061790655</v>
      </c>
      <c r="I71">
        <f>'AT Grey Anions'!AF71</f>
        <v>3.263236977642153</v>
      </c>
      <c r="J71" s="100">
        <f t="shared" si="23"/>
        <v>40.644267429476812</v>
      </c>
      <c r="K71">
        <f t="shared" si="17"/>
        <v>2.4327032740388628</v>
      </c>
      <c r="L71">
        <f t="shared" si="18"/>
        <v>2.6780244666139623</v>
      </c>
      <c r="M71">
        <f t="shared" si="19"/>
        <v>2.8394153925667314</v>
      </c>
      <c r="Q71">
        <f>'AT Grey Si'!D71/1000</f>
        <v>191.8645456824072</v>
      </c>
      <c r="R71">
        <f>'AT Grey Si'!E71</f>
        <v>649.65335168063086</v>
      </c>
      <c r="S71">
        <f>'AT Grey Si'!F71</f>
        <v>1389.5042139185584</v>
      </c>
      <c r="T71">
        <f t="shared" si="20"/>
        <v>0.26817483143683907</v>
      </c>
      <c r="U71">
        <f t="shared" si="21"/>
        <v>5.7657181979210341E-3</v>
      </c>
      <c r="V71">
        <f t="shared" si="22"/>
        <v>1.1506662844969149E-2</v>
      </c>
      <c r="Z71">
        <f t="shared" si="24"/>
        <v>8.0287754805872726</v>
      </c>
    </row>
    <row r="72" spans="1:26" x14ac:dyDescent="0.2">
      <c r="A72">
        <f>'AT Grey Cations'!C72</f>
        <v>408</v>
      </c>
      <c r="B72">
        <f>'AT Grey Cations'!BL72</f>
        <v>57.498412370238</v>
      </c>
      <c r="C72">
        <f>'AT Grey Cations'!BM72</f>
        <v>195.3221068216985</v>
      </c>
      <c r="D72">
        <f>'AT Grey Cations'!BN72</f>
        <v>8.0121676496324881</v>
      </c>
      <c r="E72">
        <f>'AT Grey Cations'!BO72</f>
        <v>9.232848355207155</v>
      </c>
      <c r="F72">
        <f>'AT Grey Anions'!AC72</f>
        <v>22.794846095717883</v>
      </c>
      <c r="G72">
        <f>'AT Grey Anions'!AD72</f>
        <v>77.434092187153638</v>
      </c>
      <c r="H72">
        <f>'AT Grey Anions'!AE72</f>
        <v>2.8701838280230838</v>
      </c>
      <c r="I72">
        <f>'AT Grey Anions'!AF72</f>
        <v>3.1301270383827928</v>
      </c>
      <c r="J72" s="100">
        <f t="shared" si="23"/>
        <v>39.067168527438007</v>
      </c>
      <c r="K72">
        <f t="shared" si="17"/>
        <v>2.522430383113635</v>
      </c>
      <c r="L72">
        <f t="shared" si="18"/>
        <v>2.7915172440892344</v>
      </c>
      <c r="M72">
        <f t="shared" si="19"/>
        <v>2.9496720874234503</v>
      </c>
      <c r="Q72">
        <f>'AT Grey Si'!D72/1000</f>
        <v>194.62723857040322</v>
      </c>
      <c r="R72">
        <f>'AT Grey Si'!E72</f>
        <v>661.14872942365957</v>
      </c>
      <c r="S72">
        <f>'AT Grey Si'!F72</f>
        <v>1414.0909812664104</v>
      </c>
      <c r="T72">
        <f t="shared" si="20"/>
        <v>0.26445525282555377</v>
      </c>
      <c r="U72">
        <f t="shared" si="21"/>
        <v>5.6544722939520483E-3</v>
      </c>
      <c r="V72">
        <f t="shared" si="22"/>
        <v>1.1286083598186659E-2</v>
      </c>
      <c r="Z72">
        <f t="shared" si="24"/>
        <v>8.0121676496324881</v>
      </c>
    </row>
    <row r="73" spans="1:26" x14ac:dyDescent="0.2">
      <c r="A73">
        <f>'AT Grey Cations'!C73</f>
        <v>414</v>
      </c>
      <c r="B73">
        <f>'AT Grey Cations'!BL73</f>
        <v>56.115320170163393</v>
      </c>
      <c r="C73">
        <f>'AT Grey Cations'!BM73</f>
        <v>194.8885069509775</v>
      </c>
      <c r="D73">
        <f>'AT Grey Cations'!BN73</f>
        <v>7.9906573529685199</v>
      </c>
      <c r="E73">
        <f>'AT Grey Cations'!BO73</f>
        <v>9.2096663954492914</v>
      </c>
      <c r="F73">
        <f>'AT Grey Anions'!AC73</f>
        <v>21.373660759493671</v>
      </c>
      <c r="G73">
        <f>'AT Grey Anions'!AD73</f>
        <v>74.230723817721511</v>
      </c>
      <c r="H73">
        <f>'AT Grey Anions'!AE73</f>
        <v>2.7954156400454702</v>
      </c>
      <c r="I73">
        <f>'AT Grey Anions'!AF73</f>
        <v>3.0335475333373738</v>
      </c>
      <c r="J73" s="100">
        <f t="shared" si="23"/>
        <v>37.963679323709385</v>
      </c>
      <c r="K73">
        <f t="shared" si="17"/>
        <v>2.6254426324811169</v>
      </c>
      <c r="L73">
        <f t="shared" si="18"/>
        <v>2.8584863154155293</v>
      </c>
      <c r="M73">
        <f t="shared" si="19"/>
        <v>3.0359393727110078</v>
      </c>
      <c r="Q73">
        <f>'AT Grey Si'!D73/1000</f>
        <v>187.98842496383969</v>
      </c>
      <c r="R73">
        <f>'AT Grey Si'!E73</f>
        <v>652.88379989941518</v>
      </c>
      <c r="S73">
        <f>'AT Grey Si'!F73</f>
        <v>1396.4136239927684</v>
      </c>
      <c r="T73">
        <f t="shared" si="20"/>
        <v>0.26803000159407264</v>
      </c>
      <c r="U73">
        <f t="shared" si="21"/>
        <v>5.7108388572628573E-3</v>
      </c>
      <c r="V73">
        <f t="shared" si="22"/>
        <v>1.1398904365697427E-2</v>
      </c>
      <c r="Z73">
        <f t="shared" si="24"/>
        <v>7.9906573529685199</v>
      </c>
    </row>
    <row r="74" spans="1:26" x14ac:dyDescent="0.2">
      <c r="A74">
        <f>'AT Grey Cations'!C74</f>
        <v>420</v>
      </c>
      <c r="B74">
        <f>'AT Grey Cations'!BL74</f>
        <v>55.82948654438691</v>
      </c>
      <c r="C74">
        <f>'AT Grey Cations'!BM74</f>
        <v>194.11912471483328</v>
      </c>
      <c r="D74">
        <f>'AT Grey Cations'!BN74</f>
        <v>7.9608099457408361</v>
      </c>
      <c r="E74">
        <f>'AT Grey Cations'!BO74</f>
        <v>9.1773143436527569</v>
      </c>
      <c r="F74">
        <f>'AT Grey Anions'!AC74</f>
        <v>21.726510759493664</v>
      </c>
      <c r="G74">
        <f>'AT Grey Anions'!AD74</f>
        <v>75.543077910759465</v>
      </c>
      <c r="H74">
        <f>'AT Grey Anions'!AE74</f>
        <v>2.7992708978522685</v>
      </c>
      <c r="I74">
        <f>'AT Grey Anions'!AF74</f>
        <v>3.0537457923485878</v>
      </c>
      <c r="J74" s="100">
        <f t="shared" si="23"/>
        <v>38.359737428254917</v>
      </c>
      <c r="K74">
        <f t="shared" si="17"/>
        <v>2.5696480747600732</v>
      </c>
      <c r="L74">
        <f t="shared" si="18"/>
        <v>2.8438869392200452</v>
      </c>
      <c r="M74">
        <f t="shared" si="19"/>
        <v>3.0052646708993511</v>
      </c>
      <c r="Q74">
        <f>'AT Grey Si'!D74/1000</f>
        <v>189.23796555768271</v>
      </c>
      <c r="R74">
        <f>'AT Grey Si'!E74</f>
        <v>657.98040624406269</v>
      </c>
      <c r="S74">
        <f>'AT Grey Si'!F74</f>
        <v>1407.3144466765143</v>
      </c>
      <c r="T74">
        <f t="shared" si="20"/>
        <v>0.26463927728026393</v>
      </c>
      <c r="U74">
        <f t="shared" si="21"/>
        <v>5.6455091859079079E-3</v>
      </c>
      <c r="V74">
        <f t="shared" si="22"/>
        <v>1.126864854480367E-2</v>
      </c>
      <c r="Z74">
        <f t="shared" si="24"/>
        <v>7.9608099457408379</v>
      </c>
    </row>
    <row r="75" spans="1:26" x14ac:dyDescent="0.2">
      <c r="A75">
        <f>'AT Grey Cations'!C75</f>
        <v>426</v>
      </c>
      <c r="B75">
        <f>'AT Grey Cations'!BL75</f>
        <v>55.740373090894977</v>
      </c>
      <c r="C75">
        <f>'AT Grey Cations'!BM75</f>
        <v>193.64205611776919</v>
      </c>
      <c r="D75">
        <f>'AT Grey Cations'!BN75</f>
        <v>7.9431371973303699</v>
      </c>
      <c r="E75">
        <f>'AT Grey Cations'!BO75</f>
        <v>9.1507551473584687</v>
      </c>
      <c r="F75">
        <f>'AT Grey Anions'!AC75</f>
        <v>21.50297746835443</v>
      </c>
      <c r="G75">
        <f>'AT Grey Anions'!AD75</f>
        <v>74.701343725063296</v>
      </c>
      <c r="H75">
        <f>'AT Grey Anions'!AE75</f>
        <v>2.7701220800286439</v>
      </c>
      <c r="I75">
        <f>'AT Grey Anions'!AF75</f>
        <v>3.0252445850531937</v>
      </c>
      <c r="J75" s="100">
        <f t="shared" si="23"/>
        <v>38.086268811647322</v>
      </c>
      <c r="K75">
        <f t="shared" si="17"/>
        <v>2.5922165045713856</v>
      </c>
      <c r="L75">
        <f t="shared" si="18"/>
        <v>2.8674321809124872</v>
      </c>
      <c r="M75">
        <f t="shared" si="19"/>
        <v>3.0247984551627809</v>
      </c>
      <c r="Q75">
        <f>'AT Grey Si'!D75/1000</f>
        <v>192.15645468583679</v>
      </c>
      <c r="R75">
        <f>'AT Grey Si'!E75</f>
        <v>667.55152357859708</v>
      </c>
      <c r="S75">
        <f>'AT Grey Si'!F75</f>
        <v>1427.7855299609153</v>
      </c>
      <c r="T75">
        <f t="shared" si="20"/>
        <v>0.26088421432604447</v>
      </c>
      <c r="U75">
        <f t="shared" si="21"/>
        <v>5.5524838799511662E-3</v>
      </c>
      <c r="V75">
        <f t="shared" si="22"/>
        <v>1.1083505705047023E-2</v>
      </c>
      <c r="Z75">
        <f t="shared" si="24"/>
        <v>7.943137197330369</v>
      </c>
    </row>
    <row r="76" spans="1:26" x14ac:dyDescent="0.2">
      <c r="A76">
        <f>'AT Grey Cations'!C76</f>
        <v>438</v>
      </c>
      <c r="B76">
        <f>'AT Grey Cations'!BL76</f>
        <v>54.667647557000194</v>
      </c>
      <c r="C76">
        <f>'AT Grey Cations'!BM76</f>
        <v>383.22020937457137</v>
      </c>
      <c r="D76">
        <f>'AT Grey Cations'!BN76</f>
        <v>15.69944292742332</v>
      </c>
      <c r="E76">
        <f>'AT Grey Cations'!BO76</f>
        <v>18.089481115606059</v>
      </c>
      <c r="F76">
        <f>'AT Grey Anions'!AC76</f>
        <v>20.299732784810125</v>
      </c>
      <c r="G76">
        <f>'AT Grey Anions'!AD76</f>
        <v>142.30112682151895</v>
      </c>
      <c r="H76">
        <f>'AT Grey Anions'!AE76</f>
        <v>5.2022026768444833</v>
      </c>
      <c r="I76">
        <f>'AT Grey Anions'!AF76</f>
        <v>5.7083465250722529</v>
      </c>
      <c r="J76" s="100">
        <f t="shared" si="23"/>
        <v>36.360185208234888</v>
      </c>
      <c r="K76">
        <f t="shared" si="17"/>
        <v>2.6930230134805955</v>
      </c>
      <c r="L76">
        <f t="shared" si="18"/>
        <v>3.0178453056631351</v>
      </c>
      <c r="M76">
        <f t="shared" si="19"/>
        <v>3.1689528721063569</v>
      </c>
      <c r="Q76">
        <f>'AT Grey Si'!D76/1000</f>
        <v>174.1849691039927</v>
      </c>
      <c r="R76">
        <f>'AT Grey Si'!E76</f>
        <v>1221.0366334189889</v>
      </c>
      <c r="S76">
        <f>'AT Grey Si'!F76</f>
        <v>2611.601314909678</v>
      </c>
      <c r="T76">
        <f t="shared" si="20"/>
        <v>0.28108970539110362</v>
      </c>
      <c r="U76">
        <f t="shared" si="21"/>
        <v>5.9994733352784976E-3</v>
      </c>
      <c r="V76">
        <f t="shared" si="22"/>
        <v>1.1975140104458958E-2</v>
      </c>
      <c r="Z76">
        <f t="shared" si="24"/>
        <v>15.69944292742332</v>
      </c>
    </row>
    <row r="77" spans="1:26" x14ac:dyDescent="0.2">
      <c r="A77">
        <f>'AT Grey Cations'!C77</f>
        <v>450</v>
      </c>
      <c r="B77">
        <f>'AT Grey Cations'!BL77</f>
        <v>54.705690707918606</v>
      </c>
      <c r="C77">
        <f>'AT Grey Cations'!BM77</f>
        <v>382.22866097622722</v>
      </c>
      <c r="D77">
        <f>'AT Grey Cations'!BN77</f>
        <v>15.669428230875171</v>
      </c>
      <c r="E77">
        <f>'AT Grey Cations'!BO77</f>
        <v>18.031217864611552</v>
      </c>
      <c r="F77">
        <f>'AT Grey Anions'!AC77</f>
        <v>20.388039113924048</v>
      </c>
      <c r="G77">
        <f>'AT Grey Anions'!AD77</f>
        <v>142.45122928898735</v>
      </c>
      <c r="H77">
        <f>'AT Grey Anions'!AE77</f>
        <v>5.2440982078802945</v>
      </c>
      <c r="I77">
        <f>'AT Grey Anions'!AF77</f>
        <v>5.747572051040029</v>
      </c>
      <c r="J77" s="100">
        <f t="shared" si="23"/>
        <v>36.680164498376307</v>
      </c>
      <c r="K77">
        <f t="shared" si="17"/>
        <v>2.6832247280984092</v>
      </c>
      <c r="L77">
        <f t="shared" si="18"/>
        <v>2.9880119726455079</v>
      </c>
      <c r="M77">
        <f t="shared" si="19"/>
        <v>3.137188660618667</v>
      </c>
      <c r="Q77">
        <f>'AT Grey Si'!D77/1000</f>
        <v>178.51145413856997</v>
      </c>
      <c r="R77">
        <f>'AT Grey Si'!E77</f>
        <v>1247.2595300661887</v>
      </c>
      <c r="S77">
        <f>'AT Grey Si'!F77</f>
        <v>2667.6878806114851</v>
      </c>
      <c r="T77">
        <f t="shared" si="20"/>
        <v>0.2750418807677511</v>
      </c>
      <c r="U77">
        <f t="shared" si="21"/>
        <v>5.8622622479889523E-3</v>
      </c>
      <c r="V77">
        <f t="shared" si="22"/>
        <v>1.1701566872532229E-2</v>
      </c>
      <c r="Z77">
        <f t="shared" si="24"/>
        <v>15.669428230875171</v>
      </c>
    </row>
    <row r="78" spans="1:26" x14ac:dyDescent="0.2">
      <c r="A78">
        <f>'AT Grey Cations'!C78</f>
        <v>462</v>
      </c>
      <c r="B78">
        <f>'AT Grey Cations'!BL78</f>
        <v>55.441261499815596</v>
      </c>
      <c r="C78">
        <f>'AT Grey Cations'!BM78</f>
        <v>376.66793062974722</v>
      </c>
      <c r="D78">
        <f>'AT Grey Cations'!BN78</f>
        <v>15.407164699884252</v>
      </c>
      <c r="E78">
        <f>'AT Grey Cations'!BO78</f>
        <v>17.789171592694963</v>
      </c>
      <c r="F78">
        <f>'AT Grey Anions'!AC78</f>
        <v>20.780712594458443</v>
      </c>
      <c r="G78">
        <f>'AT Grey Anions'!AD78</f>
        <v>141.18416136675063</v>
      </c>
      <c r="H78">
        <f>'AT Grey Anions'!AE78</f>
        <v>5.2138470595645154</v>
      </c>
      <c r="I78">
        <f>'AT Grey Anions'!AF78</f>
        <v>5.7134084285818849</v>
      </c>
      <c r="J78" s="100">
        <f t="shared" si="23"/>
        <v>37.082802318747248</v>
      </c>
      <c r="K78">
        <f t="shared" si="17"/>
        <v>2.6679191701347165</v>
      </c>
      <c r="L78">
        <f t="shared" si="18"/>
        <v>2.955047304584943</v>
      </c>
      <c r="M78">
        <f t="shared" si="19"/>
        <v>3.1135830415523755</v>
      </c>
      <c r="Q78">
        <f>'AT Grey Si'!D78/1000</f>
        <v>182.41825581838441</v>
      </c>
      <c r="R78">
        <f>'AT Grey Si'!E78</f>
        <v>1239.3496300301035</v>
      </c>
      <c r="S78">
        <f>'AT Grey Si'!F78</f>
        <v>2650.769874411129</v>
      </c>
      <c r="T78">
        <f t="shared" si="20"/>
        <v>0.2728422389781755</v>
      </c>
      <c r="U78">
        <f t="shared" si="21"/>
        <v>5.8009258774194845E-3</v>
      </c>
      <c r="V78">
        <f t="shared" si="22"/>
        <v>1.1579121281396189E-2</v>
      </c>
      <c r="Z78">
        <f t="shared" si="24"/>
        <v>15.407164699884252</v>
      </c>
    </row>
    <row r="79" spans="1:26" x14ac:dyDescent="0.2">
      <c r="A79">
        <f>'AT Grey Cations'!C79</f>
        <v>474</v>
      </c>
      <c r="B79">
        <f>'AT Grey Cations'!BL79</f>
        <v>54.963131632739795</v>
      </c>
      <c r="C79">
        <f>'AT Grey Cations'!BM79</f>
        <v>377.21197239549321</v>
      </c>
      <c r="D79">
        <f>'AT Grey Cations'!BN79</f>
        <v>15.439807078399301</v>
      </c>
      <c r="E79">
        <f>'AT Grey Cations'!BO79</f>
        <v>17.795636945866509</v>
      </c>
      <c r="F79">
        <f>'AT Grey Anions'!AC79</f>
        <v>20.262956743002547</v>
      </c>
      <c r="G79">
        <f>'AT Grey Anions'!AD79</f>
        <v>139.06467212722646</v>
      </c>
      <c r="H79">
        <f>'AT Grey Anions'!AE79</f>
        <v>5.0571594263414363</v>
      </c>
      <c r="I79">
        <f>'AT Grey Anions'!AF79</f>
        <v>5.5723051515375737</v>
      </c>
      <c r="J79" s="100">
        <f t="shared" si="23"/>
        <v>36.090510219738277</v>
      </c>
      <c r="K79">
        <f t="shared" si="17"/>
        <v>2.7124931632556706</v>
      </c>
      <c r="L79">
        <f t="shared" si="18"/>
        <v>3.0530591932651632</v>
      </c>
      <c r="M79">
        <f t="shared" si="19"/>
        <v>3.1935862200504461</v>
      </c>
      <c r="Q79">
        <f>'AT Grey Si'!D79/1000</f>
        <v>186.47143344108838</v>
      </c>
      <c r="R79">
        <f>'AT Grey Si'!E79</f>
        <v>1279.7534477061895</v>
      </c>
      <c r="S79">
        <f>'AT Grey Si'!F79</f>
        <v>2737.1871533708745</v>
      </c>
      <c r="T79">
        <f t="shared" si="20"/>
        <v>0.26586351493719423</v>
      </c>
      <c r="U79">
        <f t="shared" si="21"/>
        <v>5.6303543073629291E-3</v>
      </c>
      <c r="V79">
        <f t="shared" si="22"/>
        <v>1.1239980202029251E-2</v>
      </c>
      <c r="Z79">
        <f t="shared" si="24"/>
        <v>15.439807078399301</v>
      </c>
    </row>
    <row r="80" spans="1:26" x14ac:dyDescent="0.2">
      <c r="A80">
        <f>'AT Grey Cations'!C80</f>
        <v>486</v>
      </c>
      <c r="B80">
        <f>'AT Grey Cations'!BL80</f>
        <v>54.314883199130307</v>
      </c>
      <c r="C80">
        <f>'AT Grey Cations'!BM80</f>
        <v>376.07625127077836</v>
      </c>
      <c r="D80">
        <f>'AT Grey Cations'!BN80</f>
        <v>15.383625102226624</v>
      </c>
      <c r="E80">
        <f>'AT Grey Cations'!BO80</f>
        <v>17.731181133368445</v>
      </c>
      <c r="F80">
        <f>'AT Grey Anions'!AC80</f>
        <v>19.722887185929647</v>
      </c>
      <c r="G80">
        <f>'AT Grey Anions'!AD80</f>
        <v>136.56127087537686</v>
      </c>
      <c r="H80">
        <f>'AT Grey Anions'!AE80</f>
        <v>5.0282485809679986</v>
      </c>
      <c r="I80">
        <f>'AT Grey Anions'!AF80</f>
        <v>5.5221849505109031</v>
      </c>
      <c r="J80" s="100">
        <f t="shared" si="23"/>
        <v>35.89651277780829</v>
      </c>
      <c r="K80">
        <f t="shared" si="17"/>
        <v>2.7539012258752202</v>
      </c>
      <c r="L80">
        <f t="shared" si="18"/>
        <v>3.0594400524377199</v>
      </c>
      <c r="M80">
        <f t="shared" si="19"/>
        <v>3.2108995428934315</v>
      </c>
      <c r="Q80">
        <f>'AT Grey Si'!D80/1000</f>
        <v>187.3306222905378</v>
      </c>
      <c r="R80">
        <f>'AT Grey Si'!E80</f>
        <v>1297.0772287396837</v>
      </c>
      <c r="S80">
        <f>'AT Grey Si'!F80</f>
        <v>2774.2399395756565</v>
      </c>
      <c r="T80">
        <f t="shared" si="20"/>
        <v>0.26232292964492571</v>
      </c>
      <c r="U80">
        <f t="shared" si="21"/>
        <v>5.5351351725541663E-3</v>
      </c>
      <c r="V80">
        <f t="shared" si="22"/>
        <v>1.1050278195415054E-2</v>
      </c>
      <c r="Z80">
        <f t="shared" si="24"/>
        <v>15.38362510222662</v>
      </c>
    </row>
    <row r="81" spans="1:26" x14ac:dyDescent="0.2">
      <c r="A81">
        <f>'AT Grey Cations'!C81</f>
        <v>498</v>
      </c>
      <c r="B81">
        <f>'AT Grey Cations'!BL81</f>
        <v>53.390986544379494</v>
      </c>
      <c r="C81">
        <f>'AT Grey Cations'!BM81</f>
        <v>372.34874016050276</v>
      </c>
      <c r="D81">
        <f>'AT Grey Cations'!BN81</f>
        <v>15.215089741151447</v>
      </c>
      <c r="E81">
        <f>'AT Grey Cations'!BO81</f>
        <v>17.566111228930563</v>
      </c>
      <c r="F81">
        <f>'AT Grey Anions'!AC81</f>
        <v>19.019223115577887</v>
      </c>
      <c r="G81">
        <f>'AT Grey Anions'!AD81</f>
        <v>132.64006200804022</v>
      </c>
      <c r="H81">
        <f>'AT Grey Anions'!AE81</f>
        <v>4.8789594568212324</v>
      </c>
      <c r="I81">
        <f>'AT Grey Anions'!AF81</f>
        <v>5.3639313009523608</v>
      </c>
      <c r="J81" s="100">
        <f t="shared" si="23"/>
        <v>35.254023421530142</v>
      </c>
      <c r="K81">
        <f t="shared" si="17"/>
        <v>2.807211746764203</v>
      </c>
      <c r="L81">
        <f t="shared" si="18"/>
        <v>3.118511206294071</v>
      </c>
      <c r="M81">
        <f t="shared" si="19"/>
        <v>3.2748576078540972</v>
      </c>
      <c r="Q81">
        <f>'AT Grey Si'!D81/1000</f>
        <v>185.31615546418649</v>
      </c>
      <c r="R81">
        <f>'AT Grey Si'!E81</f>
        <v>1292.3948682072371</v>
      </c>
      <c r="S81">
        <f>'AT Grey Si'!F81</f>
        <v>2764.2251221748238</v>
      </c>
      <c r="T81">
        <f t="shared" si="20"/>
        <v>0.26129095663939461</v>
      </c>
      <c r="U81">
        <f t="shared" si="21"/>
        <v>5.4945893302017846E-3</v>
      </c>
      <c r="V81">
        <f t="shared" si="22"/>
        <v>1.096985058364401E-2</v>
      </c>
      <c r="Z81">
        <f t="shared" si="24"/>
        <v>15.215089741151445</v>
      </c>
    </row>
    <row r="82" spans="1:26" x14ac:dyDescent="0.2">
      <c r="A82">
        <f>'AT Grey Cations'!C82</f>
        <v>510</v>
      </c>
      <c r="B82">
        <f>'AT Grey Cations'!BL82</f>
        <v>54.254702825050913</v>
      </c>
      <c r="C82">
        <f>'AT Grey Cations'!BM82</f>
        <v>363.39799952219084</v>
      </c>
      <c r="D82">
        <f>'AT Grey Cations'!BN82</f>
        <v>14.857446907260263</v>
      </c>
      <c r="E82">
        <f>'AT Grey Cations'!BO82</f>
        <v>17.100675910340627</v>
      </c>
      <c r="F82">
        <f>'AT Grey Anions'!AC82</f>
        <v>18.72746590909091</v>
      </c>
      <c r="G82">
        <f>'AT Grey Anions'!AD82</f>
        <v>125.43656665909091</v>
      </c>
      <c r="H82">
        <f>'AT Grey Anions'!AE82</f>
        <v>4.5947776832532341</v>
      </c>
      <c r="I82">
        <f>'AT Grey Anions'!AF82</f>
        <v>5.0599527563609508</v>
      </c>
      <c r="J82" s="100">
        <f t="shared" si="23"/>
        <v>34.056677354763735</v>
      </c>
      <c r="K82">
        <f t="shared" si="17"/>
        <v>2.8970658971384871</v>
      </c>
      <c r="L82">
        <f t="shared" si="18"/>
        <v>3.2335507681713915</v>
      </c>
      <c r="M82">
        <f t="shared" si="19"/>
        <v>3.3796117738141098</v>
      </c>
      <c r="Q82">
        <f>'AT Grey Si'!D82/1000</f>
        <v>187.3054265439591</v>
      </c>
      <c r="R82">
        <f>'AT Grey Si'!E82</f>
        <v>1254.5717469914377</v>
      </c>
      <c r="S82">
        <f>'AT Grey Si'!F82</f>
        <v>2683.3275385989882</v>
      </c>
      <c r="T82">
        <f t="shared" si="20"/>
        <v>0.26333029730878654</v>
      </c>
      <c r="U82">
        <f t="shared" si="21"/>
        <v>5.5274837435815901E-3</v>
      </c>
      <c r="V82">
        <f t="shared" si="22"/>
        <v>1.1036102196386403E-2</v>
      </c>
      <c r="Z82">
        <f t="shared" si="24"/>
        <v>14.857446907260261</v>
      </c>
    </row>
    <row r="83" spans="1:26" x14ac:dyDescent="0.2">
      <c r="A83">
        <f>'AT Grey Cations'!C83</f>
        <v>522</v>
      </c>
      <c r="B83">
        <f>'AT Grey Cations'!BL83</f>
        <v>52.149004729635621</v>
      </c>
      <c r="C83">
        <f>'AT Grey Cations'!BM83</f>
        <v>258.60691445426295</v>
      </c>
      <c r="D83">
        <f>'AT Grey Cations'!BN83</f>
        <v>10.566903534872951</v>
      </c>
      <c r="E83">
        <f>'AT Grey Cations'!BO83</f>
        <v>12.201565680201787</v>
      </c>
      <c r="F83">
        <f>'AT Grey Anions'!AC83</f>
        <v>18.361018685567011</v>
      </c>
      <c r="G83">
        <f>'AT Grey Anions'!AD83</f>
        <v>91.052291661726798</v>
      </c>
      <c r="H83">
        <f>'AT Grey Anions'!AE83</f>
        <v>3.2968572327398924</v>
      </c>
      <c r="I83">
        <f>'AT Grey Anions'!AF83</f>
        <v>3.6451216165898699</v>
      </c>
      <c r="J83" s="100">
        <f t="shared" si="23"/>
        <v>34.49564581109518</v>
      </c>
      <c r="K83">
        <f t="shared" si="17"/>
        <v>2.8402021490576779</v>
      </c>
      <c r="L83">
        <f t="shared" si="18"/>
        <v>3.205144411452479</v>
      </c>
      <c r="M83">
        <f t="shared" si="19"/>
        <v>3.3473686103282199</v>
      </c>
      <c r="Q83">
        <f>'AT Grey Si'!D83/1000</f>
        <v>186.06918932951899</v>
      </c>
      <c r="R83">
        <f>'AT Grey Si'!E83</f>
        <v>922.71710988508471</v>
      </c>
      <c r="S83">
        <f>'AT Grey Si'!F83</f>
        <v>1973.5437508684902</v>
      </c>
      <c r="T83">
        <f t="shared" si="20"/>
        <v>0.2550944169943184</v>
      </c>
      <c r="U83">
        <f t="shared" si="21"/>
        <v>5.3453492869222977E-3</v>
      </c>
      <c r="V83">
        <f t="shared" si="22"/>
        <v>1.0672898947539219E-2</v>
      </c>
      <c r="Z83">
        <f t="shared" si="24"/>
        <v>10.566903534872951</v>
      </c>
    </row>
    <row r="84" spans="1:26" x14ac:dyDescent="0.2">
      <c r="A84">
        <f>'AT Grey Cations'!C84</f>
        <v>534</v>
      </c>
      <c r="B84">
        <f>'AT Grey Cations'!BL84</f>
        <v>55.329863548969307</v>
      </c>
      <c r="C84">
        <f>'AT Grey Cations'!BM84</f>
        <v>25.562396959623801</v>
      </c>
      <c r="D84">
        <f>'AT Grey Cations'!BN84</f>
        <v>1.0456194220006843</v>
      </c>
      <c r="E84">
        <f>'AT Grey Cations'!BO84</f>
        <v>1.2110993005377455</v>
      </c>
      <c r="F84">
        <f>'AT Grey Anions'!AC84</f>
        <v>18.738054918032784</v>
      </c>
      <c r="G84">
        <f>'AT Grey Anions'!AD84</f>
        <v>8.6569813721311419</v>
      </c>
      <c r="H84">
        <f>'AT Grey Anions'!AE84</f>
        <v>0.31185895945049447</v>
      </c>
      <c r="I84">
        <f>'AT Grey Anions'!AF84</f>
        <v>0.34395525476455702</v>
      </c>
      <c r="J84" s="100">
        <f t="shared" si="23"/>
        <v>32.89488006127835</v>
      </c>
      <c r="K84">
        <f t="shared" si="17"/>
        <v>2.9528072038961715</v>
      </c>
      <c r="L84">
        <f t="shared" si="18"/>
        <v>3.352859971838229</v>
      </c>
      <c r="M84">
        <f t="shared" si="19"/>
        <v>3.5210955022820127</v>
      </c>
      <c r="Q84">
        <f>'AT Grey Si'!D84/1000</f>
        <v>192.56035787173431</v>
      </c>
      <c r="R84">
        <f>'AT Grey Si'!E84</f>
        <v>88.962885336741195</v>
      </c>
      <c r="S84">
        <f>'AT Grey Si'!F84</f>
        <v>190.27732826740515</v>
      </c>
      <c r="T84">
        <f t="shared" si="20"/>
        <v>0.26185650340885502</v>
      </c>
      <c r="U84">
        <f t="shared" si="21"/>
        <v>5.4862473428573784E-3</v>
      </c>
      <c r="V84">
        <f t="shared" si="22"/>
        <v>1.0954569845366196E-2</v>
      </c>
      <c r="Z84">
        <f t="shared" si="24"/>
        <v>1.0456194220006843</v>
      </c>
    </row>
    <row r="85" spans="1:26" x14ac:dyDescent="0.2">
      <c r="A85">
        <f>'AT Grey Cations'!C85</f>
        <v>546</v>
      </c>
      <c r="B85">
        <f>'AT Grey Cations'!BL85</f>
        <v>51.801042471771794</v>
      </c>
      <c r="C85">
        <f>'AT Grey Cations'!BM85</f>
        <v>310.39184649085661</v>
      </c>
      <c r="D85">
        <f>'AT Grey Cations'!BN85</f>
        <v>12.62133611883165</v>
      </c>
      <c r="E85">
        <f>'AT Grey Cations'!BO85</f>
        <v>14.666673754419396</v>
      </c>
      <c r="F85">
        <f>'AT Grey Anions'!AC85</f>
        <v>16.499507848101267</v>
      </c>
      <c r="G85">
        <f>'AT Grey Anions'!AD85</f>
        <v>98.865051025822765</v>
      </c>
      <c r="H85">
        <f>'AT Grey Anions'!AE85</f>
        <v>3.8145086161342987</v>
      </c>
      <c r="I85">
        <f>'AT Grey Anions'!AF85</f>
        <v>4.1351608464650251</v>
      </c>
      <c r="J85" s="100">
        <f t="shared" si="23"/>
        <v>32.763257451761888</v>
      </c>
      <c r="K85">
        <f t="shared" si="17"/>
        <v>3.1395507640994866</v>
      </c>
      <c r="L85">
        <f t="shared" si="18"/>
        <v>3.3087711652942526</v>
      </c>
      <c r="M85">
        <f t="shared" si="19"/>
        <v>3.5468206193133498</v>
      </c>
      <c r="Q85">
        <f>'AT Grey Si'!D85/1000</f>
        <v>180.70815310112599</v>
      </c>
      <c r="R85">
        <f>'AT Grey Si'!E85</f>
        <v>1082.8032533819469</v>
      </c>
      <c r="S85">
        <f>'AT Grey Si'!F85</f>
        <v>2315.9423091202339</v>
      </c>
      <c r="T85">
        <f t="shared" si="20"/>
        <v>0.26267256668648592</v>
      </c>
      <c r="U85">
        <f t="shared" si="21"/>
        <v>5.4408013901852091E-3</v>
      </c>
      <c r="V85">
        <f t="shared" si="22"/>
        <v>1.0863738914048642E-2</v>
      </c>
      <c r="Z85">
        <f t="shared" si="24"/>
        <v>12.62133611883165</v>
      </c>
    </row>
    <row r="86" spans="1:26" x14ac:dyDescent="0.2">
      <c r="A86">
        <f>'AT Grey Cations'!C86</f>
        <v>558</v>
      </c>
      <c r="B86">
        <f>'AT Grey Cations'!BL86</f>
        <v>50.856089234216796</v>
      </c>
      <c r="C86">
        <f>'AT Grey Cations'!BM86</f>
        <v>332.95481621641721</v>
      </c>
      <c r="D86">
        <f>'AT Grey Cations'!BN86</f>
        <v>13.593093817818248</v>
      </c>
      <c r="E86">
        <f>'AT Grey Cations'!BO86</f>
        <v>15.882715171979136</v>
      </c>
      <c r="F86">
        <f>'AT Grey Anions'!AC86</f>
        <v>15.760820253164557</v>
      </c>
      <c r="G86">
        <f>'AT Grey Anions'!AD86</f>
        <v>103.18609019746833</v>
      </c>
      <c r="H86">
        <f>'AT Grey Anions'!AE86</f>
        <v>4.043656135032677</v>
      </c>
      <c r="I86">
        <f>'AT Grey Anions'!AF86</f>
        <v>4.3657562774278578</v>
      </c>
      <c r="J86" s="100">
        <f t="shared" si="23"/>
        <v>32.117458585514129</v>
      </c>
      <c r="K86">
        <f t="shared" si="17"/>
        <v>3.2267412747128805</v>
      </c>
      <c r="L86">
        <f t="shared" si="18"/>
        <v>3.3615850022589524</v>
      </c>
      <c r="M86">
        <f t="shared" si="19"/>
        <v>3.6380214933428774</v>
      </c>
      <c r="Q86">
        <f>'AT Grey Si'!D86/1000</f>
        <v>189.41508552327801</v>
      </c>
      <c r="R86">
        <f>'AT Grey Si'!E86</f>
        <v>1240.1005649209008</v>
      </c>
      <c r="S86">
        <f>'AT Grey Si'!F86</f>
        <v>2652.3760035759242</v>
      </c>
      <c r="T86">
        <f t="shared" si="20"/>
        <v>0.24786579614094179</v>
      </c>
      <c r="U86">
        <f t="shared" si="21"/>
        <v>5.1170731883897081E-3</v>
      </c>
      <c r="V86">
        <f t="shared" si="22"/>
        <v>1.0218591428685675E-2</v>
      </c>
      <c r="Z86">
        <f t="shared" si="24"/>
        <v>13.59309381781825</v>
      </c>
    </row>
    <row r="87" spans="1:26" x14ac:dyDescent="0.2">
      <c r="A87">
        <f>'AT Grey Cations'!C87</f>
        <v>570</v>
      </c>
      <c r="B87">
        <f>'AT Grey Cations'!BL87</f>
        <v>56.428596638509603</v>
      </c>
      <c r="C87">
        <f>'AT Grey Cations'!BM87</f>
        <v>255.0008282094249</v>
      </c>
      <c r="D87">
        <f>'AT Grey Cations'!BN87</f>
        <v>10.398472234690226</v>
      </c>
      <c r="E87">
        <f>'AT Grey Cations'!BO87</f>
        <v>11.878699256958917</v>
      </c>
      <c r="F87">
        <f>'AT Grey Anions'!AC87</f>
        <v>24.245496183206107</v>
      </c>
      <c r="G87">
        <f>'AT Grey Anions'!AD87</f>
        <v>109.56539725190839</v>
      </c>
      <c r="H87">
        <f>'AT Grey Anions'!AE87</f>
        <v>3.6812845923738857</v>
      </c>
      <c r="I87">
        <f>'AT Grey Anions'!AF87</f>
        <v>4.1769609168085182</v>
      </c>
      <c r="J87" s="100">
        <f t="shared" si="23"/>
        <v>40.168986583180995</v>
      </c>
      <c r="K87">
        <f t="shared" si="17"/>
        <v>2.327384690835713</v>
      </c>
      <c r="L87">
        <f t="shared" si="18"/>
        <v>2.8246857785001471</v>
      </c>
      <c r="M87">
        <f t="shared" si="19"/>
        <v>2.8438617199308274</v>
      </c>
      <c r="Q87">
        <f>'AT Grey Si'!D87/1000</f>
        <v>191.45640475907328</v>
      </c>
      <c r="R87">
        <f>'AT Grey Si'!E87</f>
        <v>865.19149310625221</v>
      </c>
      <c r="S87">
        <f>'AT Grey Si'!F87</f>
        <v>1850.5056926245506</v>
      </c>
      <c r="T87">
        <f t="shared" si="20"/>
        <v>0.26160454030309904</v>
      </c>
      <c r="U87">
        <f t="shared" si="21"/>
        <v>5.6081033695415125E-3</v>
      </c>
      <c r="V87">
        <f t="shared" si="22"/>
        <v>1.1193982316661783E-2</v>
      </c>
      <c r="Z87">
        <f t="shared" si="24"/>
        <v>10.398472234690228</v>
      </c>
    </row>
    <row r="88" spans="1:26" x14ac:dyDescent="0.2">
      <c r="J88" s="100">
        <f>AVERAGE(J4:J87)</f>
        <v>51.743462615841175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P455"/>
  <sheetViews>
    <sheetView workbookViewId="0">
      <selection activeCell="P8" sqref="P8"/>
    </sheetView>
  </sheetViews>
  <sheetFormatPr baseColWidth="10" defaultColWidth="9.1640625" defaultRowHeight="15" x14ac:dyDescent="0.2"/>
  <cols>
    <col min="1" max="2" width="20.1640625" style="9" customWidth="1"/>
    <col min="3" max="3" width="11.6640625" style="9" customWidth="1"/>
    <col min="4" max="4" width="9.5" style="5" customWidth="1"/>
    <col min="5" max="5" width="10.5" style="5" customWidth="1"/>
    <col min="6" max="6" width="12.5" style="5" customWidth="1"/>
    <col min="7" max="7" width="9.5" style="5" customWidth="1"/>
    <col min="8" max="9" width="11.5" style="5" customWidth="1"/>
    <col min="10" max="11" width="9.5" style="5" customWidth="1"/>
    <col min="12" max="12" width="11.5" style="5" customWidth="1"/>
    <col min="13" max="13" width="9.5" style="5" customWidth="1"/>
    <col min="14" max="15" width="9" style="5" customWidth="1"/>
    <col min="16" max="27" width="9.1640625" customWidth="1"/>
    <col min="28" max="39" width="9.1640625" style="45" customWidth="1"/>
    <col min="40" max="51" width="9.1640625" customWidth="1"/>
    <col min="52" max="55" width="8.83203125" customWidth="1"/>
    <col min="56" max="16384" width="9.1640625" style="5"/>
  </cols>
  <sheetData>
    <row r="1" spans="1:68" x14ac:dyDescent="0.2">
      <c r="A1" s="9" t="s">
        <v>556</v>
      </c>
    </row>
    <row r="2" spans="1:68" x14ac:dyDescent="0.2">
      <c r="P2" s="36" t="s">
        <v>466</v>
      </c>
      <c r="AB2" s="45" t="s">
        <v>467</v>
      </c>
      <c r="AN2" s="45" t="s">
        <v>519</v>
      </c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t="s">
        <v>468</v>
      </c>
      <c r="BD2"/>
      <c r="BE2"/>
      <c r="BF2"/>
      <c r="BG2"/>
      <c r="BH2"/>
      <c r="BI2"/>
      <c r="BJ2"/>
      <c r="BK2"/>
      <c r="BL2"/>
      <c r="BM2"/>
      <c r="BN2"/>
      <c r="BO2"/>
    </row>
    <row r="3" spans="1:68" ht="64" x14ac:dyDescent="0.2">
      <c r="A3" s="15" t="s">
        <v>0</v>
      </c>
      <c r="B3" s="15" t="s">
        <v>473</v>
      </c>
      <c r="C3" s="15" t="s">
        <v>143</v>
      </c>
      <c r="D3" s="7" t="s">
        <v>105</v>
      </c>
      <c r="E3" s="7" t="s">
        <v>106</v>
      </c>
      <c r="F3" s="7" t="s">
        <v>107</v>
      </c>
      <c r="G3" s="7" t="s">
        <v>108</v>
      </c>
      <c r="H3" s="7" t="s">
        <v>109</v>
      </c>
      <c r="I3" s="7" t="s">
        <v>111</v>
      </c>
      <c r="J3" s="7" t="s">
        <v>112</v>
      </c>
      <c r="K3" s="7" t="s">
        <v>114</v>
      </c>
      <c r="L3" s="7" t="s">
        <v>113</v>
      </c>
      <c r="M3" s="7" t="s">
        <v>115</v>
      </c>
      <c r="N3" s="7" t="s">
        <v>116</v>
      </c>
      <c r="O3" s="7" t="s">
        <v>117</v>
      </c>
      <c r="P3" s="42" t="s">
        <v>105</v>
      </c>
      <c r="Q3" s="42" t="s">
        <v>106</v>
      </c>
      <c r="R3" s="42" t="s">
        <v>107</v>
      </c>
      <c r="S3" s="42" t="s">
        <v>108</v>
      </c>
      <c r="T3" s="42" t="s">
        <v>109</v>
      </c>
      <c r="U3" s="42" t="s">
        <v>111</v>
      </c>
      <c r="V3" s="42" t="s">
        <v>112</v>
      </c>
      <c r="W3" s="42" t="s">
        <v>113</v>
      </c>
      <c r="X3" s="42" t="s">
        <v>114</v>
      </c>
      <c r="Y3" s="42" t="s">
        <v>115</v>
      </c>
      <c r="Z3" s="42" t="s">
        <v>116</v>
      </c>
      <c r="AA3" s="44" t="s">
        <v>117</v>
      </c>
      <c r="AB3" s="41" t="s">
        <v>105</v>
      </c>
      <c r="AC3" s="41" t="s">
        <v>106</v>
      </c>
      <c r="AD3" s="41" t="s">
        <v>107</v>
      </c>
      <c r="AE3" s="41" t="s">
        <v>108</v>
      </c>
      <c r="AF3" s="41" t="s">
        <v>109</v>
      </c>
      <c r="AG3" s="41" t="s">
        <v>111</v>
      </c>
      <c r="AH3" s="41" t="s">
        <v>112</v>
      </c>
      <c r="AI3" s="41" t="s">
        <v>113</v>
      </c>
      <c r="AJ3" s="41" t="s">
        <v>114</v>
      </c>
      <c r="AK3" s="41" t="s">
        <v>115</v>
      </c>
      <c r="AL3" s="41" t="s">
        <v>116</v>
      </c>
      <c r="AM3" s="41" t="s">
        <v>117</v>
      </c>
      <c r="AN3" s="41" t="s">
        <v>105</v>
      </c>
      <c r="AO3" s="41" t="s">
        <v>106</v>
      </c>
      <c r="AP3" s="41" t="s">
        <v>107</v>
      </c>
      <c r="AQ3" s="41" t="s">
        <v>108</v>
      </c>
      <c r="AR3" s="41" t="s">
        <v>109</v>
      </c>
      <c r="AS3" s="41" t="s">
        <v>111</v>
      </c>
      <c r="AT3" s="41" t="s">
        <v>112</v>
      </c>
      <c r="AU3" s="41" t="s">
        <v>113</v>
      </c>
      <c r="AV3" s="41" t="s">
        <v>114</v>
      </c>
      <c r="AW3" s="41" t="s">
        <v>115</v>
      </c>
      <c r="AX3" s="41" t="s">
        <v>116</v>
      </c>
      <c r="AY3" s="41" t="s">
        <v>117</v>
      </c>
      <c r="AZ3" s="42" t="s">
        <v>105</v>
      </c>
      <c r="BA3" s="42" t="s">
        <v>106</v>
      </c>
      <c r="BB3" s="42" t="s">
        <v>107</v>
      </c>
      <c r="BC3" s="42" t="s">
        <v>108</v>
      </c>
      <c r="BD3" s="42" t="s">
        <v>109</v>
      </c>
      <c r="BE3" s="42" t="s">
        <v>111</v>
      </c>
      <c r="BF3" s="42" t="s">
        <v>112</v>
      </c>
      <c r="BG3" s="42" t="s">
        <v>113</v>
      </c>
      <c r="BH3" s="42" t="s">
        <v>114</v>
      </c>
      <c r="BI3" s="42" t="s">
        <v>115</v>
      </c>
      <c r="BJ3" s="42" t="s">
        <v>116</v>
      </c>
      <c r="BK3" s="42" t="s">
        <v>117</v>
      </c>
      <c r="BL3" s="47" t="s">
        <v>483</v>
      </c>
      <c r="BM3" s="47" t="s">
        <v>469</v>
      </c>
      <c r="BN3" s="47" t="s">
        <v>470</v>
      </c>
      <c r="BO3" s="47" t="s">
        <v>471</v>
      </c>
      <c r="BP3" s="19" t="s">
        <v>519</v>
      </c>
    </row>
    <row r="4" spans="1:68" x14ac:dyDescent="0.2">
      <c r="A4" s="9" t="s">
        <v>417</v>
      </c>
      <c r="B4" s="9">
        <v>3.6</v>
      </c>
      <c r="C4" s="9">
        <v>0</v>
      </c>
      <c r="D4" s="10">
        <v>90.880180030200009</v>
      </c>
      <c r="E4" s="10">
        <v>1.2486517296000001</v>
      </c>
      <c r="F4" s="10">
        <v>7007.2862605614</v>
      </c>
      <c r="G4" s="10">
        <v>67.575823834200008</v>
      </c>
      <c r="H4" s="10">
        <v>102.36603149519999</v>
      </c>
      <c r="I4" s="10">
        <v>1445.0832188627999</v>
      </c>
      <c r="J4" s="10">
        <v>1.7304892242000001</v>
      </c>
      <c r="K4" s="10">
        <v>6.7390668246000009</v>
      </c>
      <c r="L4" s="10">
        <v>1552.7498781432</v>
      </c>
      <c r="M4" s="10">
        <v>4.2802267925999997</v>
      </c>
      <c r="N4" s="10">
        <v>4.2787038623999996</v>
      </c>
      <c r="O4" s="10">
        <v>0.16205991119999999</v>
      </c>
      <c r="P4" s="8">
        <f>($B4/1000)*D4</f>
        <v>0.32716864810872004</v>
      </c>
      <c r="Q4" s="8">
        <f t="shared" ref="Q4:AA19" si="0">($B4/1000)*E4</f>
        <v>4.4951462265600001E-3</v>
      </c>
      <c r="R4" s="8">
        <f t="shared" si="0"/>
        <v>25.226230538021039</v>
      </c>
      <c r="S4" s="8">
        <f t="shared" si="0"/>
        <v>0.24327296580312002</v>
      </c>
      <c r="T4" s="8">
        <f t="shared" si="0"/>
        <v>0.36851771338271994</v>
      </c>
      <c r="U4" s="8">
        <f t="shared" si="0"/>
        <v>5.2022995879060794</v>
      </c>
      <c r="V4" s="8">
        <f t="shared" si="0"/>
        <v>6.2297612071200003E-3</v>
      </c>
      <c r="W4" s="8">
        <f t="shared" si="0"/>
        <v>2.4260640568560001E-2</v>
      </c>
      <c r="X4" s="8">
        <f t="shared" si="0"/>
        <v>5.5898995613155202</v>
      </c>
      <c r="Y4" s="8">
        <f t="shared" si="0"/>
        <v>1.5408816453359999E-2</v>
      </c>
      <c r="Z4" s="8">
        <f t="shared" si="0"/>
        <v>1.5403333904639998E-2</v>
      </c>
      <c r="AA4" s="8">
        <f t="shared" si="0"/>
        <v>5.8341568031999998E-4</v>
      </c>
      <c r="AB4" s="45">
        <f>P4/6.94</f>
        <v>4.7142456499815563E-2</v>
      </c>
      <c r="AC4" s="45">
        <f>Q4/10.81</f>
        <v>4.1583221337280297E-4</v>
      </c>
      <c r="AD4" s="45">
        <f>R4/22.99</f>
        <v>1.0972697058730334</v>
      </c>
      <c r="AE4" s="45">
        <f>S4/24.31</f>
        <v>1.0007115006298644E-2</v>
      </c>
      <c r="AF4" s="45">
        <f>T4/26.98</f>
        <v>1.365892191930022E-2</v>
      </c>
      <c r="AG4" s="45">
        <f>U4/39.1</f>
        <v>0.13305114035565421</v>
      </c>
      <c r="AH4" s="45">
        <f>V4/54.94</f>
        <v>1.1339208604149983E-4</v>
      </c>
      <c r="AI4" s="45">
        <f>W4/40.08</f>
        <v>6.0530540340718569E-4</v>
      </c>
      <c r="AJ4" s="45">
        <f>X4/55.85</f>
        <v>0.1000877271497855</v>
      </c>
      <c r="AK4" s="45">
        <f>Y4/85.47</f>
        <v>1.8028333278764479E-4</v>
      </c>
      <c r="AL4" s="45">
        <f>Z4/87.62</f>
        <v>1.7579700872677467E-4</v>
      </c>
      <c r="AM4" s="45">
        <f>AA4/137.33</f>
        <v>4.2482755429986163E-6</v>
      </c>
      <c r="AN4" s="45">
        <f>AB4/$B4</f>
        <v>1.3095126805504323E-2</v>
      </c>
      <c r="AO4" s="45">
        <f t="shared" ref="AO4:AY19" si="1">AC4/$B4</f>
        <v>1.1550894815911194E-4</v>
      </c>
      <c r="AP4" s="45">
        <f t="shared" si="1"/>
        <v>0.30479714052028706</v>
      </c>
      <c r="AQ4" s="45">
        <f t="shared" si="1"/>
        <v>2.7797541684162902E-3</v>
      </c>
      <c r="AR4" s="45">
        <f t="shared" si="1"/>
        <v>3.7941449775833946E-3</v>
      </c>
      <c r="AS4" s="45">
        <f t="shared" si="1"/>
        <v>3.6958650098792838E-2</v>
      </c>
      <c r="AT4" s="45">
        <f t="shared" si="1"/>
        <v>3.1497801678194396E-5</v>
      </c>
      <c r="AU4" s="45">
        <f t="shared" si="1"/>
        <v>1.6814038983532935E-4</v>
      </c>
      <c r="AV4" s="45">
        <f t="shared" si="1"/>
        <v>2.7802146430495972E-2</v>
      </c>
      <c r="AW4" s="45">
        <f t="shared" si="1"/>
        <v>5.0078703552123553E-5</v>
      </c>
      <c r="AX4" s="45">
        <f t="shared" si="1"/>
        <v>4.8832502424104073E-5</v>
      </c>
      <c r="AY4" s="45">
        <f t="shared" si="1"/>
        <v>1.1800765397218379E-6</v>
      </c>
      <c r="AZ4">
        <f>AB4*1</f>
        <v>4.7142456499815563E-2</v>
      </c>
      <c r="BA4">
        <f>AC4*3</f>
        <v>1.2474966401184089E-3</v>
      </c>
      <c r="BB4">
        <f>AD4*1</f>
        <v>1.0972697058730334</v>
      </c>
      <c r="BC4">
        <f>AE4*2</f>
        <v>2.0014230012597289E-2</v>
      </c>
      <c r="BD4">
        <f>AF4*3</f>
        <v>4.0976765757900657E-2</v>
      </c>
      <c r="BE4">
        <f>AG4*1</f>
        <v>0.13305114035565421</v>
      </c>
      <c r="BF4">
        <f>AH4*4</f>
        <v>4.5356834416599931E-4</v>
      </c>
      <c r="BG4">
        <f>AI4*2</f>
        <v>1.2106108068143714E-3</v>
      </c>
      <c r="BH4">
        <f>AJ4*3</f>
        <v>0.30026318144935649</v>
      </c>
      <c r="BI4">
        <f>AK4*1</f>
        <v>1.8028333278764479E-4</v>
      </c>
      <c r="BJ4">
        <f>AL4*2</f>
        <v>3.5159401745354934E-4</v>
      </c>
      <c r="BK4">
        <f>AM4*2</f>
        <v>8.4965510859972327E-6</v>
      </c>
      <c r="BL4" s="46">
        <f t="shared" ref="BL4:BL19" si="2">SUM(D4:O4)/1000</f>
        <v>10.284380591271598</v>
      </c>
      <c r="BM4">
        <f t="shared" ref="BM4:BM19" si="3">SUM(P4:AA4)</f>
        <v>37.023770128577759</v>
      </c>
      <c r="BN4">
        <f t="shared" ref="BN4:BN19" si="4">SUM(AB4:AM4)</f>
        <v>1.4027119251237665</v>
      </c>
      <c r="BO4">
        <f>SUM(AZ4:BK4)</f>
        <v>1.6421695296407839</v>
      </c>
      <c r="BP4" s="5">
        <f t="shared" ref="BP4:BP19" si="5">BN4/B4</f>
        <v>0.38964220142326844</v>
      </c>
    </row>
    <row r="5" spans="1:68" x14ac:dyDescent="0.2">
      <c r="A5" s="9" t="s">
        <v>418</v>
      </c>
      <c r="B5" s="9">
        <v>3.6</v>
      </c>
      <c r="C5" s="9">
        <f>C4+6</f>
        <v>6</v>
      </c>
      <c r="D5" s="10">
        <v>184.54474081120003</v>
      </c>
      <c r="E5" s="10">
        <v>12.116685319200002</v>
      </c>
      <c r="F5" s="10">
        <v>7897.5618300656006</v>
      </c>
      <c r="G5" s="10">
        <v>130.46562338040002</v>
      </c>
      <c r="H5" s="10">
        <v>24041.9397164408</v>
      </c>
      <c r="I5" s="10">
        <v>14778.491088160801</v>
      </c>
      <c r="J5" s="10">
        <v>12.579399386400002</v>
      </c>
      <c r="K5" s="10">
        <v>30.0818548184</v>
      </c>
      <c r="L5" s="10">
        <v>13651.0466828428</v>
      </c>
      <c r="M5" s="10">
        <v>103.3527126016</v>
      </c>
      <c r="N5" s="10">
        <v>79.906878497600005</v>
      </c>
      <c r="O5" s="10">
        <v>4.6275668824</v>
      </c>
      <c r="P5" s="8">
        <f t="shared" ref="P5:P19" si="6">($B5/1000)*D5</f>
        <v>0.66436106692032004</v>
      </c>
      <c r="Q5" s="8">
        <f t="shared" si="0"/>
        <v>4.3620067149120006E-2</v>
      </c>
      <c r="R5" s="8">
        <f t="shared" si="0"/>
        <v>28.43122258823616</v>
      </c>
      <c r="S5" s="8">
        <f t="shared" si="0"/>
        <v>0.46967624416944004</v>
      </c>
      <c r="T5" s="8">
        <f t="shared" si="0"/>
        <v>86.550982979186884</v>
      </c>
      <c r="U5" s="8">
        <f t="shared" si="0"/>
        <v>53.202567917378886</v>
      </c>
      <c r="V5" s="8">
        <f t="shared" si="0"/>
        <v>4.5285837791040007E-2</v>
      </c>
      <c r="W5" s="8">
        <f t="shared" si="0"/>
        <v>0.10829467734624</v>
      </c>
      <c r="X5" s="8">
        <f t="shared" si="0"/>
        <v>49.14376805823408</v>
      </c>
      <c r="Y5" s="8">
        <f t="shared" si="0"/>
        <v>0.37206976536576003</v>
      </c>
      <c r="Z5" s="8">
        <f t="shared" si="0"/>
        <v>0.28766476259136003</v>
      </c>
      <c r="AA5" s="8">
        <f t="shared" si="0"/>
        <v>1.6659240776640001E-2</v>
      </c>
      <c r="AB5" s="45">
        <f t="shared" ref="AB5:AB19" si="7">P5/6.94</f>
        <v>9.57292603631585E-2</v>
      </c>
      <c r="AC5" s="45">
        <f t="shared" ref="AC5:AC19" si="8">Q5/10.81</f>
        <v>4.0351588482072159E-3</v>
      </c>
      <c r="AD5" s="45">
        <f t="shared" ref="AD5:AD19" si="9">R5/22.99</f>
        <v>1.2366777985313686</v>
      </c>
      <c r="AE5" s="45">
        <f t="shared" ref="AE5:AE19" si="10">S5/24.31</f>
        <v>1.9320289764271494E-2</v>
      </c>
      <c r="AF5" s="45">
        <f t="shared" ref="AF5:AF19" si="11">T5/26.98</f>
        <v>3.2079682349587428</v>
      </c>
      <c r="AG5" s="45">
        <f t="shared" ref="AG5:AG19" si="12">U5/39.1</f>
        <v>1.3606794863779765</v>
      </c>
      <c r="AH5" s="45">
        <f t="shared" ref="AH5:AH19" si="13">V5/54.94</f>
        <v>8.2427808138041511E-4</v>
      </c>
      <c r="AI5" s="45">
        <f t="shared" ref="AI5:AI19" si="14">W5/40.08</f>
        <v>2.7019630076407187E-3</v>
      </c>
      <c r="AJ5" s="45">
        <f t="shared" ref="AJ5:AJ19" si="15">X5/55.85</f>
        <v>0.87992422664698444</v>
      </c>
      <c r="AK5" s="45">
        <f t="shared" ref="AK5:AK19" si="16">Y5/85.47</f>
        <v>4.3532206080000007E-3</v>
      </c>
      <c r="AL5" s="45">
        <f t="shared" ref="AL5:AL19" si="17">Z5/87.62</f>
        <v>3.2830947568062087E-3</v>
      </c>
      <c r="AM5" s="45">
        <f t="shared" ref="AM5:AM19" si="18">AA5/137.33</f>
        <v>1.2130809565746741E-4</v>
      </c>
      <c r="AN5" s="45">
        <f t="shared" ref="AN5:AN19" si="19">AB5/$B5</f>
        <v>2.6591461211988472E-2</v>
      </c>
      <c r="AO5" s="45">
        <f t="shared" si="1"/>
        <v>1.1208774578353377E-3</v>
      </c>
      <c r="AP5" s="45">
        <f t="shared" si="1"/>
        <v>0.34352161070315795</v>
      </c>
      <c r="AQ5" s="45">
        <f t="shared" si="1"/>
        <v>5.3667471567420818E-3</v>
      </c>
      <c r="AR5" s="45">
        <f t="shared" si="1"/>
        <v>0.8911022874885397</v>
      </c>
      <c r="AS5" s="45">
        <f t="shared" si="1"/>
        <v>0.37796652399388236</v>
      </c>
      <c r="AT5" s="45">
        <f t="shared" si="1"/>
        <v>2.2896613371678197E-4</v>
      </c>
      <c r="AU5" s="45">
        <f t="shared" si="1"/>
        <v>7.5054527990019962E-4</v>
      </c>
      <c r="AV5" s="45">
        <f t="shared" si="1"/>
        <v>0.24442339629082901</v>
      </c>
      <c r="AW5" s="45">
        <f t="shared" si="1"/>
        <v>1.2092279466666669E-3</v>
      </c>
      <c r="AX5" s="45">
        <f t="shared" si="1"/>
        <v>9.1197076577950243E-4</v>
      </c>
      <c r="AY5" s="45">
        <f t="shared" si="1"/>
        <v>3.3696693238185387E-5</v>
      </c>
      <c r="AZ5">
        <f t="shared" ref="AZ5:AZ19" si="20">AB5*1</f>
        <v>9.57292603631585E-2</v>
      </c>
      <c r="BA5">
        <f t="shared" ref="BA5:BA19" si="21">AC5*3</f>
        <v>1.2105476544621647E-2</v>
      </c>
      <c r="BB5">
        <f t="shared" ref="BB5:BB19" si="22">AD5*1</f>
        <v>1.2366777985313686</v>
      </c>
      <c r="BC5">
        <f t="shared" ref="BC5:BC19" si="23">AE5*2</f>
        <v>3.8640579528542988E-2</v>
      </c>
      <c r="BD5">
        <f t="shared" ref="BD5:BD19" si="24">AF5*3</f>
        <v>9.6239047048762281</v>
      </c>
      <c r="BE5">
        <f t="shared" ref="BE5:BE19" si="25">AG5*1</f>
        <v>1.3606794863779765</v>
      </c>
      <c r="BF5">
        <f t="shared" ref="BF5:BF19" si="26">AH5*4</f>
        <v>3.2971123255216605E-3</v>
      </c>
      <c r="BG5">
        <f t="shared" ref="BG5:BG19" si="27">AI5*2</f>
        <v>5.4039260152814374E-3</v>
      </c>
      <c r="BH5">
        <f t="shared" ref="BH5:BH19" si="28">AJ5*3</f>
        <v>2.6397726799409531</v>
      </c>
      <c r="BI5">
        <f t="shared" ref="BI5:BI19" si="29">AK5*1</f>
        <v>4.3532206080000007E-3</v>
      </c>
      <c r="BJ5">
        <f t="shared" ref="BJ5:BJ19" si="30">AL5*2</f>
        <v>6.5661895136124174E-3</v>
      </c>
      <c r="BK5">
        <f t="shared" ref="BK5:BK19" si="31">AM5*2</f>
        <v>2.4261619131493481E-4</v>
      </c>
      <c r="BL5" s="46">
        <f t="shared" si="2"/>
        <v>60.926714779207202</v>
      </c>
      <c r="BM5">
        <f t="shared" si="3"/>
        <v>219.33617320514591</v>
      </c>
      <c r="BN5">
        <f t="shared" si="4"/>
        <v>6.8156183200401959</v>
      </c>
      <c r="BO5">
        <f t="shared" ref="BO5:BO19" si="32">SUM(AZ5:BK5)</f>
        <v>15.027373050816582</v>
      </c>
      <c r="BP5" s="5">
        <f t="shared" si="5"/>
        <v>1.8932273111222766</v>
      </c>
    </row>
    <row r="6" spans="1:68" x14ac:dyDescent="0.2">
      <c r="A6" s="9" t="s">
        <v>419</v>
      </c>
      <c r="B6" s="9">
        <v>3.6</v>
      </c>
      <c r="C6" s="9">
        <f t="shared" ref="C6:C19" si="33">C5+6</f>
        <v>12</v>
      </c>
      <c r="D6" s="10">
        <v>197.59298210080001</v>
      </c>
      <c r="E6" s="10">
        <v>3.3146039120999999</v>
      </c>
      <c r="F6" s="10">
        <v>4499.1519229137002</v>
      </c>
      <c r="G6" s="10">
        <v>35.948969084600002</v>
      </c>
      <c r="H6" s="10">
        <v>47481.533025460303</v>
      </c>
      <c r="I6" s="10">
        <v>2424.8009611059001</v>
      </c>
      <c r="J6" s="10">
        <v>2.8142638302999998</v>
      </c>
      <c r="K6" s="10">
        <v>8.3638986405000004</v>
      </c>
      <c r="L6" s="10">
        <v>5455.6287118098999</v>
      </c>
      <c r="M6" s="10">
        <v>20.260714565000001</v>
      </c>
      <c r="N6" s="10">
        <v>42.453149001900002</v>
      </c>
      <c r="O6" s="10">
        <v>3.2429200609</v>
      </c>
      <c r="P6" s="8">
        <f t="shared" si="6"/>
        <v>0.71133473556288007</v>
      </c>
      <c r="Q6" s="8">
        <f t="shared" si="0"/>
        <v>1.1932574083559999E-2</v>
      </c>
      <c r="R6" s="8">
        <f t="shared" si="0"/>
        <v>16.196946922489321</v>
      </c>
      <c r="S6" s="8">
        <f t="shared" si="0"/>
        <v>0.12941628870456001</v>
      </c>
      <c r="T6" s="8">
        <f t="shared" si="0"/>
        <v>170.93351889165709</v>
      </c>
      <c r="U6" s="8">
        <f t="shared" si="0"/>
        <v>8.7292834599812394</v>
      </c>
      <c r="V6" s="8">
        <f t="shared" si="0"/>
        <v>1.0131349789079999E-2</v>
      </c>
      <c r="W6" s="8">
        <f t="shared" si="0"/>
        <v>3.0110035105800001E-2</v>
      </c>
      <c r="X6" s="8">
        <f t="shared" si="0"/>
        <v>19.64026336251564</v>
      </c>
      <c r="Y6" s="8">
        <f t="shared" si="0"/>
        <v>7.2938572433999996E-2</v>
      </c>
      <c r="Z6" s="8">
        <f t="shared" si="0"/>
        <v>0.15283133640683999</v>
      </c>
      <c r="AA6" s="8">
        <f t="shared" si="0"/>
        <v>1.1674512219239999E-2</v>
      </c>
      <c r="AB6" s="45">
        <f t="shared" si="7"/>
        <v>0.10249780051338329</v>
      </c>
      <c r="AC6" s="45">
        <f t="shared" si="8"/>
        <v>1.1038458911711378E-3</v>
      </c>
      <c r="AD6" s="45">
        <f t="shared" si="9"/>
        <v>0.7045213972374651</v>
      </c>
      <c r="AE6" s="45">
        <f t="shared" si="10"/>
        <v>5.3235824230588244E-3</v>
      </c>
      <c r="AF6" s="45">
        <f t="shared" si="11"/>
        <v>6.3355640804913671</v>
      </c>
      <c r="AG6" s="45">
        <f t="shared" si="12"/>
        <v>0.22325533145732068</v>
      </c>
      <c r="AH6" s="45">
        <f t="shared" si="13"/>
        <v>1.8440753165416816E-4</v>
      </c>
      <c r="AI6" s="45">
        <f t="shared" si="14"/>
        <v>7.5124838088323363E-4</v>
      </c>
      <c r="AJ6" s="45">
        <f t="shared" si="15"/>
        <v>0.35166093755623345</v>
      </c>
      <c r="AK6" s="45">
        <f t="shared" si="16"/>
        <v>8.533821508599508E-4</v>
      </c>
      <c r="AL6" s="45">
        <f t="shared" si="17"/>
        <v>1.744251727994065E-3</v>
      </c>
      <c r="AM6" s="45">
        <f t="shared" si="18"/>
        <v>8.5010647485909833E-5</v>
      </c>
      <c r="AN6" s="45">
        <f t="shared" si="19"/>
        <v>2.8471611253717583E-2</v>
      </c>
      <c r="AO6" s="45">
        <f t="shared" si="1"/>
        <v>3.0662385865864935E-4</v>
      </c>
      <c r="AP6" s="45">
        <f t="shared" si="1"/>
        <v>0.19570038812151808</v>
      </c>
      <c r="AQ6" s="45">
        <f t="shared" si="1"/>
        <v>1.4787728952941179E-3</v>
      </c>
      <c r="AR6" s="45">
        <f t="shared" si="1"/>
        <v>1.7598789112476019</v>
      </c>
      <c r="AS6" s="45">
        <f t="shared" si="1"/>
        <v>6.2015369849255743E-2</v>
      </c>
      <c r="AT6" s="45">
        <f t="shared" si="1"/>
        <v>5.1224314348380045E-5</v>
      </c>
      <c r="AU6" s="45">
        <f t="shared" si="1"/>
        <v>2.0868010580089822E-4</v>
      </c>
      <c r="AV6" s="45">
        <f t="shared" si="1"/>
        <v>9.76835937656204E-2</v>
      </c>
      <c r="AW6" s="45">
        <f t="shared" si="1"/>
        <v>2.3705059746109743E-4</v>
      </c>
      <c r="AX6" s="45">
        <f t="shared" si="1"/>
        <v>4.8451436888724027E-4</v>
      </c>
      <c r="AY6" s="45">
        <f t="shared" si="1"/>
        <v>2.3614068746086065E-5</v>
      </c>
      <c r="AZ6">
        <f t="shared" si="20"/>
        <v>0.10249780051338329</v>
      </c>
      <c r="BA6">
        <f t="shared" si="21"/>
        <v>3.3115376735134133E-3</v>
      </c>
      <c r="BB6">
        <f t="shared" si="22"/>
        <v>0.7045213972374651</v>
      </c>
      <c r="BC6">
        <f t="shared" si="23"/>
        <v>1.0647164846117649E-2</v>
      </c>
      <c r="BD6">
        <f t="shared" si="24"/>
        <v>19.006692241474102</v>
      </c>
      <c r="BE6">
        <f t="shared" si="25"/>
        <v>0.22325533145732068</v>
      </c>
      <c r="BF6">
        <f t="shared" si="26"/>
        <v>7.3763012661667263E-4</v>
      </c>
      <c r="BG6">
        <f t="shared" si="27"/>
        <v>1.5024967617664673E-3</v>
      </c>
      <c r="BH6">
        <f t="shared" si="28"/>
        <v>1.0549828126687004</v>
      </c>
      <c r="BI6">
        <f t="shared" si="29"/>
        <v>8.533821508599508E-4</v>
      </c>
      <c r="BJ6">
        <f t="shared" si="30"/>
        <v>3.4885034559881301E-3</v>
      </c>
      <c r="BK6">
        <f t="shared" si="31"/>
        <v>1.7002129497181967E-4</v>
      </c>
      <c r="BL6" s="46">
        <f t="shared" si="2"/>
        <v>60.175106122485907</v>
      </c>
      <c r="BM6">
        <f t="shared" si="3"/>
        <v>216.63038204094926</v>
      </c>
      <c r="BN6">
        <f t="shared" si="4"/>
        <v>7.7275452760088772</v>
      </c>
      <c r="BO6">
        <f t="shared" si="32"/>
        <v>21.112660319660808</v>
      </c>
      <c r="BP6" s="5">
        <f t="shared" si="5"/>
        <v>2.1465403544469104</v>
      </c>
    </row>
    <row r="7" spans="1:68" x14ac:dyDescent="0.2">
      <c r="A7" s="9" t="s">
        <v>420</v>
      </c>
      <c r="B7" s="9">
        <v>3.6</v>
      </c>
      <c r="C7" s="9">
        <f t="shared" si="33"/>
        <v>18</v>
      </c>
      <c r="D7" s="10">
        <v>217.77982637370002</v>
      </c>
      <c r="E7" s="10">
        <v>0</v>
      </c>
      <c r="F7" s="10">
        <v>3259.1144546355999</v>
      </c>
      <c r="G7" s="10">
        <v>30.549564757499997</v>
      </c>
      <c r="H7" s="10">
        <v>52481.505285052102</v>
      </c>
      <c r="I7" s="10">
        <v>1737.7780152875002</v>
      </c>
      <c r="J7" s="10">
        <v>1.2119035271999998</v>
      </c>
      <c r="K7" s="10">
        <v>2.9438917436000001</v>
      </c>
      <c r="L7" s="10">
        <v>2490.4462334336999</v>
      </c>
      <c r="M7" s="10">
        <v>7.9926467059000004</v>
      </c>
      <c r="N7" s="10">
        <v>21.317155540999998</v>
      </c>
      <c r="O7" s="10">
        <v>1.6897593327999998</v>
      </c>
      <c r="P7" s="8">
        <f t="shared" si="6"/>
        <v>0.78400737494532002</v>
      </c>
      <c r="Q7" s="8">
        <f t="shared" si="0"/>
        <v>0</v>
      </c>
      <c r="R7" s="8">
        <f t="shared" si="0"/>
        <v>11.732812036688159</v>
      </c>
      <c r="S7" s="8">
        <f t="shared" si="0"/>
        <v>0.10997843312699998</v>
      </c>
      <c r="T7" s="8">
        <f t="shared" si="0"/>
        <v>188.93341902618755</v>
      </c>
      <c r="U7" s="8">
        <f t="shared" si="0"/>
        <v>6.2560008550350004</v>
      </c>
      <c r="V7" s="8">
        <f t="shared" si="0"/>
        <v>4.3628526979199991E-3</v>
      </c>
      <c r="W7" s="8">
        <f t="shared" si="0"/>
        <v>1.059801027696E-2</v>
      </c>
      <c r="X7" s="8">
        <f t="shared" si="0"/>
        <v>8.96560644036132</v>
      </c>
      <c r="Y7" s="8">
        <f t="shared" si="0"/>
        <v>2.8773528141240002E-2</v>
      </c>
      <c r="Z7" s="8">
        <f t="shared" si="0"/>
        <v>7.6741759947599991E-2</v>
      </c>
      <c r="AA7" s="8">
        <f t="shared" si="0"/>
        <v>6.0831335980799988E-3</v>
      </c>
      <c r="AB7" s="45">
        <f t="shared" si="7"/>
        <v>0.11296936238405186</v>
      </c>
      <c r="AC7" s="45">
        <f t="shared" si="8"/>
        <v>0</v>
      </c>
      <c r="AD7" s="45">
        <f t="shared" si="9"/>
        <v>0.51034415122610521</v>
      </c>
      <c r="AE7" s="45">
        <f t="shared" si="10"/>
        <v>4.5239997172768403E-3</v>
      </c>
      <c r="AF7" s="45">
        <f t="shared" si="11"/>
        <v>7.0027212389246678</v>
      </c>
      <c r="AG7" s="45">
        <f t="shared" si="12"/>
        <v>0.16000002186790283</v>
      </c>
      <c r="AH7" s="45">
        <f t="shared" si="13"/>
        <v>7.9411224934837997E-5</v>
      </c>
      <c r="AI7" s="45">
        <f t="shared" si="14"/>
        <v>2.6442141409580841E-4</v>
      </c>
      <c r="AJ7" s="45">
        <f t="shared" si="15"/>
        <v>0.16053010636278101</v>
      </c>
      <c r="AK7" s="45">
        <f t="shared" si="16"/>
        <v>3.3665061590312394E-4</v>
      </c>
      <c r="AL7" s="45">
        <f t="shared" si="17"/>
        <v>8.7584752279844767E-4</v>
      </c>
      <c r="AM7" s="45">
        <f t="shared" si="18"/>
        <v>4.4295737261195645E-5</v>
      </c>
      <c r="AN7" s="45">
        <f t="shared" si="19"/>
        <v>3.1380378440014407E-2</v>
      </c>
      <c r="AO7" s="45">
        <f t="shared" si="1"/>
        <v>0</v>
      </c>
      <c r="AP7" s="45">
        <f t="shared" si="1"/>
        <v>0.14176226422947366</v>
      </c>
      <c r="AQ7" s="45">
        <f t="shared" si="1"/>
        <v>1.2566665881324555E-3</v>
      </c>
      <c r="AR7" s="45">
        <f t="shared" si="1"/>
        <v>1.9452003441457411</v>
      </c>
      <c r="AS7" s="45">
        <f t="shared" si="1"/>
        <v>4.4444450518861894E-2</v>
      </c>
      <c r="AT7" s="45">
        <f t="shared" si="1"/>
        <v>2.2058673593010554E-5</v>
      </c>
      <c r="AU7" s="45">
        <f t="shared" si="1"/>
        <v>7.3450392804391224E-5</v>
      </c>
      <c r="AV7" s="45">
        <f t="shared" si="1"/>
        <v>4.4591696211883615E-2</v>
      </c>
      <c r="AW7" s="45">
        <f t="shared" si="1"/>
        <v>9.3514059973089984E-5</v>
      </c>
      <c r="AX7" s="45">
        <f t="shared" si="1"/>
        <v>2.4329097855512434E-4</v>
      </c>
      <c r="AY7" s="45">
        <f t="shared" si="1"/>
        <v>1.2304371461443234E-5</v>
      </c>
      <c r="AZ7">
        <f t="shared" si="20"/>
        <v>0.11296936238405186</v>
      </c>
      <c r="BA7">
        <f t="shared" si="21"/>
        <v>0</v>
      </c>
      <c r="BB7">
        <f t="shared" si="22"/>
        <v>0.51034415122610521</v>
      </c>
      <c r="BC7">
        <f t="shared" si="23"/>
        <v>9.0479994345536805E-3</v>
      </c>
      <c r="BD7">
        <f t="shared" si="24"/>
        <v>21.008163716774003</v>
      </c>
      <c r="BE7">
        <f t="shared" si="25"/>
        <v>0.16000002186790283</v>
      </c>
      <c r="BF7">
        <f t="shared" si="26"/>
        <v>3.1764489973935199E-4</v>
      </c>
      <c r="BG7">
        <f t="shared" si="27"/>
        <v>5.2884282819161681E-4</v>
      </c>
      <c r="BH7">
        <f t="shared" si="28"/>
        <v>0.48159031908834304</v>
      </c>
      <c r="BI7">
        <f t="shared" si="29"/>
        <v>3.3665061590312394E-4</v>
      </c>
      <c r="BJ7">
        <f t="shared" si="30"/>
        <v>1.7516950455968953E-3</v>
      </c>
      <c r="BK7">
        <f t="shared" si="31"/>
        <v>8.859147452239129E-5</v>
      </c>
      <c r="BL7" s="46">
        <f t="shared" si="2"/>
        <v>60.252328736390595</v>
      </c>
      <c r="BM7">
        <f t="shared" si="3"/>
        <v>216.90838345100616</v>
      </c>
      <c r="BN7">
        <f t="shared" si="4"/>
        <v>7.9526895069977792</v>
      </c>
      <c r="BO7">
        <f t="shared" si="32"/>
        <v>22.285138995638913</v>
      </c>
      <c r="BP7" s="5">
        <f t="shared" si="5"/>
        <v>2.209080418610494</v>
      </c>
    </row>
    <row r="8" spans="1:68" x14ac:dyDescent="0.2">
      <c r="A8" s="9" t="s">
        <v>421</v>
      </c>
      <c r="B8" s="9">
        <v>3.6</v>
      </c>
      <c r="C8" s="9">
        <f t="shared" si="33"/>
        <v>24</v>
      </c>
      <c r="D8" s="10">
        <v>229.74175142050001</v>
      </c>
      <c r="E8" s="10">
        <v>0</v>
      </c>
      <c r="F8" s="10">
        <v>2539.9524656989997</v>
      </c>
      <c r="G8" s="10">
        <v>31.231085847499997</v>
      </c>
      <c r="H8" s="10">
        <v>52716.129524541997</v>
      </c>
      <c r="I8" s="10">
        <v>1494.019694629</v>
      </c>
      <c r="J8" s="10">
        <v>0.88102238949999989</v>
      </c>
      <c r="K8" s="10">
        <v>1.774147672</v>
      </c>
      <c r="L8" s="10">
        <v>1556.7608140039999</v>
      </c>
      <c r="M8" s="10">
        <v>6.6915985784999998</v>
      </c>
      <c r="N8" s="10">
        <v>13.7250344</v>
      </c>
      <c r="O8" s="10">
        <v>1.0536718005000001</v>
      </c>
      <c r="P8" s="8">
        <f t="shared" si="6"/>
        <v>0.82707030511379998</v>
      </c>
      <c r="Q8" s="8">
        <f t="shared" si="0"/>
        <v>0</v>
      </c>
      <c r="R8" s="8">
        <f t="shared" si="0"/>
        <v>9.1438288765163982</v>
      </c>
      <c r="S8" s="8">
        <f t="shared" si="0"/>
        <v>0.11243190905099999</v>
      </c>
      <c r="T8" s="8">
        <f t="shared" si="0"/>
        <v>189.7780662883512</v>
      </c>
      <c r="U8" s="8">
        <f t="shared" si="0"/>
        <v>5.3784709006644</v>
      </c>
      <c r="V8" s="8">
        <f t="shared" si="0"/>
        <v>3.1716806021999996E-3</v>
      </c>
      <c r="W8" s="8">
        <f t="shared" si="0"/>
        <v>6.3869316191999996E-3</v>
      </c>
      <c r="X8" s="8">
        <f t="shared" si="0"/>
        <v>5.6043389304144</v>
      </c>
      <c r="Y8" s="8">
        <f t="shared" si="0"/>
        <v>2.4089754882599998E-2</v>
      </c>
      <c r="Z8" s="8">
        <f t="shared" si="0"/>
        <v>4.941012384E-2</v>
      </c>
      <c r="AA8" s="8">
        <f t="shared" si="0"/>
        <v>3.7932184818000002E-3</v>
      </c>
      <c r="AB8" s="45">
        <f t="shared" si="7"/>
        <v>0.11917439554953889</v>
      </c>
      <c r="AC8" s="45">
        <f t="shared" si="8"/>
        <v>0</v>
      </c>
      <c r="AD8" s="45">
        <f t="shared" si="9"/>
        <v>0.39773070363272722</v>
      </c>
      <c r="AE8" s="45">
        <f t="shared" si="10"/>
        <v>4.6249242719457011E-3</v>
      </c>
      <c r="AF8" s="45">
        <f t="shared" si="11"/>
        <v>7.0340276607987837</v>
      </c>
      <c r="AG8" s="45">
        <f t="shared" si="12"/>
        <v>0.13755680052850128</v>
      </c>
      <c r="AH8" s="45">
        <f t="shared" si="13"/>
        <v>5.7729898110666175E-5</v>
      </c>
      <c r="AI8" s="45">
        <f t="shared" si="14"/>
        <v>1.5935458131736526E-4</v>
      </c>
      <c r="AJ8" s="45">
        <f t="shared" si="15"/>
        <v>0.10034626554009668</v>
      </c>
      <c r="AK8" s="45">
        <f t="shared" si="16"/>
        <v>2.8185041397683398E-4</v>
      </c>
      <c r="AL8" s="45">
        <f t="shared" si="17"/>
        <v>5.6391376215475921E-4</v>
      </c>
      <c r="AM8" s="45">
        <f t="shared" si="18"/>
        <v>2.7621193343042306E-5</v>
      </c>
      <c r="AN8" s="45">
        <f t="shared" si="19"/>
        <v>3.31039987637608E-2</v>
      </c>
      <c r="AO8" s="45">
        <f t="shared" si="1"/>
        <v>0</v>
      </c>
      <c r="AP8" s="45">
        <f t="shared" si="1"/>
        <v>0.1104807510090909</v>
      </c>
      <c r="AQ8" s="45">
        <f t="shared" si="1"/>
        <v>1.2847011866515836E-3</v>
      </c>
      <c r="AR8" s="45">
        <f t="shared" si="1"/>
        <v>1.9538965724441066</v>
      </c>
      <c r="AS8" s="45">
        <f t="shared" si="1"/>
        <v>3.821022236902813E-2</v>
      </c>
      <c r="AT8" s="45">
        <f t="shared" si="1"/>
        <v>1.6036082808518381E-5</v>
      </c>
      <c r="AU8" s="45">
        <f t="shared" si="1"/>
        <v>4.4265161477045904E-5</v>
      </c>
      <c r="AV8" s="45">
        <f t="shared" si="1"/>
        <v>2.7873962650026854E-2</v>
      </c>
      <c r="AW8" s="45">
        <f t="shared" si="1"/>
        <v>7.8291781660231658E-5</v>
      </c>
      <c r="AX8" s="45">
        <f t="shared" si="1"/>
        <v>1.5664271170965534E-4</v>
      </c>
      <c r="AY8" s="45">
        <f t="shared" si="1"/>
        <v>7.6725537064006411E-6</v>
      </c>
      <c r="AZ8">
        <f t="shared" si="20"/>
        <v>0.11917439554953889</v>
      </c>
      <c r="BA8">
        <f t="shared" si="21"/>
        <v>0</v>
      </c>
      <c r="BB8">
        <f t="shared" si="22"/>
        <v>0.39773070363272722</v>
      </c>
      <c r="BC8">
        <f t="shared" si="23"/>
        <v>9.2498485438914022E-3</v>
      </c>
      <c r="BD8">
        <f t="shared" si="24"/>
        <v>21.10208298239635</v>
      </c>
      <c r="BE8">
        <f t="shared" si="25"/>
        <v>0.13755680052850128</v>
      </c>
      <c r="BF8">
        <f t="shared" si="26"/>
        <v>2.309195924426647E-4</v>
      </c>
      <c r="BG8">
        <f t="shared" si="27"/>
        <v>3.1870916263473053E-4</v>
      </c>
      <c r="BH8">
        <f t="shared" si="28"/>
        <v>0.30103879662029004</v>
      </c>
      <c r="BI8">
        <f t="shared" si="29"/>
        <v>2.8185041397683398E-4</v>
      </c>
      <c r="BJ8">
        <f t="shared" si="30"/>
        <v>1.1278275243095184E-3</v>
      </c>
      <c r="BK8">
        <f t="shared" si="31"/>
        <v>5.5242386686084612E-5</v>
      </c>
      <c r="BL8" s="46">
        <f t="shared" si="2"/>
        <v>58.591960810982499</v>
      </c>
      <c r="BM8">
        <f t="shared" si="3"/>
        <v>210.93105891953701</v>
      </c>
      <c r="BN8">
        <f t="shared" si="4"/>
        <v>7.7945512201704963</v>
      </c>
      <c r="BO8">
        <f t="shared" si="32"/>
        <v>22.068848076351351</v>
      </c>
      <c r="BP8" s="5">
        <f t="shared" si="5"/>
        <v>2.1651531167140265</v>
      </c>
    </row>
    <row r="9" spans="1:68" x14ac:dyDescent="0.2">
      <c r="A9" s="9" t="s">
        <v>422</v>
      </c>
      <c r="B9" s="9">
        <v>3.6</v>
      </c>
      <c r="C9" s="9">
        <f t="shared" si="33"/>
        <v>30</v>
      </c>
      <c r="D9" s="10">
        <v>226.105285632</v>
      </c>
      <c r="E9" s="10">
        <v>0</v>
      </c>
      <c r="F9" s="10">
        <v>1840.041787372</v>
      </c>
      <c r="G9" s="10">
        <v>34.679683238000003</v>
      </c>
      <c r="H9" s="10">
        <v>48004.441207279997</v>
      </c>
      <c r="I9" s="10">
        <v>1244.8926530480001</v>
      </c>
      <c r="J9" s="10">
        <v>0.77526243799999994</v>
      </c>
      <c r="K9" s="10">
        <v>1.7544882460000002</v>
      </c>
      <c r="L9" s="10">
        <v>1070.5235678080001</v>
      </c>
      <c r="M9" s="10">
        <v>5.548169122</v>
      </c>
      <c r="N9" s="10">
        <v>9.1924910939999993</v>
      </c>
      <c r="O9" s="10">
        <v>0.68202024000000006</v>
      </c>
      <c r="P9" s="8">
        <f t="shared" si="6"/>
        <v>0.81397902827519997</v>
      </c>
      <c r="Q9" s="8">
        <f t="shared" si="0"/>
        <v>0</v>
      </c>
      <c r="R9" s="8">
        <f t="shared" si="0"/>
        <v>6.6241504345392004</v>
      </c>
      <c r="S9" s="8">
        <f t="shared" si="0"/>
        <v>0.12484685965680001</v>
      </c>
      <c r="T9" s="8">
        <f t="shared" si="0"/>
        <v>172.81598834620797</v>
      </c>
      <c r="U9" s="8">
        <f t="shared" si="0"/>
        <v>4.4816135509728001</v>
      </c>
      <c r="V9" s="8">
        <f t="shared" si="0"/>
        <v>2.7909447767999998E-3</v>
      </c>
      <c r="W9" s="8">
        <f t="shared" si="0"/>
        <v>6.3161576856000006E-3</v>
      </c>
      <c r="X9" s="8">
        <f t="shared" si="0"/>
        <v>3.8538848441088001</v>
      </c>
      <c r="Y9" s="8">
        <f t="shared" si="0"/>
        <v>1.9973408839199999E-2</v>
      </c>
      <c r="Z9" s="8">
        <f t="shared" si="0"/>
        <v>3.3092967938399998E-2</v>
      </c>
      <c r="AA9" s="8">
        <f t="shared" si="0"/>
        <v>2.4552728640000001E-3</v>
      </c>
      <c r="AB9" s="45">
        <f t="shared" si="7"/>
        <v>0.11728804442005762</v>
      </c>
      <c r="AC9" s="45">
        <f t="shared" si="8"/>
        <v>0</v>
      </c>
      <c r="AD9" s="45">
        <f t="shared" si="9"/>
        <v>0.28813181533445847</v>
      </c>
      <c r="AE9" s="45">
        <f t="shared" si="10"/>
        <v>5.135617427264501E-3</v>
      </c>
      <c r="AF9" s="45">
        <f t="shared" si="11"/>
        <v>6.4053368549372856</v>
      </c>
      <c r="AG9" s="45">
        <f t="shared" si="12"/>
        <v>0.11461927240339642</v>
      </c>
      <c r="AH9" s="45">
        <f t="shared" si="13"/>
        <v>5.0799868525664358E-5</v>
      </c>
      <c r="AI9" s="45">
        <f t="shared" si="14"/>
        <v>1.5758876461077846E-4</v>
      </c>
      <c r="AJ9" s="45">
        <f t="shared" si="15"/>
        <v>6.9004204907946287E-2</v>
      </c>
      <c r="AK9" s="45">
        <f t="shared" si="16"/>
        <v>2.3368911710775709E-4</v>
      </c>
      <c r="AL9" s="45">
        <f t="shared" si="17"/>
        <v>3.7768737660808031E-4</v>
      </c>
      <c r="AM9" s="45">
        <f t="shared" si="18"/>
        <v>1.7878634413456638E-5</v>
      </c>
      <c r="AN9" s="45">
        <f t="shared" si="19"/>
        <v>3.2580012338904896E-2</v>
      </c>
      <c r="AO9" s="45">
        <f t="shared" si="1"/>
        <v>0</v>
      </c>
      <c r="AP9" s="45">
        <f t="shared" si="1"/>
        <v>8.0036615370682906E-2</v>
      </c>
      <c r="AQ9" s="45">
        <f t="shared" si="1"/>
        <v>1.4265603964623613E-3</v>
      </c>
      <c r="AR9" s="45">
        <f t="shared" si="1"/>
        <v>1.7792602374825792</v>
      </c>
      <c r="AS9" s="45">
        <f t="shared" si="1"/>
        <v>3.1838686778721224E-2</v>
      </c>
      <c r="AT9" s="45">
        <f t="shared" si="1"/>
        <v>1.4111074590462321E-5</v>
      </c>
      <c r="AU9" s="45">
        <f t="shared" si="1"/>
        <v>4.3774656836327351E-5</v>
      </c>
      <c r="AV9" s="45">
        <f t="shared" si="1"/>
        <v>1.9167834696651745E-2</v>
      </c>
      <c r="AW9" s="45">
        <f t="shared" si="1"/>
        <v>6.4913643641043641E-5</v>
      </c>
      <c r="AX9" s="45">
        <f t="shared" si="1"/>
        <v>1.0491316016891119E-4</v>
      </c>
      <c r="AY9" s="45">
        <f t="shared" si="1"/>
        <v>4.9662873370712883E-6</v>
      </c>
      <c r="AZ9">
        <f t="shared" si="20"/>
        <v>0.11728804442005762</v>
      </c>
      <c r="BA9">
        <f t="shared" si="21"/>
        <v>0</v>
      </c>
      <c r="BB9">
        <f t="shared" si="22"/>
        <v>0.28813181533445847</v>
      </c>
      <c r="BC9">
        <f t="shared" si="23"/>
        <v>1.0271234854529002E-2</v>
      </c>
      <c r="BD9">
        <f t="shared" si="24"/>
        <v>19.216010564811857</v>
      </c>
      <c r="BE9">
        <f t="shared" si="25"/>
        <v>0.11461927240339642</v>
      </c>
      <c r="BF9">
        <f t="shared" si="26"/>
        <v>2.0319947410265743E-4</v>
      </c>
      <c r="BG9">
        <f t="shared" si="27"/>
        <v>3.1517752922155691E-4</v>
      </c>
      <c r="BH9">
        <f t="shared" si="28"/>
        <v>0.20701261472383886</v>
      </c>
      <c r="BI9">
        <f t="shared" si="29"/>
        <v>2.3368911710775709E-4</v>
      </c>
      <c r="BJ9">
        <f t="shared" si="30"/>
        <v>7.5537475321616062E-4</v>
      </c>
      <c r="BK9">
        <f t="shared" si="31"/>
        <v>3.5757268826913275E-5</v>
      </c>
      <c r="BL9" s="46">
        <f t="shared" si="2"/>
        <v>52.438636615517993</v>
      </c>
      <c r="BM9">
        <f t="shared" si="3"/>
        <v>188.77909181586477</v>
      </c>
      <c r="BN9">
        <f t="shared" si="4"/>
        <v>7.0003534531916758</v>
      </c>
      <c r="BO9">
        <f t="shared" si="32"/>
        <v>19.954876744690608</v>
      </c>
      <c r="BP9" s="5">
        <f t="shared" si="5"/>
        <v>1.9445426258865766</v>
      </c>
    </row>
    <row r="10" spans="1:68" x14ac:dyDescent="0.2">
      <c r="A10" s="9" t="s">
        <v>423</v>
      </c>
      <c r="B10" s="9">
        <v>3.6</v>
      </c>
      <c r="C10" s="9">
        <f t="shared" si="33"/>
        <v>36</v>
      </c>
      <c r="D10" s="10">
        <v>236.44896440400001</v>
      </c>
      <c r="E10" s="10">
        <v>0</v>
      </c>
      <c r="F10" s="10">
        <v>1692.7348795920002</v>
      </c>
      <c r="G10" s="10">
        <v>81.095368248</v>
      </c>
      <c r="H10" s="10">
        <v>43626.013736112</v>
      </c>
      <c r="I10" s="10">
        <v>1171.0514916</v>
      </c>
      <c r="J10" s="10">
        <v>1.1439647640000001</v>
      </c>
      <c r="K10" s="10">
        <v>10.719655055999999</v>
      </c>
      <c r="L10" s="10">
        <v>962.24041234800006</v>
      </c>
      <c r="M10" s="10">
        <v>4.5560581920000001</v>
      </c>
      <c r="N10" s="10">
        <v>7.5789565919999999</v>
      </c>
      <c r="O10" s="10">
        <v>0.77369112000000007</v>
      </c>
      <c r="P10" s="8">
        <f t="shared" si="6"/>
        <v>0.85121627185439996</v>
      </c>
      <c r="Q10" s="8">
        <f t="shared" si="0"/>
        <v>0</v>
      </c>
      <c r="R10" s="8">
        <f t="shared" si="0"/>
        <v>6.0938455665312006</v>
      </c>
      <c r="S10" s="8">
        <f t="shared" si="0"/>
        <v>0.29194332569280002</v>
      </c>
      <c r="T10" s="8">
        <f t="shared" si="0"/>
        <v>157.05364945000321</v>
      </c>
      <c r="U10" s="8">
        <f t="shared" si="0"/>
        <v>4.2157853697599998</v>
      </c>
      <c r="V10" s="8">
        <f t="shared" si="0"/>
        <v>4.1182731504000002E-3</v>
      </c>
      <c r="W10" s="8">
        <f t="shared" si="0"/>
        <v>3.8590758201599996E-2</v>
      </c>
      <c r="X10" s="8">
        <f t="shared" si="0"/>
        <v>3.4640654844528003</v>
      </c>
      <c r="Y10" s="8">
        <f t="shared" si="0"/>
        <v>1.6401809491200001E-2</v>
      </c>
      <c r="Z10" s="8">
        <f t="shared" si="0"/>
        <v>2.72842437312E-2</v>
      </c>
      <c r="AA10" s="8">
        <f t="shared" si="0"/>
        <v>2.7852880320000002E-3</v>
      </c>
      <c r="AB10" s="45">
        <f t="shared" si="7"/>
        <v>0.12265364147757923</v>
      </c>
      <c r="AC10" s="45">
        <f t="shared" si="8"/>
        <v>0</v>
      </c>
      <c r="AD10" s="45">
        <f t="shared" si="9"/>
        <v>0.26506505291566773</v>
      </c>
      <c r="AE10" s="45">
        <f t="shared" si="10"/>
        <v>1.2009186577243933E-2</v>
      </c>
      <c r="AF10" s="45">
        <f t="shared" si="11"/>
        <v>5.8211137676057527</v>
      </c>
      <c r="AG10" s="45">
        <f t="shared" si="12"/>
        <v>0.1078205976920716</v>
      </c>
      <c r="AH10" s="45">
        <f t="shared" si="13"/>
        <v>7.4959467608299966E-5</v>
      </c>
      <c r="AI10" s="45">
        <f t="shared" si="14"/>
        <v>9.6284326850299394E-4</v>
      </c>
      <c r="AJ10" s="45">
        <f t="shared" si="15"/>
        <v>6.202444913970994E-2</v>
      </c>
      <c r="AK10" s="45">
        <f t="shared" si="16"/>
        <v>1.9190136294840296E-4</v>
      </c>
      <c r="AL10" s="45">
        <f t="shared" si="17"/>
        <v>3.1139287527048615E-4</v>
      </c>
      <c r="AM10" s="45">
        <f t="shared" si="18"/>
        <v>2.0281715808636131E-5</v>
      </c>
      <c r="AN10" s="45">
        <f t="shared" si="19"/>
        <v>3.4070455965994229E-2</v>
      </c>
      <c r="AO10" s="45">
        <f t="shared" si="1"/>
        <v>0</v>
      </c>
      <c r="AP10" s="45">
        <f t="shared" si="1"/>
        <v>7.3629181365463259E-2</v>
      </c>
      <c r="AQ10" s="45">
        <f t="shared" si="1"/>
        <v>3.335885160345537E-3</v>
      </c>
      <c r="AR10" s="45">
        <f t="shared" si="1"/>
        <v>1.6169760465571534</v>
      </c>
      <c r="AS10" s="45">
        <f t="shared" si="1"/>
        <v>2.9950166025575445E-2</v>
      </c>
      <c r="AT10" s="45">
        <f t="shared" si="1"/>
        <v>2.082207433563888E-5</v>
      </c>
      <c r="AU10" s="45">
        <f t="shared" si="1"/>
        <v>2.6745646347305389E-4</v>
      </c>
      <c r="AV10" s="45">
        <f t="shared" si="1"/>
        <v>1.7229013649919429E-2</v>
      </c>
      <c r="AW10" s="45">
        <f t="shared" si="1"/>
        <v>5.3305934152334153E-5</v>
      </c>
      <c r="AX10" s="45">
        <f t="shared" si="1"/>
        <v>8.6498020908468368E-5</v>
      </c>
      <c r="AY10" s="45">
        <f t="shared" si="1"/>
        <v>5.63380994684337E-6</v>
      </c>
      <c r="AZ10">
        <f t="shared" si="20"/>
        <v>0.12265364147757923</v>
      </c>
      <c r="BA10">
        <f t="shared" si="21"/>
        <v>0</v>
      </c>
      <c r="BB10">
        <f t="shared" si="22"/>
        <v>0.26506505291566773</v>
      </c>
      <c r="BC10">
        <f t="shared" si="23"/>
        <v>2.4018373154487866E-2</v>
      </c>
      <c r="BD10">
        <f t="shared" si="24"/>
        <v>17.463341302817259</v>
      </c>
      <c r="BE10">
        <f t="shared" si="25"/>
        <v>0.1078205976920716</v>
      </c>
      <c r="BF10">
        <f t="shared" si="26"/>
        <v>2.9983787043319987E-4</v>
      </c>
      <c r="BG10">
        <f t="shared" si="27"/>
        <v>1.9256865370059879E-3</v>
      </c>
      <c r="BH10">
        <f t="shared" si="28"/>
        <v>0.18607334741912981</v>
      </c>
      <c r="BI10">
        <f t="shared" si="29"/>
        <v>1.9190136294840296E-4</v>
      </c>
      <c r="BJ10">
        <f t="shared" si="30"/>
        <v>6.227857505409723E-4</v>
      </c>
      <c r="BK10">
        <f t="shared" si="31"/>
        <v>4.0563431617272262E-5</v>
      </c>
      <c r="BL10" s="46">
        <f t="shared" si="2"/>
        <v>47.794357178027994</v>
      </c>
      <c r="BM10">
        <f t="shared" si="3"/>
        <v>172.05968584090078</v>
      </c>
      <c r="BN10">
        <f t="shared" si="4"/>
        <v>6.3922480740981635</v>
      </c>
      <c r="BO10">
        <f t="shared" si="32"/>
        <v>18.17205309042874</v>
      </c>
      <c r="BP10" s="5">
        <f t="shared" si="5"/>
        <v>1.7756244650272677</v>
      </c>
    </row>
    <row r="11" spans="1:68" x14ac:dyDescent="0.2">
      <c r="A11" s="9" t="s">
        <v>424</v>
      </c>
      <c r="B11" s="9">
        <v>3.6</v>
      </c>
      <c r="C11" s="9">
        <f t="shared" si="33"/>
        <v>42</v>
      </c>
      <c r="D11" s="10">
        <v>232.27879503660003</v>
      </c>
      <c r="E11" s="10">
        <v>0</v>
      </c>
      <c r="F11" s="10">
        <v>1084.7152245290999</v>
      </c>
      <c r="G11" s="10">
        <v>92.058007057599994</v>
      </c>
      <c r="H11" s="10">
        <v>37286.786874193902</v>
      </c>
      <c r="I11" s="10">
        <v>1053.5007552268</v>
      </c>
      <c r="J11" s="10">
        <v>1.0209173862000001</v>
      </c>
      <c r="K11" s="10">
        <v>5.0576984562000007</v>
      </c>
      <c r="L11" s="10">
        <v>1186.5006803949</v>
      </c>
      <c r="M11" s="10">
        <v>3.9501906712000006</v>
      </c>
      <c r="N11" s="10">
        <v>7.1747281700999999</v>
      </c>
      <c r="O11" s="10">
        <v>0.47169906160000002</v>
      </c>
      <c r="P11" s="8">
        <f t="shared" si="6"/>
        <v>0.83620366213176012</v>
      </c>
      <c r="Q11" s="8">
        <f t="shared" si="0"/>
        <v>0</v>
      </c>
      <c r="R11" s="8">
        <f t="shared" si="0"/>
        <v>3.9049748083047597</v>
      </c>
      <c r="S11" s="8">
        <f t="shared" si="0"/>
        <v>0.33140882540736</v>
      </c>
      <c r="T11" s="8">
        <f t="shared" si="0"/>
        <v>134.23243274709804</v>
      </c>
      <c r="U11" s="8">
        <f t="shared" si="0"/>
        <v>3.7926027188164801</v>
      </c>
      <c r="V11" s="8">
        <f t="shared" si="0"/>
        <v>3.67530259032E-3</v>
      </c>
      <c r="W11" s="8">
        <f t="shared" si="0"/>
        <v>1.8207714442320003E-2</v>
      </c>
      <c r="X11" s="8">
        <f t="shared" si="0"/>
        <v>4.2714024494216396</v>
      </c>
      <c r="Y11" s="8">
        <f t="shared" si="0"/>
        <v>1.4220686416320001E-2</v>
      </c>
      <c r="Z11" s="8">
        <f t="shared" si="0"/>
        <v>2.5829021412359997E-2</v>
      </c>
      <c r="AA11" s="8">
        <f t="shared" si="0"/>
        <v>1.69811662176E-3</v>
      </c>
      <c r="AB11" s="45">
        <f t="shared" si="7"/>
        <v>0.12049044122936024</v>
      </c>
      <c r="AC11" s="45">
        <f t="shared" si="8"/>
        <v>0</v>
      </c>
      <c r="AD11" s="45">
        <f t="shared" si="9"/>
        <v>0.16985536356262548</v>
      </c>
      <c r="AE11" s="45">
        <f t="shared" si="10"/>
        <v>1.3632613138928837E-2</v>
      </c>
      <c r="AF11" s="45">
        <f t="shared" si="11"/>
        <v>4.9752569587508537</v>
      </c>
      <c r="AG11" s="45">
        <f t="shared" si="12"/>
        <v>9.6997511990191299E-2</v>
      </c>
      <c r="AH11" s="45">
        <f t="shared" si="13"/>
        <v>6.6896661636694574E-5</v>
      </c>
      <c r="AI11" s="45">
        <f t="shared" si="14"/>
        <v>4.5428429247305397E-4</v>
      </c>
      <c r="AJ11" s="45">
        <f t="shared" si="15"/>
        <v>7.6479900616322996E-2</v>
      </c>
      <c r="AK11" s="45">
        <f t="shared" si="16"/>
        <v>1.6638219745314148E-4</v>
      </c>
      <c r="AL11" s="45">
        <f t="shared" si="17"/>
        <v>2.947845402004108E-4</v>
      </c>
      <c r="AM11" s="45">
        <f t="shared" si="18"/>
        <v>1.2365226984344278E-5</v>
      </c>
      <c r="AN11" s="45">
        <f t="shared" si="19"/>
        <v>3.3469567008155621E-2</v>
      </c>
      <c r="AO11" s="45">
        <f t="shared" si="1"/>
        <v>0</v>
      </c>
      <c r="AP11" s="45">
        <f t="shared" si="1"/>
        <v>4.7182045434062632E-2</v>
      </c>
      <c r="AQ11" s="45">
        <f t="shared" si="1"/>
        <v>3.7868369830357882E-3</v>
      </c>
      <c r="AR11" s="45">
        <f t="shared" si="1"/>
        <v>1.3820158218752372</v>
      </c>
      <c r="AS11" s="45">
        <f t="shared" si="1"/>
        <v>2.6943753330608694E-2</v>
      </c>
      <c r="AT11" s="45">
        <f t="shared" si="1"/>
        <v>1.8582406010192937E-5</v>
      </c>
      <c r="AU11" s="45">
        <f t="shared" si="1"/>
        <v>1.2619008124251498E-4</v>
      </c>
      <c r="AV11" s="45">
        <f t="shared" si="1"/>
        <v>2.12444168378675E-2</v>
      </c>
      <c r="AW11" s="45">
        <f t="shared" si="1"/>
        <v>4.6217277070317076E-5</v>
      </c>
      <c r="AX11" s="45">
        <f t="shared" si="1"/>
        <v>8.1884594500114113E-5</v>
      </c>
      <c r="AY11" s="45">
        <f t="shared" si="1"/>
        <v>3.4347852734289662E-6</v>
      </c>
      <c r="AZ11">
        <f t="shared" si="20"/>
        <v>0.12049044122936024</v>
      </c>
      <c r="BA11">
        <f t="shared" si="21"/>
        <v>0</v>
      </c>
      <c r="BB11">
        <f t="shared" si="22"/>
        <v>0.16985536356262548</v>
      </c>
      <c r="BC11">
        <f t="shared" si="23"/>
        <v>2.7265226277857674E-2</v>
      </c>
      <c r="BD11">
        <f t="shared" si="24"/>
        <v>14.92577087625256</v>
      </c>
      <c r="BE11">
        <f t="shared" si="25"/>
        <v>9.6997511990191299E-2</v>
      </c>
      <c r="BF11">
        <f t="shared" si="26"/>
        <v>2.675866465467783E-4</v>
      </c>
      <c r="BG11">
        <f t="shared" si="27"/>
        <v>9.0856858494610794E-4</v>
      </c>
      <c r="BH11">
        <f t="shared" si="28"/>
        <v>0.229439701848969</v>
      </c>
      <c r="BI11">
        <f t="shared" si="29"/>
        <v>1.6638219745314148E-4</v>
      </c>
      <c r="BJ11">
        <f t="shared" si="30"/>
        <v>5.895690804008216E-4</v>
      </c>
      <c r="BK11">
        <f t="shared" si="31"/>
        <v>2.4730453968688557E-5</v>
      </c>
      <c r="BL11" s="46">
        <f t="shared" si="2"/>
        <v>40.953515570184209</v>
      </c>
      <c r="BM11">
        <f t="shared" si="3"/>
        <v>147.43265605266311</v>
      </c>
      <c r="BN11">
        <f t="shared" si="4"/>
        <v>5.4537075022070303</v>
      </c>
      <c r="BO11">
        <f t="shared" si="32"/>
        <v>15.571775958124878</v>
      </c>
      <c r="BP11" s="5">
        <f t="shared" si="5"/>
        <v>1.5149187506130639</v>
      </c>
    </row>
    <row r="12" spans="1:68" x14ac:dyDescent="0.2">
      <c r="A12" s="9" t="s">
        <v>425</v>
      </c>
      <c r="B12" s="9">
        <v>3.6</v>
      </c>
      <c r="C12" s="9">
        <f t="shared" si="33"/>
        <v>48</v>
      </c>
      <c r="D12" s="10">
        <v>228.53339347139999</v>
      </c>
      <c r="E12" s="10">
        <v>0</v>
      </c>
      <c r="F12" s="10">
        <v>901.82377578419994</v>
      </c>
      <c r="G12" s="10">
        <v>230.07724077419999</v>
      </c>
      <c r="H12" s="10">
        <v>35615.528048244596</v>
      </c>
      <c r="I12" s="10">
        <v>1048.0298883102</v>
      </c>
      <c r="J12" s="10">
        <v>1.7471172257999998</v>
      </c>
      <c r="K12" s="10">
        <v>7.9442078075999998</v>
      </c>
      <c r="L12" s="10">
        <v>626.76160198019988</v>
      </c>
      <c r="M12" s="10">
        <v>3.99573819</v>
      </c>
      <c r="N12" s="10">
        <v>3.710068326</v>
      </c>
      <c r="O12" s="10">
        <v>0.24866833679999997</v>
      </c>
      <c r="P12" s="8">
        <f t="shared" si="6"/>
        <v>0.82272021649703997</v>
      </c>
      <c r="Q12" s="8">
        <f t="shared" si="0"/>
        <v>0</v>
      </c>
      <c r="R12" s="8">
        <f t="shared" si="0"/>
        <v>3.2465655928231199</v>
      </c>
      <c r="S12" s="8">
        <f t="shared" si="0"/>
        <v>0.8282780667871199</v>
      </c>
      <c r="T12" s="8">
        <f t="shared" si="0"/>
        <v>128.21590097368053</v>
      </c>
      <c r="U12" s="8">
        <f t="shared" si="0"/>
        <v>3.7729075979167201</v>
      </c>
      <c r="V12" s="8">
        <f t="shared" si="0"/>
        <v>6.2896220128799991E-3</v>
      </c>
      <c r="W12" s="8">
        <f t="shared" si="0"/>
        <v>2.8599148107359997E-2</v>
      </c>
      <c r="X12" s="8">
        <f t="shared" si="0"/>
        <v>2.2563417671287196</v>
      </c>
      <c r="Y12" s="8">
        <f t="shared" si="0"/>
        <v>1.4384657484E-2</v>
      </c>
      <c r="Z12" s="8">
        <f t="shared" si="0"/>
        <v>1.33562459736E-2</v>
      </c>
      <c r="AA12" s="8">
        <f t="shared" si="0"/>
        <v>8.9520601247999984E-4</v>
      </c>
      <c r="AB12" s="45">
        <f t="shared" si="7"/>
        <v>0.11854758162781555</v>
      </c>
      <c r="AC12" s="45">
        <f t="shared" si="8"/>
        <v>0</v>
      </c>
      <c r="AD12" s="45">
        <f t="shared" si="9"/>
        <v>0.1412164242202314</v>
      </c>
      <c r="AE12" s="45">
        <f t="shared" si="10"/>
        <v>3.4071495959980255E-2</v>
      </c>
      <c r="AF12" s="45">
        <f t="shared" si="11"/>
        <v>4.7522572636649567</v>
      </c>
      <c r="AG12" s="45">
        <f t="shared" si="12"/>
        <v>9.6493800458228127E-2</v>
      </c>
      <c r="AH12" s="45">
        <f t="shared" si="13"/>
        <v>1.1448165294648707E-4</v>
      </c>
      <c r="AI12" s="45">
        <f t="shared" si="14"/>
        <v>7.1355159948502985E-4</v>
      </c>
      <c r="AJ12" s="45">
        <f t="shared" si="15"/>
        <v>4.0400031640621656E-2</v>
      </c>
      <c r="AK12" s="45">
        <f t="shared" si="16"/>
        <v>1.6830066086346088E-4</v>
      </c>
      <c r="AL12" s="45">
        <f t="shared" si="17"/>
        <v>1.5243375911435744E-4</v>
      </c>
      <c r="AM12" s="45">
        <f t="shared" si="18"/>
        <v>6.5186486017621773E-6</v>
      </c>
      <c r="AN12" s="45">
        <f t="shared" si="19"/>
        <v>3.2929883785504321E-2</v>
      </c>
      <c r="AO12" s="45">
        <f t="shared" si="1"/>
        <v>0</v>
      </c>
      <c r="AP12" s="45">
        <f t="shared" si="1"/>
        <v>3.9226784505619831E-2</v>
      </c>
      <c r="AQ12" s="45">
        <f t="shared" si="1"/>
        <v>9.4643044333278491E-3</v>
      </c>
      <c r="AR12" s="45">
        <f t="shared" si="1"/>
        <v>1.3200714621291547</v>
      </c>
      <c r="AS12" s="45">
        <f t="shared" si="1"/>
        <v>2.6803833460618924E-2</v>
      </c>
      <c r="AT12" s="45">
        <f t="shared" si="1"/>
        <v>3.1800459151801961E-5</v>
      </c>
      <c r="AU12" s="45">
        <f t="shared" si="1"/>
        <v>1.9820877763473052E-4</v>
      </c>
      <c r="AV12" s="45">
        <f t="shared" si="1"/>
        <v>1.1222231011283793E-2</v>
      </c>
      <c r="AW12" s="45">
        <f t="shared" si="1"/>
        <v>4.6750183573183575E-5</v>
      </c>
      <c r="AX12" s="45">
        <f t="shared" si="1"/>
        <v>4.234271086509929E-5</v>
      </c>
      <c r="AY12" s="45">
        <f t="shared" si="1"/>
        <v>1.8107357227117159E-6</v>
      </c>
      <c r="AZ12">
        <f t="shared" si="20"/>
        <v>0.11854758162781555</v>
      </c>
      <c r="BA12">
        <f t="shared" si="21"/>
        <v>0</v>
      </c>
      <c r="BB12">
        <f t="shared" si="22"/>
        <v>0.1412164242202314</v>
      </c>
      <c r="BC12">
        <f t="shared" si="23"/>
        <v>6.8142991919960511E-2</v>
      </c>
      <c r="BD12">
        <f t="shared" si="24"/>
        <v>14.25677179099487</v>
      </c>
      <c r="BE12">
        <f t="shared" si="25"/>
        <v>9.6493800458228127E-2</v>
      </c>
      <c r="BF12">
        <f t="shared" si="26"/>
        <v>4.5792661178594828E-4</v>
      </c>
      <c r="BG12">
        <f t="shared" si="27"/>
        <v>1.4271031989700597E-3</v>
      </c>
      <c r="BH12">
        <f t="shared" si="28"/>
        <v>0.12120009492186497</v>
      </c>
      <c r="BI12">
        <f t="shared" si="29"/>
        <v>1.6830066086346088E-4</v>
      </c>
      <c r="BJ12">
        <f t="shared" si="30"/>
        <v>3.0486751822871488E-4</v>
      </c>
      <c r="BK12">
        <f t="shared" si="31"/>
        <v>1.3037297203524355E-5</v>
      </c>
      <c r="BL12" s="46">
        <f t="shared" si="2"/>
        <v>38.668399748450994</v>
      </c>
      <c r="BM12">
        <f t="shared" si="3"/>
        <v>139.20623909442355</v>
      </c>
      <c r="BN12">
        <f t="shared" si="4"/>
        <v>5.1841418838928464</v>
      </c>
      <c r="BO12">
        <f t="shared" si="32"/>
        <v>14.804743919430022</v>
      </c>
      <c r="BP12" s="5">
        <f t="shared" si="5"/>
        <v>1.4400394121924573</v>
      </c>
    </row>
    <row r="13" spans="1:68" x14ac:dyDescent="0.2">
      <c r="A13" s="9" t="s">
        <v>426</v>
      </c>
      <c r="B13" s="9">
        <v>3.6</v>
      </c>
      <c r="C13" s="9">
        <f t="shared" si="33"/>
        <v>54</v>
      </c>
      <c r="D13" s="10">
        <v>234.36212823880001</v>
      </c>
      <c r="E13" s="10">
        <v>0</v>
      </c>
      <c r="F13" s="10">
        <v>691.66159472059996</v>
      </c>
      <c r="G13" s="10">
        <v>488.75083638080002</v>
      </c>
      <c r="H13" s="10">
        <v>32238.7608823722</v>
      </c>
      <c r="I13" s="10">
        <v>1026.3234765894001</v>
      </c>
      <c r="J13" s="10">
        <v>18.666044142800001</v>
      </c>
      <c r="K13" s="10">
        <v>75.933377675999992</v>
      </c>
      <c r="L13" s="10">
        <v>667.02277866300005</v>
      </c>
      <c r="M13" s="10">
        <v>4.1089622754000006</v>
      </c>
      <c r="N13" s="10">
        <v>3.3442962296000003</v>
      </c>
      <c r="O13" s="10">
        <v>0.23087161080000002</v>
      </c>
      <c r="P13" s="8">
        <f t="shared" si="6"/>
        <v>0.84370366165968003</v>
      </c>
      <c r="Q13" s="8">
        <f t="shared" si="0"/>
        <v>0</v>
      </c>
      <c r="R13" s="8">
        <f t="shared" si="0"/>
        <v>2.4899817409941596</v>
      </c>
      <c r="S13" s="8">
        <f t="shared" si="0"/>
        <v>1.75950301097088</v>
      </c>
      <c r="T13" s="8">
        <f t="shared" si="0"/>
        <v>116.05953917653991</v>
      </c>
      <c r="U13" s="8">
        <f t="shared" si="0"/>
        <v>3.6947645157218405</v>
      </c>
      <c r="V13" s="8">
        <f t="shared" si="0"/>
        <v>6.7197758914080002E-2</v>
      </c>
      <c r="W13" s="8">
        <f t="shared" si="0"/>
        <v>0.27336015963359994</v>
      </c>
      <c r="X13" s="8">
        <f t="shared" si="0"/>
        <v>2.4012820031868003</v>
      </c>
      <c r="Y13" s="8">
        <f t="shared" si="0"/>
        <v>1.4792264191440002E-2</v>
      </c>
      <c r="Z13" s="8">
        <f t="shared" si="0"/>
        <v>1.2039466426560001E-2</v>
      </c>
      <c r="AA13" s="8">
        <f t="shared" si="0"/>
        <v>8.3113779888000004E-4</v>
      </c>
      <c r="AB13" s="45">
        <f t="shared" si="7"/>
        <v>0.12157113280398847</v>
      </c>
      <c r="AC13" s="45">
        <f t="shared" si="8"/>
        <v>0</v>
      </c>
      <c r="AD13" s="45">
        <f t="shared" si="9"/>
        <v>0.10830716576747107</v>
      </c>
      <c r="AE13" s="45">
        <f t="shared" si="10"/>
        <v>7.2377746234918966E-2</v>
      </c>
      <c r="AF13" s="45">
        <f t="shared" si="11"/>
        <v>4.301687886454407</v>
      </c>
      <c r="AG13" s="45">
        <f t="shared" si="12"/>
        <v>9.4495256156568813E-2</v>
      </c>
      <c r="AH13" s="45">
        <f t="shared" si="13"/>
        <v>1.2231117385161996E-3</v>
      </c>
      <c r="AI13" s="45">
        <f t="shared" si="14"/>
        <v>6.820363264311376E-3</v>
      </c>
      <c r="AJ13" s="45">
        <f t="shared" si="15"/>
        <v>4.299520148946822E-2</v>
      </c>
      <c r="AK13" s="45">
        <f t="shared" si="16"/>
        <v>1.7306966410951213E-4</v>
      </c>
      <c r="AL13" s="45">
        <f t="shared" si="17"/>
        <v>1.3740546024377997E-4</v>
      </c>
      <c r="AM13" s="45">
        <f t="shared" si="18"/>
        <v>6.0521211598339762E-6</v>
      </c>
      <c r="AN13" s="45">
        <f t="shared" si="19"/>
        <v>3.3769759112219022E-2</v>
      </c>
      <c r="AO13" s="45">
        <f t="shared" si="1"/>
        <v>0</v>
      </c>
      <c r="AP13" s="45">
        <f t="shared" si="1"/>
        <v>3.008532382429752E-2</v>
      </c>
      <c r="AQ13" s="45">
        <f t="shared" si="1"/>
        <v>2.0104929509699714E-2</v>
      </c>
      <c r="AR13" s="45">
        <f t="shared" si="1"/>
        <v>1.1949133017928908</v>
      </c>
      <c r="AS13" s="45">
        <f t="shared" si="1"/>
        <v>2.6248682265713558E-2</v>
      </c>
      <c r="AT13" s="45">
        <f t="shared" si="1"/>
        <v>3.3975326069894435E-4</v>
      </c>
      <c r="AU13" s="45">
        <f t="shared" si="1"/>
        <v>1.8945453511976045E-3</v>
      </c>
      <c r="AV13" s="45">
        <f t="shared" si="1"/>
        <v>1.1943111524852282E-2</v>
      </c>
      <c r="AW13" s="45">
        <f t="shared" si="1"/>
        <v>4.8074906697086702E-5</v>
      </c>
      <c r="AX13" s="45">
        <f t="shared" si="1"/>
        <v>3.8168183401049987E-5</v>
      </c>
      <c r="AY13" s="45">
        <f t="shared" si="1"/>
        <v>1.6811447666205489E-6</v>
      </c>
      <c r="AZ13">
        <f t="shared" si="20"/>
        <v>0.12157113280398847</v>
      </c>
      <c r="BA13">
        <f t="shared" si="21"/>
        <v>0</v>
      </c>
      <c r="BB13">
        <f t="shared" si="22"/>
        <v>0.10830716576747107</v>
      </c>
      <c r="BC13">
        <f t="shared" si="23"/>
        <v>0.14475549246983793</v>
      </c>
      <c r="BD13">
        <f t="shared" si="24"/>
        <v>12.905063659363222</v>
      </c>
      <c r="BE13">
        <f t="shared" si="25"/>
        <v>9.4495256156568813E-2</v>
      </c>
      <c r="BF13">
        <f t="shared" si="26"/>
        <v>4.8924469540647985E-3</v>
      </c>
      <c r="BG13">
        <f t="shared" si="27"/>
        <v>1.3640726528622752E-2</v>
      </c>
      <c r="BH13">
        <f t="shared" si="28"/>
        <v>0.12898560446840465</v>
      </c>
      <c r="BI13">
        <f t="shared" si="29"/>
        <v>1.7306966410951213E-4</v>
      </c>
      <c r="BJ13">
        <f t="shared" si="30"/>
        <v>2.7481092048755993E-4</v>
      </c>
      <c r="BK13">
        <f t="shared" si="31"/>
        <v>1.2104242319667952E-5</v>
      </c>
      <c r="BL13" s="46">
        <f t="shared" si="2"/>
        <v>35.449165248899412</v>
      </c>
      <c r="BM13">
        <f t="shared" si="3"/>
        <v>127.61699489603782</v>
      </c>
      <c r="BN13">
        <f t="shared" si="4"/>
        <v>4.749794391155163</v>
      </c>
      <c r="BO13">
        <f t="shared" si="32"/>
        <v>13.522171469339096</v>
      </c>
      <c r="BP13" s="5">
        <f t="shared" si="5"/>
        <v>1.3193873308764341</v>
      </c>
    </row>
    <row r="14" spans="1:68" x14ac:dyDescent="0.2">
      <c r="A14" s="9" t="s">
        <v>427</v>
      </c>
      <c r="B14" s="9">
        <v>3.6</v>
      </c>
      <c r="C14" s="9">
        <f t="shared" si="33"/>
        <v>60</v>
      </c>
      <c r="D14" s="10">
        <v>227.83225105100001</v>
      </c>
      <c r="E14" s="10">
        <v>0</v>
      </c>
      <c r="F14" s="10">
        <v>545.24433340489998</v>
      </c>
      <c r="G14" s="10">
        <v>660.78981938319998</v>
      </c>
      <c r="H14" s="10">
        <v>29128.015862169199</v>
      </c>
      <c r="I14" s="10">
        <v>943.34185766049995</v>
      </c>
      <c r="J14" s="10">
        <v>94.004225426299996</v>
      </c>
      <c r="K14" s="10">
        <v>259.3764091987</v>
      </c>
      <c r="L14" s="10">
        <v>1417.3316190334001</v>
      </c>
      <c r="M14" s="10">
        <v>4.0799065946999997</v>
      </c>
      <c r="N14" s="10">
        <v>6.5429351718000008</v>
      </c>
      <c r="O14" s="10">
        <v>0.28897089149999999</v>
      </c>
      <c r="P14" s="8">
        <f t="shared" si="6"/>
        <v>0.82019610378360008</v>
      </c>
      <c r="Q14" s="8">
        <f t="shared" si="0"/>
        <v>0</v>
      </c>
      <c r="R14" s="8">
        <f t="shared" si="0"/>
        <v>1.9628796002576399</v>
      </c>
      <c r="S14" s="8">
        <f t="shared" si="0"/>
        <v>2.3788433497795198</v>
      </c>
      <c r="T14" s="8">
        <f t="shared" si="0"/>
        <v>104.86085710380911</v>
      </c>
      <c r="U14" s="8">
        <f t="shared" si="0"/>
        <v>3.3960306875777997</v>
      </c>
      <c r="V14" s="8">
        <f t="shared" si="0"/>
        <v>0.33841521153467996</v>
      </c>
      <c r="W14" s="8">
        <f t="shared" si="0"/>
        <v>0.93375507311532002</v>
      </c>
      <c r="X14" s="8">
        <f t="shared" si="0"/>
        <v>5.1023938285202401</v>
      </c>
      <c r="Y14" s="8">
        <f t="shared" si="0"/>
        <v>1.4687663740919999E-2</v>
      </c>
      <c r="Z14" s="8">
        <f t="shared" si="0"/>
        <v>2.3554566618480002E-2</v>
      </c>
      <c r="AA14" s="8">
        <f t="shared" si="0"/>
        <v>1.0402952094000001E-3</v>
      </c>
      <c r="AB14" s="45">
        <f t="shared" si="7"/>
        <v>0.11818387662587897</v>
      </c>
      <c r="AC14" s="45">
        <f t="shared" si="8"/>
        <v>0</v>
      </c>
      <c r="AD14" s="45">
        <f t="shared" si="9"/>
        <v>8.5379712929866902E-2</v>
      </c>
      <c r="AE14" s="45">
        <f t="shared" si="10"/>
        <v>9.7854518707508026E-2</v>
      </c>
      <c r="AF14" s="45">
        <f t="shared" si="11"/>
        <v>3.886614421935104</v>
      </c>
      <c r="AG14" s="45">
        <f t="shared" si="12"/>
        <v>8.6855004797386184E-2</v>
      </c>
      <c r="AH14" s="45">
        <f t="shared" si="13"/>
        <v>6.1597235444972691E-3</v>
      </c>
      <c r="AI14" s="45">
        <f t="shared" si="14"/>
        <v>2.3297282263356291E-2</v>
      </c>
      <c r="AJ14" s="45">
        <f t="shared" si="15"/>
        <v>9.1358886813254075E-2</v>
      </c>
      <c r="AK14" s="45">
        <f t="shared" si="16"/>
        <v>1.718458376146016E-4</v>
      </c>
      <c r="AL14" s="45">
        <f t="shared" si="17"/>
        <v>2.6882637090253368E-4</v>
      </c>
      <c r="AM14" s="45">
        <f t="shared" si="18"/>
        <v>7.5751489798296074E-6</v>
      </c>
      <c r="AN14" s="45">
        <f t="shared" si="19"/>
        <v>3.2828854618299715E-2</v>
      </c>
      <c r="AO14" s="45">
        <f t="shared" si="1"/>
        <v>0</v>
      </c>
      <c r="AP14" s="45">
        <f t="shared" si="1"/>
        <v>2.3716586924963028E-2</v>
      </c>
      <c r="AQ14" s="45">
        <f t="shared" si="1"/>
        <v>2.7181810752085561E-2</v>
      </c>
      <c r="AR14" s="45">
        <f t="shared" si="1"/>
        <v>1.0796151172041955</v>
      </c>
      <c r="AS14" s="45">
        <f t="shared" si="1"/>
        <v>2.4126390221496163E-2</v>
      </c>
      <c r="AT14" s="45">
        <f t="shared" si="1"/>
        <v>1.711034317915908E-3</v>
      </c>
      <c r="AU14" s="45">
        <f t="shared" si="1"/>
        <v>6.4714672953767472E-3</v>
      </c>
      <c r="AV14" s="45">
        <f t="shared" si="1"/>
        <v>2.5377468559237244E-2</v>
      </c>
      <c r="AW14" s="45">
        <f t="shared" si="1"/>
        <v>4.7734954892944888E-5</v>
      </c>
      <c r="AX14" s="45">
        <f t="shared" si="1"/>
        <v>7.4673991917370461E-5</v>
      </c>
      <c r="AY14" s="45">
        <f t="shared" si="1"/>
        <v>2.1042080499526685E-6</v>
      </c>
      <c r="AZ14">
        <f t="shared" si="20"/>
        <v>0.11818387662587897</v>
      </c>
      <c r="BA14">
        <f t="shared" si="21"/>
        <v>0</v>
      </c>
      <c r="BB14">
        <f t="shared" si="22"/>
        <v>8.5379712929866902E-2</v>
      </c>
      <c r="BC14">
        <f t="shared" si="23"/>
        <v>0.19570903741501605</v>
      </c>
      <c r="BD14">
        <f t="shared" si="24"/>
        <v>11.659843265805312</v>
      </c>
      <c r="BE14">
        <f t="shared" si="25"/>
        <v>8.6855004797386184E-2</v>
      </c>
      <c r="BF14">
        <f t="shared" si="26"/>
        <v>2.4638894177989076E-2</v>
      </c>
      <c r="BG14">
        <f t="shared" si="27"/>
        <v>4.6594564526712581E-2</v>
      </c>
      <c r="BH14">
        <f t="shared" si="28"/>
        <v>0.2740766604397622</v>
      </c>
      <c r="BI14">
        <f t="shared" si="29"/>
        <v>1.718458376146016E-4</v>
      </c>
      <c r="BJ14">
        <f t="shared" si="30"/>
        <v>5.3765274180506736E-4</v>
      </c>
      <c r="BK14">
        <f t="shared" si="31"/>
        <v>1.5150297959659215E-5</v>
      </c>
      <c r="BL14" s="46">
        <f t="shared" si="2"/>
        <v>33.2868481899852</v>
      </c>
      <c r="BM14">
        <f t="shared" si="3"/>
        <v>119.83265348394671</v>
      </c>
      <c r="BN14">
        <f t="shared" si="4"/>
        <v>4.3961516749743499</v>
      </c>
      <c r="BO14">
        <f t="shared" si="32"/>
        <v>12.492005665595304</v>
      </c>
      <c r="BP14" s="5">
        <f t="shared" si="5"/>
        <v>1.2211532430484304</v>
      </c>
    </row>
    <row r="15" spans="1:68" x14ac:dyDescent="0.2">
      <c r="A15" s="9" t="s">
        <v>428</v>
      </c>
      <c r="B15" s="9">
        <v>3.6</v>
      </c>
      <c r="C15" s="9">
        <f t="shared" si="33"/>
        <v>66</v>
      </c>
      <c r="D15" s="10">
        <v>223.30432217279997</v>
      </c>
      <c r="E15" s="10">
        <v>0</v>
      </c>
      <c r="F15" s="10">
        <v>442.40137149940006</v>
      </c>
      <c r="G15" s="10">
        <v>725.80672359669995</v>
      </c>
      <c r="H15" s="10">
        <v>26617.619824453501</v>
      </c>
      <c r="I15" s="10">
        <v>852.99519943600001</v>
      </c>
      <c r="J15" s="10">
        <v>132.09795094879999</v>
      </c>
      <c r="K15" s="10">
        <v>112.46709883880001</v>
      </c>
      <c r="L15" s="10">
        <v>2427.1833247188001</v>
      </c>
      <c r="M15" s="10">
        <v>4.0232737265000003</v>
      </c>
      <c r="N15" s="10">
        <v>12.8322866472</v>
      </c>
      <c r="O15" s="10">
        <v>0.35728729809999998</v>
      </c>
      <c r="P15" s="8">
        <f t="shared" si="6"/>
        <v>0.80389555982207983</v>
      </c>
      <c r="Q15" s="8">
        <f t="shared" si="0"/>
        <v>0</v>
      </c>
      <c r="R15" s="8">
        <f t="shared" si="0"/>
        <v>1.5926449373978402</v>
      </c>
      <c r="S15" s="8">
        <f t="shared" si="0"/>
        <v>2.6129042049481197</v>
      </c>
      <c r="T15" s="8">
        <f t="shared" si="0"/>
        <v>95.823431368032601</v>
      </c>
      <c r="U15" s="8">
        <f t="shared" si="0"/>
        <v>3.0707827179696001</v>
      </c>
      <c r="V15" s="8">
        <f t="shared" si="0"/>
        <v>0.47555262341567994</v>
      </c>
      <c r="W15" s="8">
        <f t="shared" si="0"/>
        <v>0.40488155581968005</v>
      </c>
      <c r="X15" s="8">
        <f t="shared" si="0"/>
        <v>8.7378599689876797</v>
      </c>
      <c r="Y15" s="8">
        <f t="shared" si="0"/>
        <v>1.44837854154E-2</v>
      </c>
      <c r="Z15" s="8">
        <f t="shared" si="0"/>
        <v>4.6196231929919999E-2</v>
      </c>
      <c r="AA15" s="8">
        <f t="shared" si="0"/>
        <v>1.2862342731599999E-3</v>
      </c>
      <c r="AB15" s="45">
        <f t="shared" si="7"/>
        <v>0.11583509507522763</v>
      </c>
      <c r="AC15" s="45">
        <f t="shared" si="8"/>
        <v>0</v>
      </c>
      <c r="AD15" s="45">
        <f t="shared" si="9"/>
        <v>6.9275551865934773E-2</v>
      </c>
      <c r="AE15" s="45">
        <f t="shared" si="10"/>
        <v>0.10748269045446811</v>
      </c>
      <c r="AF15" s="45">
        <f t="shared" si="11"/>
        <v>3.5516468260946108</v>
      </c>
      <c r="AG15" s="45">
        <f t="shared" si="12"/>
        <v>7.853664240331458E-2</v>
      </c>
      <c r="AH15" s="45">
        <f t="shared" si="13"/>
        <v>8.6558540847411717E-3</v>
      </c>
      <c r="AI15" s="45">
        <f t="shared" si="14"/>
        <v>1.0101835225041917E-2</v>
      </c>
      <c r="AJ15" s="45">
        <f t="shared" si="15"/>
        <v>0.15645228234534789</v>
      </c>
      <c r="AK15" s="45">
        <f t="shared" si="16"/>
        <v>1.6946045882063881E-4</v>
      </c>
      <c r="AL15" s="45">
        <f t="shared" si="17"/>
        <v>5.2723387274503531E-4</v>
      </c>
      <c r="AM15" s="45">
        <f t="shared" si="18"/>
        <v>9.366010872788172E-6</v>
      </c>
      <c r="AN15" s="45">
        <f t="shared" si="19"/>
        <v>3.2176415298674342E-2</v>
      </c>
      <c r="AO15" s="45">
        <f t="shared" si="1"/>
        <v>0</v>
      </c>
      <c r="AP15" s="45">
        <f t="shared" si="1"/>
        <v>1.9243208851648548E-2</v>
      </c>
      <c r="AQ15" s="45">
        <f t="shared" si="1"/>
        <v>2.9856302904018917E-2</v>
      </c>
      <c r="AR15" s="45">
        <f t="shared" si="1"/>
        <v>0.98656856280405858</v>
      </c>
      <c r="AS15" s="45">
        <f t="shared" si="1"/>
        <v>2.1815734000920715E-2</v>
      </c>
      <c r="AT15" s="45">
        <f t="shared" si="1"/>
        <v>2.4044039124281034E-3</v>
      </c>
      <c r="AU15" s="45">
        <f t="shared" si="1"/>
        <v>2.8060653402894216E-3</v>
      </c>
      <c r="AV15" s="45">
        <f t="shared" si="1"/>
        <v>4.3458967318152193E-2</v>
      </c>
      <c r="AW15" s="45">
        <f t="shared" si="1"/>
        <v>4.707234967239967E-5</v>
      </c>
      <c r="AX15" s="45">
        <f t="shared" si="1"/>
        <v>1.4645385354028758E-4</v>
      </c>
      <c r="AY15" s="45">
        <f t="shared" si="1"/>
        <v>2.6016696868856034E-6</v>
      </c>
      <c r="AZ15">
        <f t="shared" si="20"/>
        <v>0.11583509507522763</v>
      </c>
      <c r="BA15">
        <f t="shared" si="21"/>
        <v>0</v>
      </c>
      <c r="BB15">
        <f t="shared" si="22"/>
        <v>6.9275551865934773E-2</v>
      </c>
      <c r="BC15">
        <f t="shared" si="23"/>
        <v>0.21496538090893622</v>
      </c>
      <c r="BD15">
        <f t="shared" si="24"/>
        <v>10.654940478283832</v>
      </c>
      <c r="BE15">
        <f t="shared" si="25"/>
        <v>7.853664240331458E-2</v>
      </c>
      <c r="BF15">
        <f t="shared" si="26"/>
        <v>3.4623416338964687E-2</v>
      </c>
      <c r="BG15">
        <f t="shared" si="27"/>
        <v>2.0203670450083835E-2</v>
      </c>
      <c r="BH15">
        <f t="shared" si="28"/>
        <v>0.46935684703604363</v>
      </c>
      <c r="BI15">
        <f t="shared" si="29"/>
        <v>1.6946045882063881E-4</v>
      </c>
      <c r="BJ15">
        <f t="shared" si="30"/>
        <v>1.0544677454900706E-3</v>
      </c>
      <c r="BK15">
        <f t="shared" si="31"/>
        <v>1.8732021745576344E-5</v>
      </c>
      <c r="BL15" s="46">
        <f t="shared" si="2"/>
        <v>31.5510886633366</v>
      </c>
      <c r="BM15">
        <f t="shared" si="3"/>
        <v>113.58391918801178</v>
      </c>
      <c r="BN15">
        <f t="shared" si="4"/>
        <v>4.098692837891126</v>
      </c>
      <c r="BO15">
        <f t="shared" si="32"/>
        <v>11.658979742588395</v>
      </c>
      <c r="BP15" s="5">
        <f t="shared" si="5"/>
        <v>1.1385257883030906</v>
      </c>
    </row>
    <row r="16" spans="1:68" x14ac:dyDescent="0.2">
      <c r="A16" s="9" t="s">
        <v>429</v>
      </c>
      <c r="B16" s="9">
        <v>3.6</v>
      </c>
      <c r="C16" s="9">
        <f t="shared" si="33"/>
        <v>72</v>
      </c>
      <c r="D16" s="10">
        <v>212.84750296799999</v>
      </c>
      <c r="E16" s="10">
        <v>0</v>
      </c>
      <c r="F16" s="10">
        <v>404.18600331600004</v>
      </c>
      <c r="G16" s="10">
        <v>758.57287136399998</v>
      </c>
      <c r="H16" s="10">
        <v>24745.362173856</v>
      </c>
      <c r="I16" s="10">
        <v>735.66020609999998</v>
      </c>
      <c r="J16" s="10">
        <v>142.07714197199999</v>
      </c>
      <c r="K16" s="10">
        <v>13.337653427999999</v>
      </c>
      <c r="L16" s="10">
        <v>3393.9116615519997</v>
      </c>
      <c r="M16" s="10">
        <v>3.7877947200000004</v>
      </c>
      <c r="N16" s="10">
        <v>18.764949636000001</v>
      </c>
      <c r="O16" s="10">
        <v>0.40378183200000001</v>
      </c>
      <c r="P16" s="8">
        <f t="shared" si="6"/>
        <v>0.76625101068479995</v>
      </c>
      <c r="Q16" s="8">
        <f t="shared" si="0"/>
        <v>0</v>
      </c>
      <c r="R16" s="8">
        <f t="shared" si="0"/>
        <v>1.4550696119376001</v>
      </c>
      <c r="S16" s="8">
        <f t="shared" si="0"/>
        <v>2.7308623369103997</v>
      </c>
      <c r="T16" s="8">
        <f t="shared" si="0"/>
        <v>89.0833038258816</v>
      </c>
      <c r="U16" s="8">
        <f t="shared" si="0"/>
        <v>2.6483767419599999</v>
      </c>
      <c r="V16" s="8">
        <f t="shared" si="0"/>
        <v>0.51147771109919993</v>
      </c>
      <c r="W16" s="8">
        <f t="shared" si="0"/>
        <v>4.8015552340799995E-2</v>
      </c>
      <c r="X16" s="8">
        <f t="shared" si="0"/>
        <v>12.218081981587199</v>
      </c>
      <c r="Y16" s="8">
        <f t="shared" si="0"/>
        <v>1.3636060992000001E-2</v>
      </c>
      <c r="Z16" s="8">
        <f t="shared" si="0"/>
        <v>6.7553818689600004E-2</v>
      </c>
      <c r="AA16" s="8">
        <f t="shared" si="0"/>
        <v>1.4536145952E-3</v>
      </c>
      <c r="AB16" s="45">
        <f t="shared" si="7"/>
        <v>0.11041080845602304</v>
      </c>
      <c r="AC16" s="45">
        <f t="shared" si="8"/>
        <v>0</v>
      </c>
      <c r="AD16" s="45">
        <f t="shared" si="9"/>
        <v>6.3291414177364086E-2</v>
      </c>
      <c r="AE16" s="45">
        <f t="shared" si="10"/>
        <v>0.11233493775855204</v>
      </c>
      <c r="AF16" s="45">
        <f t="shared" si="11"/>
        <v>3.3018274212706302</v>
      </c>
      <c r="AG16" s="45">
        <f t="shared" si="12"/>
        <v>6.7733420510485934E-2</v>
      </c>
      <c r="AH16" s="45">
        <f t="shared" si="13"/>
        <v>9.3097508390826353E-3</v>
      </c>
      <c r="AI16" s="45">
        <f t="shared" si="14"/>
        <v>1.1979928228742515E-3</v>
      </c>
      <c r="AJ16" s="45">
        <f t="shared" si="15"/>
        <v>0.21876601578490956</v>
      </c>
      <c r="AK16" s="45">
        <f t="shared" si="16"/>
        <v>1.5954207314847316E-4</v>
      </c>
      <c r="AL16" s="45">
        <f t="shared" si="17"/>
        <v>7.7098628954120067E-4</v>
      </c>
      <c r="AM16" s="45">
        <f t="shared" si="18"/>
        <v>1.0584829208475933E-5</v>
      </c>
      <c r="AN16" s="45">
        <f t="shared" si="19"/>
        <v>3.0669669015561955E-2</v>
      </c>
      <c r="AO16" s="45">
        <f t="shared" si="1"/>
        <v>0</v>
      </c>
      <c r="AP16" s="45">
        <f t="shared" si="1"/>
        <v>1.7580948382601134E-2</v>
      </c>
      <c r="AQ16" s="45">
        <f t="shared" si="1"/>
        <v>3.1204149377375565E-2</v>
      </c>
      <c r="AR16" s="45">
        <f t="shared" si="1"/>
        <v>0.91717428368628617</v>
      </c>
      <c r="AS16" s="45">
        <f t="shared" si="1"/>
        <v>1.8814839030690537E-2</v>
      </c>
      <c r="AT16" s="45">
        <f t="shared" si="1"/>
        <v>2.5860418997451762E-3</v>
      </c>
      <c r="AU16" s="45">
        <f t="shared" si="1"/>
        <v>3.3277578413173654E-4</v>
      </c>
      <c r="AV16" s="45">
        <f t="shared" si="1"/>
        <v>6.0768337718030432E-2</v>
      </c>
      <c r="AW16" s="45">
        <f t="shared" si="1"/>
        <v>4.4317242541242545E-5</v>
      </c>
      <c r="AX16" s="45">
        <f t="shared" si="1"/>
        <v>2.1416285820588906E-4</v>
      </c>
      <c r="AY16" s="45">
        <f t="shared" si="1"/>
        <v>2.9402303356877593E-6</v>
      </c>
      <c r="AZ16">
        <f t="shared" si="20"/>
        <v>0.11041080845602304</v>
      </c>
      <c r="BA16">
        <f t="shared" si="21"/>
        <v>0</v>
      </c>
      <c r="BB16">
        <f t="shared" si="22"/>
        <v>6.3291414177364086E-2</v>
      </c>
      <c r="BC16">
        <f t="shared" si="23"/>
        <v>0.22466987551710407</v>
      </c>
      <c r="BD16">
        <f t="shared" si="24"/>
        <v>9.9054822638118907</v>
      </c>
      <c r="BE16">
        <f t="shared" si="25"/>
        <v>6.7733420510485934E-2</v>
      </c>
      <c r="BF16">
        <f t="shared" si="26"/>
        <v>3.7239003356330541E-2</v>
      </c>
      <c r="BG16">
        <f t="shared" si="27"/>
        <v>2.3959856457485031E-3</v>
      </c>
      <c r="BH16">
        <f t="shared" si="28"/>
        <v>0.65629804735472863</v>
      </c>
      <c r="BI16">
        <f t="shared" si="29"/>
        <v>1.5954207314847316E-4</v>
      </c>
      <c r="BJ16">
        <f t="shared" si="30"/>
        <v>1.5419725790824013E-3</v>
      </c>
      <c r="BK16">
        <f t="shared" si="31"/>
        <v>2.1169658416951867E-5</v>
      </c>
      <c r="BL16" s="46">
        <f t="shared" si="2"/>
        <v>30.428911740743999</v>
      </c>
      <c r="BM16">
        <f t="shared" si="3"/>
        <v>109.54408226667842</v>
      </c>
      <c r="BN16">
        <f t="shared" si="4"/>
        <v>3.8858128748118204</v>
      </c>
      <c r="BO16">
        <f t="shared" si="32"/>
        <v>11.069243503140322</v>
      </c>
      <c r="BP16" s="5">
        <f t="shared" si="5"/>
        <v>1.0793924652255056</v>
      </c>
    </row>
    <row r="17" spans="1:68" x14ac:dyDescent="0.2">
      <c r="A17" s="9" t="s">
        <v>430</v>
      </c>
      <c r="B17" s="9">
        <v>3.6</v>
      </c>
      <c r="C17" s="9">
        <f t="shared" si="33"/>
        <v>78</v>
      </c>
      <c r="D17" s="10">
        <v>210.62178797940001</v>
      </c>
      <c r="E17" s="10">
        <v>0</v>
      </c>
      <c r="F17" s="10">
        <v>325.89398959020002</v>
      </c>
      <c r="G17" s="10">
        <v>790.90128818369999</v>
      </c>
      <c r="H17" s="10">
        <v>23738.8589950401</v>
      </c>
      <c r="I17" s="10">
        <v>616.71960987210002</v>
      </c>
      <c r="J17" s="10">
        <v>137.25772046279999</v>
      </c>
      <c r="K17" s="10">
        <v>10.4520374217</v>
      </c>
      <c r="L17" s="10">
        <v>4286.4197128496999</v>
      </c>
      <c r="M17" s="10">
        <v>3.5237282931</v>
      </c>
      <c r="N17" s="10">
        <v>23.367795121800004</v>
      </c>
      <c r="O17" s="10">
        <v>0.4261204341</v>
      </c>
      <c r="P17" s="8">
        <f t="shared" si="6"/>
        <v>0.75823843672584001</v>
      </c>
      <c r="Q17" s="8">
        <f t="shared" si="0"/>
        <v>0</v>
      </c>
      <c r="R17" s="8">
        <f t="shared" si="0"/>
        <v>1.1732183625247201</v>
      </c>
      <c r="S17" s="8">
        <f t="shared" si="0"/>
        <v>2.8472446374613201</v>
      </c>
      <c r="T17" s="8">
        <f t="shared" si="0"/>
        <v>85.459892382144361</v>
      </c>
      <c r="U17" s="8">
        <f t="shared" si="0"/>
        <v>2.22019059553956</v>
      </c>
      <c r="V17" s="8">
        <f t="shared" si="0"/>
        <v>0.49412779366607995</v>
      </c>
      <c r="W17" s="8">
        <f t="shared" si="0"/>
        <v>3.7627334718119999E-2</v>
      </c>
      <c r="X17" s="8">
        <f t="shared" si="0"/>
        <v>15.431110966258919</v>
      </c>
      <c r="Y17" s="8">
        <f t="shared" si="0"/>
        <v>1.2685421855159999E-2</v>
      </c>
      <c r="Z17" s="8">
        <f t="shared" si="0"/>
        <v>8.4124062438480016E-2</v>
      </c>
      <c r="AA17" s="8">
        <f t="shared" si="0"/>
        <v>1.53403356276E-3</v>
      </c>
      <c r="AB17" s="45">
        <f t="shared" si="7"/>
        <v>0.10925625889421325</v>
      </c>
      <c r="AC17" s="45">
        <f t="shared" si="8"/>
        <v>0</v>
      </c>
      <c r="AD17" s="45">
        <f t="shared" si="9"/>
        <v>5.1031681710514143E-2</v>
      </c>
      <c r="AE17" s="45">
        <f t="shared" si="10"/>
        <v>0.11712236270922749</v>
      </c>
      <c r="AF17" s="45">
        <f t="shared" si="11"/>
        <v>3.1675275160172114</v>
      </c>
      <c r="AG17" s="45">
        <f t="shared" si="12"/>
        <v>5.6782368172367259E-2</v>
      </c>
      <c r="AH17" s="45">
        <f t="shared" si="13"/>
        <v>8.9939532884251907E-3</v>
      </c>
      <c r="AI17" s="45">
        <f t="shared" si="14"/>
        <v>9.3880575644011977E-4</v>
      </c>
      <c r="AJ17" s="45">
        <f t="shared" si="15"/>
        <v>0.27629563055074158</v>
      </c>
      <c r="AK17" s="45">
        <f t="shared" si="16"/>
        <v>1.4841958412495612E-4</v>
      </c>
      <c r="AL17" s="45">
        <f t="shared" si="17"/>
        <v>9.6010114629627955E-4</v>
      </c>
      <c r="AM17" s="45">
        <f t="shared" si="18"/>
        <v>1.1170418428311366E-5</v>
      </c>
      <c r="AN17" s="45">
        <f t="shared" si="19"/>
        <v>3.0348960803948125E-2</v>
      </c>
      <c r="AO17" s="45">
        <f t="shared" si="1"/>
        <v>0</v>
      </c>
      <c r="AP17" s="45">
        <f t="shared" si="1"/>
        <v>1.4175467141809483E-2</v>
      </c>
      <c r="AQ17" s="45">
        <f t="shared" si="1"/>
        <v>3.2533989641452078E-2</v>
      </c>
      <c r="AR17" s="45">
        <f t="shared" si="1"/>
        <v>0.87986875444922541</v>
      </c>
      <c r="AS17" s="45">
        <f t="shared" si="1"/>
        <v>1.5772880047879793E-2</v>
      </c>
      <c r="AT17" s="45">
        <f t="shared" si="1"/>
        <v>2.4983203578958862E-3</v>
      </c>
      <c r="AU17" s="45">
        <f t="shared" si="1"/>
        <v>2.6077937678892216E-4</v>
      </c>
      <c r="AV17" s="45">
        <f t="shared" si="1"/>
        <v>7.6748786264094884E-2</v>
      </c>
      <c r="AW17" s="45">
        <f t="shared" si="1"/>
        <v>4.1227662256932253E-5</v>
      </c>
      <c r="AX17" s="45">
        <f t="shared" si="1"/>
        <v>2.6669476286007767E-4</v>
      </c>
      <c r="AY17" s="45">
        <f t="shared" si="1"/>
        <v>3.1028940078642683E-6</v>
      </c>
      <c r="AZ17">
        <f t="shared" si="20"/>
        <v>0.10925625889421325</v>
      </c>
      <c r="BA17">
        <f t="shared" si="21"/>
        <v>0</v>
      </c>
      <c r="BB17">
        <f t="shared" si="22"/>
        <v>5.1031681710514143E-2</v>
      </c>
      <c r="BC17">
        <f t="shared" si="23"/>
        <v>0.23424472541845498</v>
      </c>
      <c r="BD17">
        <f t="shared" si="24"/>
        <v>9.5025825480516346</v>
      </c>
      <c r="BE17">
        <f t="shared" si="25"/>
        <v>5.6782368172367259E-2</v>
      </c>
      <c r="BF17">
        <f t="shared" si="26"/>
        <v>3.5975813153700763E-2</v>
      </c>
      <c r="BG17">
        <f t="shared" si="27"/>
        <v>1.8776115128802395E-3</v>
      </c>
      <c r="BH17">
        <f t="shared" si="28"/>
        <v>0.82888689165222473</v>
      </c>
      <c r="BI17">
        <f t="shared" si="29"/>
        <v>1.4841958412495612E-4</v>
      </c>
      <c r="BJ17">
        <f t="shared" si="30"/>
        <v>1.9202022925925591E-3</v>
      </c>
      <c r="BK17">
        <f t="shared" si="31"/>
        <v>2.2340836856622732E-5</v>
      </c>
      <c r="BL17" s="46">
        <f t="shared" si="2"/>
        <v>30.1444427852487</v>
      </c>
      <c r="BM17">
        <f t="shared" si="3"/>
        <v>108.51999402689533</v>
      </c>
      <c r="BN17">
        <f t="shared" si="4"/>
        <v>3.7890682682479908</v>
      </c>
      <c r="BO17">
        <f t="shared" si="32"/>
        <v>10.822728861279565</v>
      </c>
      <c r="BP17" s="5">
        <f t="shared" si="5"/>
        <v>1.0525189634022196</v>
      </c>
    </row>
    <row r="18" spans="1:68" x14ac:dyDescent="0.2">
      <c r="A18" s="9" t="s">
        <v>431</v>
      </c>
      <c r="B18" s="9">
        <v>3.6</v>
      </c>
      <c r="C18" s="9">
        <f t="shared" si="33"/>
        <v>84</v>
      </c>
      <c r="D18" s="10">
        <v>197.90096745150001</v>
      </c>
      <c r="E18" s="10">
        <v>0</v>
      </c>
      <c r="F18" s="10">
        <v>266.28492256649997</v>
      </c>
      <c r="G18" s="10">
        <v>785.79548230499995</v>
      </c>
      <c r="H18" s="10">
        <v>22542.535440066498</v>
      </c>
      <c r="I18" s="10">
        <v>503.44183727399997</v>
      </c>
      <c r="J18" s="10">
        <v>124.26543498150001</v>
      </c>
      <c r="K18" s="10">
        <v>10.222531068999999</v>
      </c>
      <c r="L18" s="10">
        <v>5022.2446363259996</v>
      </c>
      <c r="M18" s="10">
        <v>3.1057683009999999</v>
      </c>
      <c r="N18" s="10">
        <v>32.711764114499999</v>
      </c>
      <c r="O18" s="10">
        <v>0.43596121749999994</v>
      </c>
      <c r="P18" s="8">
        <f t="shared" si="6"/>
        <v>0.71244348282540004</v>
      </c>
      <c r="Q18" s="8">
        <f t="shared" si="0"/>
        <v>0</v>
      </c>
      <c r="R18" s="8">
        <f t="shared" si="0"/>
        <v>0.95862572123939982</v>
      </c>
      <c r="S18" s="8">
        <f t="shared" si="0"/>
        <v>2.8288637362979996</v>
      </c>
      <c r="T18" s="8">
        <f t="shared" si="0"/>
        <v>81.153127584239385</v>
      </c>
      <c r="U18" s="8">
        <f t="shared" si="0"/>
        <v>1.8123906141863999</v>
      </c>
      <c r="V18" s="8">
        <f t="shared" si="0"/>
        <v>0.44735556593340003</v>
      </c>
      <c r="W18" s="8">
        <f t="shared" si="0"/>
        <v>3.6801111848399994E-2</v>
      </c>
      <c r="X18" s="8">
        <f t="shared" si="0"/>
        <v>18.080080690773599</v>
      </c>
      <c r="Y18" s="8">
        <f t="shared" si="0"/>
        <v>1.1180765883599999E-2</v>
      </c>
      <c r="Z18" s="8">
        <f t="shared" si="0"/>
        <v>0.11776235081219999</v>
      </c>
      <c r="AA18" s="8">
        <f t="shared" si="0"/>
        <v>1.5694603829999997E-3</v>
      </c>
      <c r="AB18" s="45">
        <f t="shared" si="7"/>
        <v>0.10265756236677233</v>
      </c>
      <c r="AC18" s="45">
        <f t="shared" si="8"/>
        <v>0</v>
      </c>
      <c r="AD18" s="45">
        <f t="shared" si="9"/>
        <v>4.1697508535859067E-2</v>
      </c>
      <c r="AE18" s="45">
        <f t="shared" si="10"/>
        <v>0.11636625817762236</v>
      </c>
      <c r="AF18" s="45">
        <f t="shared" si="11"/>
        <v>3.0078994656871529</v>
      </c>
      <c r="AG18" s="45">
        <f t="shared" si="12"/>
        <v>4.6352701130086951E-2</v>
      </c>
      <c r="AH18" s="45">
        <f t="shared" si="13"/>
        <v>8.1426204210666188E-3</v>
      </c>
      <c r="AI18" s="45">
        <f t="shared" si="14"/>
        <v>9.1819141338323341E-4</v>
      </c>
      <c r="AJ18" s="45">
        <f t="shared" si="15"/>
        <v>0.32372570619111191</v>
      </c>
      <c r="AK18" s="45">
        <f t="shared" si="16"/>
        <v>1.3081509165321166E-4</v>
      </c>
      <c r="AL18" s="45">
        <f t="shared" si="17"/>
        <v>1.3440122210933575E-3</v>
      </c>
      <c r="AM18" s="45">
        <f t="shared" si="18"/>
        <v>1.1428386972984779E-5</v>
      </c>
      <c r="AN18" s="45">
        <f t="shared" si="19"/>
        <v>2.8515989546325646E-2</v>
      </c>
      <c r="AO18" s="45">
        <f t="shared" si="1"/>
        <v>0</v>
      </c>
      <c r="AP18" s="45">
        <f t="shared" si="1"/>
        <v>1.1582641259960851E-2</v>
      </c>
      <c r="AQ18" s="45">
        <f t="shared" si="1"/>
        <v>3.2323960604895098E-2</v>
      </c>
      <c r="AR18" s="45">
        <f t="shared" si="1"/>
        <v>0.83552762935754243</v>
      </c>
      <c r="AS18" s="45">
        <f t="shared" si="1"/>
        <v>1.2875750313913041E-2</v>
      </c>
      <c r="AT18" s="45">
        <f t="shared" si="1"/>
        <v>2.2618390058518384E-3</v>
      </c>
      <c r="AU18" s="45">
        <f t="shared" si="1"/>
        <v>2.550531703842315E-4</v>
      </c>
      <c r="AV18" s="45">
        <f t="shared" si="1"/>
        <v>8.9923807275308867E-2</v>
      </c>
      <c r="AW18" s="45">
        <f t="shared" si="1"/>
        <v>3.6337525459225462E-5</v>
      </c>
      <c r="AX18" s="45">
        <f t="shared" si="1"/>
        <v>3.7333672808148816E-4</v>
      </c>
      <c r="AY18" s="45">
        <f t="shared" si="1"/>
        <v>3.1745519369402161E-6</v>
      </c>
      <c r="AZ18">
        <f t="shared" si="20"/>
        <v>0.10265756236677233</v>
      </c>
      <c r="BA18">
        <f t="shared" si="21"/>
        <v>0</v>
      </c>
      <c r="BB18">
        <f t="shared" si="22"/>
        <v>4.1697508535859067E-2</v>
      </c>
      <c r="BC18">
        <f t="shared" si="23"/>
        <v>0.23273251635524472</v>
      </c>
      <c r="BD18">
        <f t="shared" si="24"/>
        <v>9.0236983970614588</v>
      </c>
      <c r="BE18">
        <f t="shared" si="25"/>
        <v>4.6352701130086951E-2</v>
      </c>
      <c r="BF18">
        <f t="shared" si="26"/>
        <v>3.2570481684266475E-2</v>
      </c>
      <c r="BG18">
        <f t="shared" si="27"/>
        <v>1.8363828267664668E-3</v>
      </c>
      <c r="BH18">
        <f t="shared" si="28"/>
        <v>0.97117711857333577</v>
      </c>
      <c r="BI18">
        <f t="shared" si="29"/>
        <v>1.3081509165321166E-4</v>
      </c>
      <c r="BJ18">
        <f t="shared" si="30"/>
        <v>2.688024442186715E-3</v>
      </c>
      <c r="BK18">
        <f t="shared" si="31"/>
        <v>2.2856773945969557E-5</v>
      </c>
      <c r="BL18" s="46">
        <f t="shared" si="2"/>
        <v>29.488944745672999</v>
      </c>
      <c r="BM18">
        <f t="shared" si="3"/>
        <v>106.16020108442278</v>
      </c>
      <c r="BN18">
        <f t="shared" si="4"/>
        <v>3.6492462696227754</v>
      </c>
      <c r="BO18">
        <f t="shared" si="32"/>
        <v>10.455564364841575</v>
      </c>
      <c r="BP18" s="5">
        <f t="shared" si="5"/>
        <v>1.0136795193396597</v>
      </c>
    </row>
    <row r="19" spans="1:68" x14ac:dyDescent="0.2">
      <c r="A19" s="9" t="s">
        <v>432</v>
      </c>
      <c r="B19" s="9">
        <v>3.6</v>
      </c>
      <c r="C19" s="9">
        <f t="shared" si="33"/>
        <v>90</v>
      </c>
      <c r="D19" s="10">
        <v>91.273540159999996</v>
      </c>
      <c r="E19" s="10">
        <v>0</v>
      </c>
      <c r="F19" s="10">
        <v>311.86221571999999</v>
      </c>
      <c r="G19" s="10">
        <v>565.98532661000002</v>
      </c>
      <c r="H19" s="10">
        <v>10771.118316475</v>
      </c>
      <c r="I19" s="10">
        <v>338.93444001999995</v>
      </c>
      <c r="J19" s="10">
        <v>75.056573899999989</v>
      </c>
      <c r="K19" s="10">
        <v>358.26597680499998</v>
      </c>
      <c r="L19" s="10">
        <v>4286.1107127300002</v>
      </c>
      <c r="M19" s="10">
        <v>1.737000595</v>
      </c>
      <c r="N19" s="10">
        <v>43.206127854999998</v>
      </c>
      <c r="O19" s="10">
        <v>1.51777648</v>
      </c>
      <c r="P19" s="8">
        <f t="shared" si="6"/>
        <v>0.32858474457599995</v>
      </c>
      <c r="Q19" s="8">
        <f t="shared" si="0"/>
        <v>0</v>
      </c>
      <c r="R19" s="8">
        <f t="shared" si="0"/>
        <v>1.1227039765919999</v>
      </c>
      <c r="S19" s="8">
        <f t="shared" si="0"/>
        <v>2.037547175796</v>
      </c>
      <c r="T19" s="8">
        <f t="shared" si="0"/>
        <v>38.776025939309996</v>
      </c>
      <c r="U19" s="8">
        <f t="shared" si="0"/>
        <v>1.2201639840719998</v>
      </c>
      <c r="V19" s="8">
        <f t="shared" si="0"/>
        <v>0.27020366603999996</v>
      </c>
      <c r="W19" s="8">
        <f t="shared" si="0"/>
        <v>1.289757516498</v>
      </c>
      <c r="X19" s="8">
        <f t="shared" si="0"/>
        <v>15.429998565828001</v>
      </c>
      <c r="Y19" s="8">
        <f t="shared" si="0"/>
        <v>6.2532021419999997E-3</v>
      </c>
      <c r="Z19" s="8">
        <f t="shared" si="0"/>
        <v>0.15554206027799999</v>
      </c>
      <c r="AA19" s="8">
        <f t="shared" si="0"/>
        <v>5.4639953279999997E-3</v>
      </c>
      <c r="AB19" s="52">
        <f t="shared" si="7"/>
        <v>4.7346504982132553E-2</v>
      </c>
      <c r="AC19" s="52">
        <f t="shared" si="8"/>
        <v>0</v>
      </c>
      <c r="AD19" s="52">
        <f t="shared" si="9"/>
        <v>4.8834448742583733E-2</v>
      </c>
      <c r="AE19" s="52">
        <f t="shared" si="10"/>
        <v>8.3815186170135753E-2</v>
      </c>
      <c r="AF19" s="52">
        <f t="shared" si="11"/>
        <v>1.437213711612676</v>
      </c>
      <c r="AG19" s="52">
        <f t="shared" si="12"/>
        <v>3.1206240001841426E-2</v>
      </c>
      <c r="AH19" s="52">
        <f t="shared" si="13"/>
        <v>4.9181591925737166E-3</v>
      </c>
      <c r="AI19" s="52">
        <f t="shared" si="14"/>
        <v>3.2179578754940118E-2</v>
      </c>
      <c r="AJ19" s="52">
        <f t="shared" si="15"/>
        <v>0.27627571290649955</v>
      </c>
      <c r="AK19" s="52">
        <f t="shared" si="16"/>
        <v>7.3162538223938225E-5</v>
      </c>
      <c r="AL19" s="52">
        <f t="shared" si="17"/>
        <v>1.7751890011184659E-3</v>
      </c>
      <c r="AM19" s="52">
        <f t="shared" si="18"/>
        <v>3.978733945969562E-5</v>
      </c>
      <c r="AN19" s="45">
        <f t="shared" si="19"/>
        <v>1.3151806939481264E-2</v>
      </c>
      <c r="AO19" s="45">
        <f t="shared" si="1"/>
        <v>0</v>
      </c>
      <c r="AP19" s="45">
        <f t="shared" si="1"/>
        <v>1.3565124650717703E-2</v>
      </c>
      <c r="AQ19" s="45">
        <f t="shared" si="1"/>
        <v>2.3281996158371041E-2</v>
      </c>
      <c r="AR19" s="45">
        <f t="shared" si="1"/>
        <v>0.39922603100352111</v>
      </c>
      <c r="AS19" s="45">
        <f t="shared" si="1"/>
        <v>8.6684000005115072E-3</v>
      </c>
      <c r="AT19" s="45">
        <f t="shared" si="1"/>
        <v>1.3661553312704767E-3</v>
      </c>
      <c r="AU19" s="45">
        <f t="shared" si="1"/>
        <v>8.9387718763722541E-3</v>
      </c>
      <c r="AV19" s="45">
        <f t="shared" si="1"/>
        <v>7.6743253585138768E-2</v>
      </c>
      <c r="AW19" s="45">
        <f t="shared" si="1"/>
        <v>2.0322927284427286E-5</v>
      </c>
      <c r="AX19" s="45">
        <f t="shared" si="1"/>
        <v>4.9310805586624048E-4</v>
      </c>
      <c r="AY19" s="45">
        <f t="shared" si="1"/>
        <v>1.1052038738804338E-5</v>
      </c>
      <c r="AZ19">
        <f t="shared" si="20"/>
        <v>4.7346504982132553E-2</v>
      </c>
      <c r="BA19">
        <f t="shared" si="21"/>
        <v>0</v>
      </c>
      <c r="BB19">
        <f t="shared" si="22"/>
        <v>4.8834448742583733E-2</v>
      </c>
      <c r="BC19">
        <f t="shared" si="23"/>
        <v>0.16763037234027151</v>
      </c>
      <c r="BD19">
        <f t="shared" si="24"/>
        <v>4.3116411348380277</v>
      </c>
      <c r="BE19">
        <f t="shared" si="25"/>
        <v>3.1206240001841426E-2</v>
      </c>
      <c r="BF19">
        <f t="shared" si="26"/>
        <v>1.9672636770294866E-2</v>
      </c>
      <c r="BG19">
        <f t="shared" si="27"/>
        <v>6.4359157509880235E-2</v>
      </c>
      <c r="BH19">
        <f t="shared" si="28"/>
        <v>0.82882713871949865</v>
      </c>
      <c r="BI19">
        <f t="shared" si="29"/>
        <v>7.3162538223938225E-5</v>
      </c>
      <c r="BJ19">
        <f t="shared" si="30"/>
        <v>3.5503780022369319E-3</v>
      </c>
      <c r="BK19">
        <f t="shared" si="31"/>
        <v>7.957467891939124E-5</v>
      </c>
      <c r="BL19" s="46">
        <f t="shared" si="2"/>
        <v>16.845068007349997</v>
      </c>
      <c r="BM19">
        <f t="shared" si="3"/>
        <v>60.642244826459994</v>
      </c>
      <c r="BN19">
        <f t="shared" si="4"/>
        <v>1.9636776812421848</v>
      </c>
      <c r="BO19">
        <f t="shared" si="32"/>
        <v>5.5232207491239116</v>
      </c>
      <c r="BP19" s="5">
        <f t="shared" si="5"/>
        <v>0.5454660225672735</v>
      </c>
    </row>
    <row r="20" spans="1:68" s="93" customFormat="1" x14ac:dyDescent="0.2">
      <c r="A20" s="101"/>
      <c r="B20" s="101"/>
      <c r="C20" s="101"/>
      <c r="D20" s="102">
        <f>AVERAGE(D4:D19)</f>
        <v>202.62802620636873</v>
      </c>
      <c r="E20" s="102">
        <f t="shared" ref="E20:O20" si="34">AVERAGE(E4:E19)</f>
        <v>1.0424963100562501</v>
      </c>
      <c r="F20" s="102">
        <f t="shared" si="34"/>
        <v>2106.8698144981377</v>
      </c>
      <c r="G20" s="102">
        <f t="shared" si="34"/>
        <v>344.39273212783746</v>
      </c>
      <c r="H20" s="102">
        <f t="shared" si="34"/>
        <v>31946.157183953343</v>
      </c>
      <c r="I20" s="102">
        <f t="shared" si="34"/>
        <v>1963.4415245739376</v>
      </c>
      <c r="J20" s="102">
        <f t="shared" si="34"/>
        <v>46.708089500362497</v>
      </c>
      <c r="K20" s="102">
        <f t="shared" si="34"/>
        <v>57.214624606381236</v>
      </c>
      <c r="L20" s="102">
        <f t="shared" si="34"/>
        <v>3128.3051892898502</v>
      </c>
      <c r="M20" s="102">
        <f t="shared" si="34"/>
        <v>11.562155620281249</v>
      </c>
      <c r="N20" s="102">
        <f t="shared" si="34"/>
        <v>20.63170751630625</v>
      </c>
      <c r="O20" s="102">
        <f t="shared" si="34"/>
        <v>1.0383016568874999</v>
      </c>
      <c r="AN20" s="94">
        <f>AVERAGE(AN4:AN19)</f>
        <v>2.919712193175342E-2</v>
      </c>
      <c r="AO20" s="94">
        <f t="shared" ref="AO20:AY20" si="35">AVERAGE(AO4:AO19)</f>
        <v>9.6438141540818698E-5</v>
      </c>
      <c r="AP20" s="94">
        <f t="shared" si="35"/>
        <v>9.1642880143459643E-2</v>
      </c>
      <c r="AQ20" s="94">
        <f t="shared" si="35"/>
        <v>1.4166710494769127E-2</v>
      </c>
      <c r="AR20" s="94">
        <f t="shared" si="35"/>
        <v>1.1840680942903388</v>
      </c>
      <c r="AS20" s="94">
        <f t="shared" si="35"/>
        <v>5.0215895769154424E-2</v>
      </c>
      <c r="AT20" s="94">
        <f t="shared" si="35"/>
        <v>8.501654441274572E-4</v>
      </c>
      <c r="AU20" s="94">
        <f t="shared" si="35"/>
        <v>1.427510593971588E-3</v>
      </c>
      <c r="AV20" s="94">
        <f t="shared" si="35"/>
        <v>5.6012626486837074E-2</v>
      </c>
      <c r="AW20" s="94">
        <f t="shared" si="35"/>
        <v>1.3527735603464667E-4</v>
      </c>
      <c r="AX20" s="94">
        <f t="shared" si="35"/>
        <v>2.3546801547941391E-4</v>
      </c>
      <c r="AY20" s="94">
        <f t="shared" si="35"/>
        <v>7.5606324684154922E-6</v>
      </c>
      <c r="AZ20" s="95">
        <f>AVERAGE(AZ4:AZ19)</f>
        <v>0.1051096389543123</v>
      </c>
      <c r="BA20" s="95">
        <f t="shared" ref="BA20:BK20" si="36">AVERAGE(BA4:BA19)</f>
        <v>1.0415319286408418E-3</v>
      </c>
      <c r="BB20" s="95">
        <f t="shared" si="36"/>
        <v>0.32991436851645473</v>
      </c>
      <c r="BC20" s="95">
        <f t="shared" si="36"/>
        <v>0.10200031556233771</v>
      </c>
      <c r="BD20" s="95">
        <f t="shared" si="36"/>
        <v>12.787935418335657</v>
      </c>
      <c r="BE20" s="95">
        <f t="shared" si="36"/>
        <v>0.18077722476895591</v>
      </c>
      <c r="BF20" s="95">
        <f t="shared" si="36"/>
        <v>1.2242382395435384E-2</v>
      </c>
      <c r="BG20" s="95">
        <f t="shared" si="36"/>
        <v>1.0278076276595435E-2</v>
      </c>
      <c r="BH20" s="95">
        <f t="shared" si="36"/>
        <v>0.60493636605784018</v>
      </c>
      <c r="BI20" s="95">
        <f t="shared" si="36"/>
        <v>4.8699848172472791E-4</v>
      </c>
      <c r="BJ20" s="95">
        <f t="shared" si="36"/>
        <v>1.6953697114517809E-3</v>
      </c>
      <c r="BK20" s="95">
        <f t="shared" si="36"/>
        <v>5.4436553772591556E-5</v>
      </c>
    </row>
    <row r="21" spans="1:68" x14ac:dyDescent="0.2">
      <c r="D21" s="10">
        <f>STDEV(D4:D19)</f>
        <v>45.978460783725566</v>
      </c>
      <c r="E21" s="10">
        <f t="shared" ref="E21:O21" si="37">STDEV(E4:E19)</f>
        <v>3.0764808516307953</v>
      </c>
      <c r="F21" s="10">
        <f t="shared" si="37"/>
        <v>2414.0813845082816</v>
      </c>
      <c r="G21" s="10">
        <f t="shared" si="37"/>
        <v>320.1420507208735</v>
      </c>
      <c r="H21" s="10">
        <f t="shared" si="37"/>
        <v>14831.633805082238</v>
      </c>
      <c r="I21" s="10">
        <f t="shared" si="37"/>
        <v>3454.7754679572931</v>
      </c>
      <c r="J21" s="10">
        <f t="shared" si="37"/>
        <v>58.882449686521547</v>
      </c>
      <c r="K21" s="10">
        <f t="shared" si="37"/>
        <v>104.3390517404214</v>
      </c>
      <c r="L21" s="10">
        <f t="shared" si="37"/>
        <v>3227.7376014440943</v>
      </c>
      <c r="M21" s="10">
        <f t="shared" si="37"/>
        <v>24.836233805440322</v>
      </c>
      <c r="N21" s="10">
        <f t="shared" si="37"/>
        <v>20.491719127396703</v>
      </c>
      <c r="O21" s="10">
        <f t="shared" si="37"/>
        <v>1.2416233023560879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55"/>
      <c r="BA21" s="1"/>
      <c r="BB21" s="1"/>
      <c r="BC21" s="1"/>
    </row>
    <row r="22" spans="1:68" x14ac:dyDescent="0.2"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55"/>
      <c r="BA22" s="1"/>
      <c r="BB22" s="1"/>
      <c r="BC22" s="1"/>
    </row>
    <row r="23" spans="1:68" x14ac:dyDescent="0.2">
      <c r="A23" s="4"/>
      <c r="B23" s="4"/>
      <c r="C23" s="4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55"/>
      <c r="BA23" s="1"/>
      <c r="BB23" s="1"/>
      <c r="BC23" s="1"/>
    </row>
    <row r="24" spans="1:68" x14ac:dyDescent="0.2"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55"/>
      <c r="BA24" s="1"/>
      <c r="BB24" s="1"/>
      <c r="BC24" s="1"/>
    </row>
    <row r="25" spans="1:68" x14ac:dyDescent="0.2"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55"/>
      <c r="BA25" s="1"/>
      <c r="BB25" s="1"/>
      <c r="BC25" s="1"/>
    </row>
    <row r="26" spans="1:68" x14ac:dyDescent="0.2"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55"/>
      <c r="BA26" s="1"/>
      <c r="BB26" s="1"/>
      <c r="BC26" s="1"/>
    </row>
    <row r="27" spans="1:68" x14ac:dyDescent="0.2"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55"/>
      <c r="BA27" s="1"/>
      <c r="BB27" s="1"/>
      <c r="BC27" s="1"/>
    </row>
    <row r="28" spans="1:68" x14ac:dyDescent="0.2"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55"/>
      <c r="BA28" s="1"/>
      <c r="BB28" s="1"/>
      <c r="BC28" s="1"/>
    </row>
    <row r="29" spans="1:68" x14ac:dyDescent="0.2"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55"/>
      <c r="BA29" s="1"/>
      <c r="BB29" s="1"/>
      <c r="BC29" s="1"/>
    </row>
    <row r="30" spans="1:68" x14ac:dyDescent="0.2"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55"/>
      <c r="BA30" s="1"/>
      <c r="BB30" s="1"/>
      <c r="BC30" s="1"/>
    </row>
    <row r="31" spans="1:68" x14ac:dyDescent="0.2"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55"/>
      <c r="BA31" s="1"/>
      <c r="BB31" s="1"/>
      <c r="BC31" s="1"/>
    </row>
    <row r="32" spans="1:68" x14ac:dyDescent="0.2"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55"/>
      <c r="BA32" s="1"/>
      <c r="BB32" s="1"/>
      <c r="BC32" s="1"/>
    </row>
    <row r="33" spans="16:55" x14ac:dyDescent="0.2"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55"/>
      <c r="BA33" s="1"/>
      <c r="BB33" s="1"/>
      <c r="BC33" s="1"/>
    </row>
    <row r="34" spans="16:55" x14ac:dyDescent="0.2"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55"/>
      <c r="BA34" s="1"/>
      <c r="BB34" s="1"/>
      <c r="BC34" s="1"/>
    </row>
    <row r="35" spans="16:55" x14ac:dyDescent="0.2"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55"/>
      <c r="BA35" s="1"/>
      <c r="BB35" s="1"/>
      <c r="BC35" s="1"/>
    </row>
    <row r="36" spans="16:55" x14ac:dyDescent="0.2"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55"/>
      <c r="BA36" s="1"/>
      <c r="BB36" s="1"/>
      <c r="BC36" s="1"/>
    </row>
    <row r="37" spans="16:55" x14ac:dyDescent="0.2"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55"/>
      <c r="BA37" s="1"/>
      <c r="BB37" s="1"/>
      <c r="BC37" s="1"/>
    </row>
    <row r="38" spans="16:55" x14ac:dyDescent="0.2"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55"/>
      <c r="BA38" s="1"/>
      <c r="BB38" s="1"/>
      <c r="BC38" s="1"/>
    </row>
    <row r="39" spans="16:55" x14ac:dyDescent="0.2"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55"/>
      <c r="BA39" s="1"/>
      <c r="BB39" s="1"/>
      <c r="BC39" s="1"/>
    </row>
    <row r="40" spans="16:55" x14ac:dyDescent="0.2"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55"/>
      <c r="BA40" s="1"/>
      <c r="BB40" s="1"/>
      <c r="BC40" s="1"/>
    </row>
    <row r="41" spans="16:55" x14ac:dyDescent="0.2"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55"/>
      <c r="BA41" s="1"/>
      <c r="BB41" s="1"/>
      <c r="BC41" s="1"/>
    </row>
    <row r="42" spans="16:55" x14ac:dyDescent="0.2"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55"/>
      <c r="BA42" s="1"/>
      <c r="BB42" s="1"/>
      <c r="BC42" s="1"/>
    </row>
    <row r="43" spans="16:55" x14ac:dyDescent="0.2"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55"/>
      <c r="BA43" s="1"/>
      <c r="BB43" s="1"/>
      <c r="BC43" s="1"/>
    </row>
    <row r="44" spans="16:55" x14ac:dyDescent="0.2"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55"/>
      <c r="BA44" s="1"/>
      <c r="BB44" s="1"/>
      <c r="BC44" s="1"/>
    </row>
    <row r="45" spans="16:55" x14ac:dyDescent="0.2"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55"/>
      <c r="BA45" s="1"/>
      <c r="BB45" s="1"/>
      <c r="BC45" s="1"/>
    </row>
    <row r="46" spans="16:55" x14ac:dyDescent="0.2"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55"/>
      <c r="BA46" s="1"/>
      <c r="BB46" s="1"/>
      <c r="BC46" s="1"/>
    </row>
    <row r="47" spans="16:55" x14ac:dyDescent="0.2"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55"/>
      <c r="BA47" s="1"/>
      <c r="BB47" s="1"/>
      <c r="BC47" s="1"/>
    </row>
    <row r="48" spans="16:55" x14ac:dyDescent="0.2"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55"/>
      <c r="BA48" s="1"/>
      <c r="BB48" s="1"/>
      <c r="BC48" s="1"/>
    </row>
    <row r="49" spans="16:55" x14ac:dyDescent="0.2"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55"/>
      <c r="BA49" s="1"/>
      <c r="BB49" s="1"/>
      <c r="BC49" s="1"/>
    </row>
    <row r="50" spans="16:55" x14ac:dyDescent="0.2"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55"/>
      <c r="BA50" s="1"/>
      <c r="BB50" s="1"/>
      <c r="BC50" s="1"/>
    </row>
    <row r="51" spans="16:55" x14ac:dyDescent="0.2"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55"/>
      <c r="BA51" s="1"/>
      <c r="BB51" s="1"/>
      <c r="BC51" s="1"/>
    </row>
    <row r="52" spans="16:55" x14ac:dyDescent="0.2"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55"/>
      <c r="BA52" s="1"/>
      <c r="BB52" s="1"/>
      <c r="BC52" s="1"/>
    </row>
    <row r="53" spans="16:55" x14ac:dyDescent="0.2"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55"/>
      <c r="BA53" s="1"/>
      <c r="BB53" s="1"/>
      <c r="BC53" s="1"/>
    </row>
    <row r="54" spans="16:55" x14ac:dyDescent="0.2"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55"/>
      <c r="BA54" s="1"/>
      <c r="BB54" s="1"/>
      <c r="BC54" s="1"/>
    </row>
    <row r="55" spans="16:55" x14ac:dyDescent="0.2"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55"/>
      <c r="BA55" s="1"/>
      <c r="BB55" s="1"/>
      <c r="BC55" s="1"/>
    </row>
    <row r="56" spans="16:55" x14ac:dyDescent="0.2"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55"/>
      <c r="BA56" s="1"/>
      <c r="BB56" s="1"/>
      <c r="BC56" s="1"/>
    </row>
    <row r="57" spans="16:55" x14ac:dyDescent="0.2"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55"/>
      <c r="BA57" s="1"/>
      <c r="BB57" s="1"/>
      <c r="BC57" s="1"/>
    </row>
    <row r="58" spans="16:55" x14ac:dyDescent="0.2"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55"/>
      <c r="BA58" s="1"/>
      <c r="BB58" s="1"/>
      <c r="BC58" s="1"/>
    </row>
    <row r="59" spans="16:55" x14ac:dyDescent="0.2"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55"/>
      <c r="BA59" s="1"/>
      <c r="BB59" s="1"/>
      <c r="BC59" s="1"/>
    </row>
    <row r="60" spans="16:55" x14ac:dyDescent="0.2"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55"/>
      <c r="BA60" s="1"/>
      <c r="BB60" s="1"/>
      <c r="BC60" s="1"/>
    </row>
    <row r="61" spans="16:55" x14ac:dyDescent="0.2"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55"/>
      <c r="BA61" s="1"/>
      <c r="BB61" s="1"/>
      <c r="BC61" s="1"/>
    </row>
    <row r="62" spans="16:55" x14ac:dyDescent="0.2"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55"/>
      <c r="BA62" s="1"/>
      <c r="BB62" s="1"/>
      <c r="BC62" s="1"/>
    </row>
    <row r="63" spans="16:55" x14ac:dyDescent="0.2"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55"/>
      <c r="BA63" s="1"/>
      <c r="BB63" s="1"/>
      <c r="BC63" s="1"/>
    </row>
    <row r="64" spans="16:55" x14ac:dyDescent="0.2"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55"/>
      <c r="BA64" s="1"/>
      <c r="BB64" s="1"/>
      <c r="BC64" s="1"/>
    </row>
    <row r="65" spans="16:55" x14ac:dyDescent="0.2"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55"/>
      <c r="BA65" s="1"/>
      <c r="BB65" s="1"/>
      <c r="BC65" s="1"/>
    </row>
    <row r="66" spans="16:55" x14ac:dyDescent="0.2"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55"/>
      <c r="BA66" s="1"/>
      <c r="BB66" s="1"/>
      <c r="BC66" s="1"/>
    </row>
    <row r="67" spans="16:55" x14ac:dyDescent="0.2"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55"/>
      <c r="BA67" s="1"/>
      <c r="BB67" s="1"/>
      <c r="BC67" s="1"/>
    </row>
    <row r="68" spans="16:55" x14ac:dyDescent="0.2"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55"/>
      <c r="BA68" s="1"/>
      <c r="BB68" s="1"/>
      <c r="BC68" s="1"/>
    </row>
    <row r="69" spans="16:55" x14ac:dyDescent="0.2"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55"/>
      <c r="BA69" s="1"/>
      <c r="BB69" s="1"/>
      <c r="BC69" s="1"/>
    </row>
    <row r="70" spans="16:55" x14ac:dyDescent="0.2"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55"/>
      <c r="BA70" s="1"/>
      <c r="BB70" s="1"/>
      <c r="BC70" s="1"/>
    </row>
    <row r="71" spans="16:55" x14ac:dyDescent="0.2"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55"/>
      <c r="BA71" s="1"/>
      <c r="BB71" s="1"/>
      <c r="BC71" s="1"/>
    </row>
    <row r="72" spans="16:55" x14ac:dyDescent="0.2"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55"/>
      <c r="BA72" s="1"/>
      <c r="BB72" s="1"/>
      <c r="BC72" s="1"/>
    </row>
    <row r="73" spans="16:55" x14ac:dyDescent="0.2"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55"/>
      <c r="BA73" s="1"/>
      <c r="BB73" s="1"/>
      <c r="BC73" s="1"/>
    </row>
    <row r="74" spans="16:55" x14ac:dyDescent="0.2"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55"/>
      <c r="BA74" s="1"/>
      <c r="BB74" s="1"/>
      <c r="BC74" s="1"/>
    </row>
    <row r="75" spans="16:55" x14ac:dyDescent="0.2"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55"/>
      <c r="BA75" s="1"/>
      <c r="BB75" s="1"/>
      <c r="BC75" s="1"/>
    </row>
    <row r="76" spans="16:55" x14ac:dyDescent="0.2"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55"/>
      <c r="BA76" s="1"/>
      <c r="BB76" s="1"/>
      <c r="BC76" s="1"/>
    </row>
    <row r="77" spans="16:55" x14ac:dyDescent="0.2"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55"/>
      <c r="BA77" s="1"/>
      <c r="BB77" s="1"/>
      <c r="BC77" s="1"/>
    </row>
    <row r="78" spans="16:55" x14ac:dyDescent="0.2"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55"/>
      <c r="BA78" s="1"/>
      <c r="BB78" s="1"/>
      <c r="BC78" s="1"/>
    </row>
    <row r="79" spans="16:55" x14ac:dyDescent="0.2"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55"/>
      <c r="BA79" s="1"/>
      <c r="BB79" s="1"/>
      <c r="BC79" s="1"/>
    </row>
    <row r="80" spans="16:55" x14ac:dyDescent="0.2"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55"/>
      <c r="BA80" s="1"/>
      <c r="BB80" s="1"/>
      <c r="BC80" s="1"/>
    </row>
    <row r="81" spans="16:55" x14ac:dyDescent="0.2"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55"/>
      <c r="BA81" s="1"/>
      <c r="BB81" s="1"/>
      <c r="BC81" s="1"/>
    </row>
    <row r="82" spans="16:55" x14ac:dyDescent="0.2"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55"/>
      <c r="BA82" s="1"/>
      <c r="BB82" s="1"/>
      <c r="BC82" s="1"/>
    </row>
    <row r="83" spans="16:55" x14ac:dyDescent="0.2"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55"/>
      <c r="BA83" s="1"/>
      <c r="BB83" s="1"/>
      <c r="BC83" s="1"/>
    </row>
    <row r="84" spans="16:55" x14ac:dyDescent="0.2"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55"/>
      <c r="BA84" s="1"/>
      <c r="BB84" s="1"/>
      <c r="BC84" s="1"/>
    </row>
    <row r="85" spans="16:55" x14ac:dyDescent="0.2"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55"/>
      <c r="BA85" s="1"/>
      <c r="BB85" s="1"/>
      <c r="BC85" s="1"/>
    </row>
    <row r="86" spans="16:55" x14ac:dyDescent="0.2"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55"/>
      <c r="BA86" s="1"/>
      <c r="BB86" s="1"/>
      <c r="BC86" s="1"/>
    </row>
    <row r="87" spans="16:55" x14ac:dyDescent="0.2"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55"/>
      <c r="BA87" s="1"/>
      <c r="BB87" s="1"/>
      <c r="BC87" s="1"/>
    </row>
    <row r="88" spans="16:55" x14ac:dyDescent="0.2"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55"/>
      <c r="BA88" s="1"/>
      <c r="BB88" s="1"/>
      <c r="BC88" s="1"/>
    </row>
    <row r="89" spans="16:55" x14ac:dyDescent="0.2"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55"/>
      <c r="BA89" s="1"/>
      <c r="BB89" s="1"/>
      <c r="BC89" s="1"/>
    </row>
    <row r="90" spans="16:55" x14ac:dyDescent="0.2"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55"/>
      <c r="BA90" s="1"/>
      <c r="BB90" s="1"/>
      <c r="BC90" s="1"/>
    </row>
    <row r="91" spans="16:55" x14ac:dyDescent="0.2"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55"/>
      <c r="BA91" s="1"/>
      <c r="BB91" s="1"/>
      <c r="BC91" s="1"/>
    </row>
    <row r="92" spans="16:55" x14ac:dyDescent="0.2"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55"/>
      <c r="BA92" s="1"/>
      <c r="BB92" s="1"/>
      <c r="BC92" s="1"/>
    </row>
    <row r="93" spans="16:55" x14ac:dyDescent="0.2"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55"/>
      <c r="BA93" s="1"/>
      <c r="BB93" s="1"/>
      <c r="BC93" s="1"/>
    </row>
    <row r="94" spans="16:55" x14ac:dyDescent="0.2"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55"/>
      <c r="BA94" s="1"/>
      <c r="BB94" s="1"/>
      <c r="BC94" s="1"/>
    </row>
    <row r="95" spans="16:55" x14ac:dyDescent="0.2"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55"/>
      <c r="BA95" s="1"/>
      <c r="BB95" s="1"/>
      <c r="BC95" s="1"/>
    </row>
    <row r="96" spans="16:55" x14ac:dyDescent="0.2"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55"/>
      <c r="BA96" s="1"/>
      <c r="BB96" s="1"/>
      <c r="BC96" s="1"/>
    </row>
    <row r="97" spans="16:55" x14ac:dyDescent="0.2"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55"/>
      <c r="BA97" s="1"/>
      <c r="BB97" s="1"/>
      <c r="BC97" s="1"/>
    </row>
    <row r="98" spans="16:55" x14ac:dyDescent="0.2"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55"/>
      <c r="BA98" s="1"/>
      <c r="BB98" s="1"/>
      <c r="BC98" s="1"/>
    </row>
    <row r="99" spans="16:55" x14ac:dyDescent="0.2"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55"/>
      <c r="BA99" s="1"/>
      <c r="BB99" s="1"/>
      <c r="BC99" s="1"/>
    </row>
    <row r="100" spans="16:55" x14ac:dyDescent="0.2"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Z100" s="57"/>
      <c r="BA100" s="5"/>
      <c r="BB100" s="5"/>
      <c r="BC100" s="5"/>
    </row>
    <row r="101" spans="16:55" x14ac:dyDescent="0.2">
      <c r="AZ101" s="5"/>
      <c r="BA101" s="5"/>
      <c r="BB101" s="5"/>
      <c r="BC101" s="5"/>
    </row>
    <row r="102" spans="16:55" x14ac:dyDescent="0.2">
      <c r="AZ102" s="5"/>
      <c r="BA102" s="5"/>
      <c r="BB102" s="5"/>
      <c r="BC102" s="5"/>
    </row>
    <row r="103" spans="16:55" x14ac:dyDescent="0.2">
      <c r="AZ103" s="5"/>
      <c r="BA103" s="5"/>
      <c r="BB103" s="5"/>
      <c r="BC103" s="5"/>
    </row>
    <row r="104" spans="16:55" x14ac:dyDescent="0.2">
      <c r="AZ104" s="5"/>
      <c r="BA104" s="5"/>
      <c r="BB104" s="5"/>
      <c r="BC104" s="5"/>
    </row>
    <row r="105" spans="16:55" x14ac:dyDescent="0.2">
      <c r="AZ105" s="5"/>
      <c r="BA105" s="5"/>
      <c r="BB105" s="5"/>
      <c r="BC105" s="5"/>
    </row>
    <row r="106" spans="16:55" x14ac:dyDescent="0.2">
      <c r="AZ106" s="5"/>
      <c r="BA106" s="5"/>
      <c r="BB106" s="5"/>
      <c r="BC106" s="5"/>
    </row>
    <row r="107" spans="16:55" x14ac:dyDescent="0.2">
      <c r="AZ107" s="5"/>
      <c r="BA107" s="5"/>
      <c r="BB107" s="5"/>
      <c r="BC107" s="5"/>
    </row>
    <row r="108" spans="16:55" x14ac:dyDescent="0.2">
      <c r="AZ108" s="5"/>
      <c r="BA108" s="5"/>
      <c r="BB108" s="5"/>
      <c r="BC108" s="5"/>
    </row>
    <row r="109" spans="16:55" x14ac:dyDescent="0.2">
      <c r="AZ109" s="5"/>
      <c r="BA109" s="5"/>
      <c r="BB109" s="5"/>
      <c r="BC109" s="5"/>
    </row>
    <row r="110" spans="16:55" x14ac:dyDescent="0.2">
      <c r="AZ110" s="5"/>
      <c r="BA110" s="5"/>
      <c r="BB110" s="5"/>
      <c r="BC110" s="5"/>
    </row>
    <row r="111" spans="16:55" x14ac:dyDescent="0.2">
      <c r="AZ111" s="5"/>
      <c r="BA111" s="5"/>
      <c r="BB111" s="5"/>
      <c r="BC111" s="5"/>
    </row>
    <row r="112" spans="16:55" x14ac:dyDescent="0.2">
      <c r="AZ112" s="5"/>
      <c r="BA112" s="5"/>
      <c r="BB112" s="5"/>
      <c r="BC112" s="5"/>
    </row>
    <row r="113" spans="52:55" x14ac:dyDescent="0.2">
      <c r="AZ113" s="5"/>
      <c r="BA113" s="5"/>
      <c r="BB113" s="5"/>
      <c r="BC113" s="5"/>
    </row>
    <row r="114" spans="52:55" x14ac:dyDescent="0.2">
      <c r="AZ114" s="5"/>
      <c r="BA114" s="5"/>
      <c r="BB114" s="5"/>
      <c r="BC114" s="5"/>
    </row>
    <row r="115" spans="52:55" x14ac:dyDescent="0.2">
      <c r="AZ115" s="5"/>
      <c r="BA115" s="5"/>
      <c r="BB115" s="5"/>
      <c r="BC115" s="5"/>
    </row>
    <row r="116" spans="52:55" x14ac:dyDescent="0.2">
      <c r="AZ116" s="5"/>
      <c r="BA116" s="5"/>
      <c r="BB116" s="5"/>
      <c r="BC116" s="5"/>
    </row>
    <row r="117" spans="52:55" x14ac:dyDescent="0.2">
      <c r="AZ117" s="5"/>
      <c r="BA117" s="5"/>
      <c r="BB117" s="5"/>
      <c r="BC117" s="5"/>
    </row>
    <row r="118" spans="52:55" x14ac:dyDescent="0.2">
      <c r="AZ118" s="5"/>
      <c r="BA118" s="5"/>
      <c r="BB118" s="5"/>
      <c r="BC118" s="5"/>
    </row>
    <row r="119" spans="52:55" x14ac:dyDescent="0.2">
      <c r="AZ119" s="5"/>
      <c r="BA119" s="5"/>
      <c r="BB119" s="5"/>
      <c r="BC119" s="5"/>
    </row>
    <row r="120" spans="52:55" x14ac:dyDescent="0.2">
      <c r="AZ120" s="5"/>
      <c r="BA120" s="5"/>
      <c r="BB120" s="5"/>
      <c r="BC120" s="5"/>
    </row>
    <row r="121" spans="52:55" x14ac:dyDescent="0.2">
      <c r="AZ121" s="5"/>
      <c r="BA121" s="5"/>
      <c r="BB121" s="5"/>
      <c r="BC121" s="5"/>
    </row>
    <row r="122" spans="52:55" x14ac:dyDescent="0.2">
      <c r="AZ122" s="5"/>
      <c r="BA122" s="5"/>
      <c r="BB122" s="5"/>
      <c r="BC122" s="5"/>
    </row>
    <row r="123" spans="52:55" x14ac:dyDescent="0.2">
      <c r="AZ123" s="5"/>
      <c r="BA123" s="5"/>
      <c r="BB123" s="5"/>
      <c r="BC123" s="5"/>
    </row>
    <row r="124" spans="52:55" x14ac:dyDescent="0.2">
      <c r="AZ124" s="5"/>
      <c r="BA124" s="5"/>
      <c r="BB124" s="5"/>
      <c r="BC124" s="5"/>
    </row>
    <row r="125" spans="52:55" x14ac:dyDescent="0.2">
      <c r="AZ125" s="5"/>
      <c r="BA125" s="5"/>
      <c r="BB125" s="5"/>
      <c r="BC125" s="5"/>
    </row>
    <row r="126" spans="52:55" x14ac:dyDescent="0.2">
      <c r="AZ126" s="5"/>
      <c r="BA126" s="5"/>
      <c r="BB126" s="5"/>
      <c r="BC126" s="5"/>
    </row>
    <row r="127" spans="52:55" x14ac:dyDescent="0.2">
      <c r="AZ127" s="5"/>
      <c r="BA127" s="5"/>
      <c r="BB127" s="5"/>
      <c r="BC127" s="5"/>
    </row>
    <row r="128" spans="52:55" x14ac:dyDescent="0.2">
      <c r="AZ128" s="5"/>
      <c r="BA128" s="5"/>
      <c r="BB128" s="5"/>
      <c r="BC128" s="5"/>
    </row>
    <row r="129" spans="52:55" x14ac:dyDescent="0.2">
      <c r="AZ129" s="5"/>
      <c r="BA129" s="5"/>
      <c r="BB129" s="5"/>
      <c r="BC129" s="5"/>
    </row>
    <row r="130" spans="52:55" x14ac:dyDescent="0.2">
      <c r="AZ130" s="5"/>
      <c r="BA130" s="5"/>
      <c r="BB130" s="5"/>
      <c r="BC130" s="5"/>
    </row>
    <row r="131" spans="52:55" x14ac:dyDescent="0.2">
      <c r="AZ131" s="5"/>
      <c r="BA131" s="5"/>
      <c r="BB131" s="5"/>
      <c r="BC131" s="5"/>
    </row>
    <row r="132" spans="52:55" x14ac:dyDescent="0.2">
      <c r="AZ132" s="5"/>
      <c r="BA132" s="5"/>
      <c r="BB132" s="5"/>
      <c r="BC132" s="5"/>
    </row>
    <row r="133" spans="52:55" x14ac:dyDescent="0.2">
      <c r="AZ133" s="5"/>
      <c r="BA133" s="5"/>
      <c r="BB133" s="5"/>
      <c r="BC133" s="5"/>
    </row>
    <row r="134" spans="52:55" x14ac:dyDescent="0.2">
      <c r="AZ134" s="5"/>
      <c r="BA134" s="5"/>
      <c r="BB134" s="5"/>
      <c r="BC134" s="5"/>
    </row>
    <row r="135" spans="52:55" x14ac:dyDescent="0.2">
      <c r="AZ135" s="5"/>
      <c r="BA135" s="5"/>
      <c r="BB135" s="5"/>
      <c r="BC135" s="5"/>
    </row>
    <row r="136" spans="52:55" x14ac:dyDescent="0.2">
      <c r="AZ136" s="5"/>
      <c r="BA136" s="5"/>
      <c r="BB136" s="5"/>
      <c r="BC136" s="5"/>
    </row>
    <row r="137" spans="52:55" x14ac:dyDescent="0.2">
      <c r="AZ137" s="5"/>
      <c r="BA137" s="5"/>
      <c r="BB137" s="5"/>
      <c r="BC137" s="5"/>
    </row>
    <row r="138" spans="52:55" x14ac:dyDescent="0.2">
      <c r="AZ138" s="5"/>
      <c r="BA138" s="5"/>
      <c r="BB138" s="5"/>
      <c r="BC138" s="5"/>
    </row>
    <row r="139" spans="52:55" x14ac:dyDescent="0.2">
      <c r="AZ139" s="5"/>
      <c r="BA139" s="5"/>
      <c r="BB139" s="5"/>
      <c r="BC139" s="5"/>
    </row>
    <row r="140" spans="52:55" x14ac:dyDescent="0.2">
      <c r="AZ140" s="5"/>
      <c r="BA140" s="5"/>
      <c r="BB140" s="5"/>
      <c r="BC140" s="5"/>
    </row>
    <row r="141" spans="52:55" x14ac:dyDescent="0.2">
      <c r="AZ141" s="5"/>
      <c r="BA141" s="5"/>
      <c r="BB141" s="5"/>
      <c r="BC141" s="5"/>
    </row>
    <row r="142" spans="52:55" x14ac:dyDescent="0.2">
      <c r="AZ142" s="5"/>
      <c r="BA142" s="5"/>
      <c r="BB142" s="5"/>
      <c r="BC142" s="5"/>
    </row>
    <row r="143" spans="52:55" x14ac:dyDescent="0.2">
      <c r="AZ143" s="5"/>
      <c r="BA143" s="5"/>
      <c r="BB143" s="5"/>
      <c r="BC143" s="5"/>
    </row>
    <row r="144" spans="52:55" x14ac:dyDescent="0.2">
      <c r="AZ144" s="5"/>
      <c r="BA144" s="5"/>
      <c r="BB144" s="5"/>
      <c r="BC144" s="5"/>
    </row>
    <row r="145" spans="52:55" x14ac:dyDescent="0.2">
      <c r="AZ145" s="5"/>
      <c r="BA145" s="5"/>
      <c r="BB145" s="5"/>
      <c r="BC145" s="5"/>
    </row>
    <row r="146" spans="52:55" x14ac:dyDescent="0.2">
      <c r="AZ146" s="5"/>
      <c r="BA146" s="5"/>
      <c r="BB146" s="5"/>
      <c r="BC146" s="5"/>
    </row>
    <row r="147" spans="52:55" x14ac:dyDescent="0.2">
      <c r="AZ147" s="5"/>
      <c r="BA147" s="5"/>
      <c r="BB147" s="5"/>
      <c r="BC147" s="5"/>
    </row>
    <row r="148" spans="52:55" x14ac:dyDescent="0.2">
      <c r="AZ148" s="5"/>
      <c r="BA148" s="5"/>
      <c r="BB148" s="5"/>
      <c r="BC148" s="5"/>
    </row>
    <row r="149" spans="52:55" x14ac:dyDescent="0.2">
      <c r="AZ149" s="5"/>
      <c r="BA149" s="5"/>
      <c r="BB149" s="5"/>
      <c r="BC149" s="5"/>
    </row>
    <row r="150" spans="52:55" x14ac:dyDescent="0.2">
      <c r="AZ150" s="5"/>
      <c r="BA150" s="5"/>
      <c r="BB150" s="5"/>
      <c r="BC150" s="5"/>
    </row>
    <row r="151" spans="52:55" x14ac:dyDescent="0.2">
      <c r="AZ151" s="5"/>
      <c r="BA151" s="5"/>
      <c r="BB151" s="5"/>
      <c r="BC151" s="5"/>
    </row>
    <row r="152" spans="52:55" x14ac:dyDescent="0.2">
      <c r="AZ152" s="5"/>
      <c r="BA152" s="5"/>
      <c r="BB152" s="5"/>
      <c r="BC152" s="5"/>
    </row>
    <row r="153" spans="52:55" x14ac:dyDescent="0.2">
      <c r="AZ153" s="5"/>
      <c r="BA153" s="5"/>
      <c r="BB153" s="5"/>
      <c r="BC153" s="5"/>
    </row>
    <row r="154" spans="52:55" x14ac:dyDescent="0.2">
      <c r="AZ154" s="5"/>
      <c r="BA154" s="5"/>
      <c r="BB154" s="5"/>
      <c r="BC154" s="5"/>
    </row>
    <row r="155" spans="52:55" x14ac:dyDescent="0.2">
      <c r="AZ155" s="5"/>
      <c r="BA155" s="5"/>
      <c r="BB155" s="5"/>
      <c r="BC155" s="5"/>
    </row>
    <row r="156" spans="52:55" x14ac:dyDescent="0.2">
      <c r="AZ156" s="5"/>
      <c r="BA156" s="5"/>
      <c r="BB156" s="5"/>
      <c r="BC156" s="5"/>
    </row>
    <row r="157" spans="52:55" x14ac:dyDescent="0.2">
      <c r="AZ157" s="5"/>
      <c r="BA157" s="5"/>
      <c r="BB157" s="5"/>
      <c r="BC157" s="5"/>
    </row>
    <row r="158" spans="52:55" x14ac:dyDescent="0.2">
      <c r="AZ158" s="5"/>
      <c r="BA158" s="5"/>
      <c r="BB158" s="5"/>
      <c r="BC158" s="5"/>
    </row>
    <row r="159" spans="52:55" x14ac:dyDescent="0.2">
      <c r="AZ159" s="5"/>
      <c r="BA159" s="5"/>
      <c r="BB159" s="5"/>
      <c r="BC159" s="5"/>
    </row>
    <row r="160" spans="52:55" x14ac:dyDescent="0.2">
      <c r="AZ160" s="5"/>
      <c r="BA160" s="5"/>
      <c r="BB160" s="5"/>
      <c r="BC160" s="5"/>
    </row>
    <row r="161" spans="52:55" x14ac:dyDescent="0.2">
      <c r="AZ161" s="5"/>
      <c r="BA161" s="5"/>
      <c r="BB161" s="5"/>
      <c r="BC161" s="5"/>
    </row>
    <row r="162" spans="52:55" x14ac:dyDescent="0.2">
      <c r="AZ162" s="5"/>
      <c r="BA162" s="5"/>
      <c r="BB162" s="5"/>
      <c r="BC162" s="5"/>
    </row>
    <row r="163" spans="52:55" x14ac:dyDescent="0.2">
      <c r="AZ163" s="5"/>
      <c r="BA163" s="5"/>
      <c r="BB163" s="5"/>
      <c r="BC163" s="5"/>
    </row>
    <row r="164" spans="52:55" x14ac:dyDescent="0.2">
      <c r="AZ164" s="5"/>
      <c r="BA164" s="5"/>
      <c r="BB164" s="5"/>
      <c r="BC164" s="5"/>
    </row>
    <row r="165" spans="52:55" x14ac:dyDescent="0.2">
      <c r="AZ165" s="5"/>
      <c r="BA165" s="5"/>
      <c r="BB165" s="5"/>
      <c r="BC165" s="5"/>
    </row>
    <row r="166" spans="52:55" x14ac:dyDescent="0.2">
      <c r="AZ166" s="5"/>
      <c r="BA166" s="5"/>
      <c r="BB166" s="5"/>
      <c r="BC166" s="5"/>
    </row>
    <row r="167" spans="52:55" x14ac:dyDescent="0.2">
      <c r="AZ167" s="5"/>
      <c r="BA167" s="5"/>
      <c r="BB167" s="5"/>
      <c r="BC167" s="5"/>
    </row>
    <row r="168" spans="52:55" x14ac:dyDescent="0.2">
      <c r="AZ168" s="5"/>
      <c r="BA168" s="5"/>
      <c r="BB168" s="5"/>
      <c r="BC168" s="5"/>
    </row>
    <row r="169" spans="52:55" x14ac:dyDescent="0.2">
      <c r="AZ169" s="5"/>
      <c r="BA169" s="5"/>
      <c r="BB169" s="5"/>
      <c r="BC169" s="5"/>
    </row>
    <row r="170" spans="52:55" x14ac:dyDescent="0.2">
      <c r="AZ170" s="5"/>
      <c r="BA170" s="5"/>
      <c r="BB170" s="5"/>
      <c r="BC170" s="5"/>
    </row>
    <row r="171" spans="52:55" x14ac:dyDescent="0.2">
      <c r="AZ171" s="5"/>
      <c r="BA171" s="5"/>
      <c r="BB171" s="5"/>
      <c r="BC171" s="5"/>
    </row>
    <row r="172" spans="52:55" x14ac:dyDescent="0.2">
      <c r="AZ172" s="5"/>
      <c r="BA172" s="5"/>
      <c r="BB172" s="5"/>
      <c r="BC172" s="5"/>
    </row>
    <row r="173" spans="52:55" x14ac:dyDescent="0.2">
      <c r="AZ173" s="5"/>
      <c r="BA173" s="5"/>
      <c r="BB173" s="5"/>
      <c r="BC173" s="5"/>
    </row>
    <row r="174" spans="52:55" x14ac:dyDescent="0.2">
      <c r="AZ174" s="5"/>
      <c r="BA174" s="5"/>
      <c r="BB174" s="5"/>
      <c r="BC174" s="5"/>
    </row>
    <row r="175" spans="52:55" x14ac:dyDescent="0.2">
      <c r="AZ175" s="5"/>
      <c r="BA175" s="5"/>
      <c r="BB175" s="5"/>
      <c r="BC175" s="5"/>
    </row>
    <row r="176" spans="52:55" x14ac:dyDescent="0.2">
      <c r="AZ176" s="5"/>
      <c r="BA176" s="5"/>
      <c r="BB176" s="5"/>
      <c r="BC176" s="5"/>
    </row>
    <row r="177" spans="52:55" x14ac:dyDescent="0.2">
      <c r="AZ177" s="5"/>
      <c r="BA177" s="5"/>
      <c r="BB177" s="5"/>
      <c r="BC177" s="5"/>
    </row>
    <row r="178" spans="52:55" x14ac:dyDescent="0.2">
      <c r="AZ178" s="5"/>
      <c r="BA178" s="5"/>
      <c r="BB178" s="5"/>
      <c r="BC178" s="5"/>
    </row>
    <row r="179" spans="52:55" x14ac:dyDescent="0.2">
      <c r="AZ179" s="5"/>
      <c r="BA179" s="5"/>
      <c r="BB179" s="5"/>
      <c r="BC179" s="5"/>
    </row>
    <row r="180" spans="52:55" x14ac:dyDescent="0.2">
      <c r="AZ180" s="5"/>
      <c r="BA180" s="5"/>
      <c r="BB180" s="5"/>
      <c r="BC180" s="5"/>
    </row>
    <row r="181" spans="52:55" x14ac:dyDescent="0.2">
      <c r="AZ181" s="5"/>
      <c r="BA181" s="5"/>
      <c r="BB181" s="5"/>
      <c r="BC181" s="5"/>
    </row>
    <row r="182" spans="52:55" x14ac:dyDescent="0.2">
      <c r="AZ182" s="5"/>
      <c r="BA182" s="5"/>
      <c r="BB182" s="5"/>
      <c r="BC182" s="5"/>
    </row>
    <row r="183" spans="52:55" x14ac:dyDescent="0.2">
      <c r="AZ183" s="5"/>
      <c r="BA183" s="5"/>
      <c r="BB183" s="5"/>
      <c r="BC183" s="5"/>
    </row>
    <row r="184" spans="52:55" x14ac:dyDescent="0.2">
      <c r="AZ184" s="5"/>
      <c r="BA184" s="5"/>
      <c r="BB184" s="5"/>
      <c r="BC184" s="5"/>
    </row>
    <row r="185" spans="52:55" x14ac:dyDescent="0.2">
      <c r="AZ185" s="5"/>
      <c r="BA185" s="5"/>
      <c r="BB185" s="5"/>
      <c r="BC185" s="5"/>
    </row>
    <row r="186" spans="52:55" x14ac:dyDescent="0.2">
      <c r="AZ186" s="5"/>
      <c r="BA186" s="5"/>
      <c r="BB186" s="5"/>
      <c r="BC186" s="5"/>
    </row>
    <row r="187" spans="52:55" x14ac:dyDescent="0.2">
      <c r="AZ187" s="5"/>
      <c r="BA187" s="5"/>
      <c r="BB187" s="5"/>
      <c r="BC187" s="5"/>
    </row>
    <row r="188" spans="52:55" x14ac:dyDescent="0.2">
      <c r="AZ188" s="5"/>
      <c r="BA188" s="5"/>
      <c r="BB188" s="5"/>
      <c r="BC188" s="5"/>
    </row>
    <row r="189" spans="52:55" x14ac:dyDescent="0.2">
      <c r="AZ189" s="5"/>
      <c r="BA189" s="5"/>
      <c r="BB189" s="5"/>
      <c r="BC189" s="5"/>
    </row>
    <row r="190" spans="52:55" x14ac:dyDescent="0.2">
      <c r="AZ190" s="5"/>
      <c r="BA190" s="5"/>
      <c r="BB190" s="5"/>
      <c r="BC190" s="5"/>
    </row>
    <row r="191" spans="52:55" x14ac:dyDescent="0.2">
      <c r="AZ191" s="5"/>
      <c r="BA191" s="5"/>
      <c r="BB191" s="5"/>
      <c r="BC191" s="5"/>
    </row>
    <row r="192" spans="52:55" x14ac:dyDescent="0.2">
      <c r="AZ192" s="5"/>
      <c r="BA192" s="5"/>
      <c r="BB192" s="5"/>
      <c r="BC192" s="5"/>
    </row>
    <row r="193" spans="52:55" x14ac:dyDescent="0.2">
      <c r="AZ193" s="5"/>
      <c r="BA193" s="5"/>
      <c r="BB193" s="5"/>
      <c r="BC193" s="5"/>
    </row>
    <row r="194" spans="52:55" x14ac:dyDescent="0.2">
      <c r="AZ194" s="5"/>
      <c r="BA194" s="5"/>
      <c r="BB194" s="5"/>
      <c r="BC194" s="5"/>
    </row>
    <row r="195" spans="52:55" x14ac:dyDescent="0.2">
      <c r="AZ195" s="5"/>
      <c r="BA195" s="5"/>
      <c r="BB195" s="5"/>
      <c r="BC195" s="5"/>
    </row>
    <row r="196" spans="52:55" x14ac:dyDescent="0.2">
      <c r="AZ196" s="5"/>
      <c r="BA196" s="5"/>
      <c r="BB196" s="5"/>
      <c r="BC196" s="5"/>
    </row>
    <row r="197" spans="52:55" x14ac:dyDescent="0.2">
      <c r="AZ197" s="5"/>
      <c r="BA197" s="5"/>
      <c r="BB197" s="5"/>
      <c r="BC197" s="5"/>
    </row>
    <row r="198" spans="52:55" x14ac:dyDescent="0.2">
      <c r="AZ198" s="5"/>
      <c r="BA198" s="5"/>
      <c r="BB198" s="5"/>
      <c r="BC198" s="5"/>
    </row>
    <row r="199" spans="52:55" x14ac:dyDescent="0.2">
      <c r="AZ199" s="5"/>
      <c r="BA199" s="5"/>
      <c r="BB199" s="5"/>
      <c r="BC199" s="5"/>
    </row>
    <row r="200" spans="52:55" x14ac:dyDescent="0.2">
      <c r="AZ200" s="5"/>
      <c r="BA200" s="5"/>
      <c r="BB200" s="5"/>
      <c r="BC200" s="5"/>
    </row>
    <row r="201" spans="52:55" x14ac:dyDescent="0.2">
      <c r="AZ201" s="5"/>
      <c r="BA201" s="5"/>
      <c r="BB201" s="5"/>
      <c r="BC201" s="5"/>
    </row>
    <row r="202" spans="52:55" x14ac:dyDescent="0.2">
      <c r="AZ202" s="5"/>
      <c r="BA202" s="5"/>
      <c r="BB202" s="5"/>
      <c r="BC202" s="5"/>
    </row>
    <row r="203" spans="52:55" x14ac:dyDescent="0.2">
      <c r="AZ203" s="5"/>
      <c r="BA203" s="5"/>
      <c r="BB203" s="5"/>
      <c r="BC203" s="5"/>
    </row>
    <row r="204" spans="52:55" x14ac:dyDescent="0.2">
      <c r="AZ204" s="5"/>
      <c r="BA204" s="5"/>
      <c r="BB204" s="5"/>
      <c r="BC204" s="5"/>
    </row>
    <row r="205" spans="52:55" x14ac:dyDescent="0.2">
      <c r="AZ205" s="5"/>
      <c r="BA205" s="5"/>
      <c r="BB205" s="5"/>
      <c r="BC205" s="5"/>
    </row>
    <row r="206" spans="52:55" x14ac:dyDescent="0.2">
      <c r="AZ206" s="5"/>
      <c r="BA206" s="5"/>
      <c r="BB206" s="5"/>
      <c r="BC206" s="5"/>
    </row>
    <row r="207" spans="52:55" x14ac:dyDescent="0.2">
      <c r="AZ207" s="5"/>
      <c r="BA207" s="5"/>
      <c r="BB207" s="5"/>
      <c r="BC207" s="5"/>
    </row>
    <row r="208" spans="52:55" x14ac:dyDescent="0.2">
      <c r="AZ208" s="5"/>
      <c r="BA208" s="5"/>
      <c r="BB208" s="5"/>
      <c r="BC208" s="5"/>
    </row>
    <row r="209" spans="52:55" x14ac:dyDescent="0.2">
      <c r="AZ209" s="5"/>
      <c r="BA209" s="5"/>
      <c r="BB209" s="5"/>
      <c r="BC209" s="5"/>
    </row>
    <row r="210" spans="52:55" x14ac:dyDescent="0.2">
      <c r="AZ210" s="5"/>
      <c r="BA210" s="5"/>
      <c r="BB210" s="5"/>
      <c r="BC210" s="5"/>
    </row>
    <row r="211" spans="52:55" x14ac:dyDescent="0.2">
      <c r="AZ211" s="5"/>
      <c r="BA211" s="5"/>
      <c r="BB211" s="5"/>
      <c r="BC211" s="5"/>
    </row>
    <row r="212" spans="52:55" x14ac:dyDescent="0.2">
      <c r="AZ212" s="5"/>
      <c r="BA212" s="5"/>
      <c r="BB212" s="5"/>
      <c r="BC212" s="5"/>
    </row>
    <row r="213" spans="52:55" x14ac:dyDescent="0.2">
      <c r="AZ213" s="5"/>
      <c r="BA213" s="5"/>
      <c r="BB213" s="5"/>
      <c r="BC213" s="5"/>
    </row>
    <row r="214" spans="52:55" x14ac:dyDescent="0.2">
      <c r="AZ214" s="5"/>
      <c r="BA214" s="5"/>
      <c r="BB214" s="5"/>
      <c r="BC214" s="5"/>
    </row>
    <row r="215" spans="52:55" x14ac:dyDescent="0.2">
      <c r="AZ215" s="5"/>
      <c r="BA215" s="5"/>
      <c r="BB215" s="5"/>
      <c r="BC215" s="5"/>
    </row>
    <row r="216" spans="52:55" x14ac:dyDescent="0.2">
      <c r="AZ216" s="5"/>
      <c r="BA216" s="5"/>
      <c r="BB216" s="5"/>
      <c r="BC216" s="5"/>
    </row>
    <row r="217" spans="52:55" x14ac:dyDescent="0.2">
      <c r="AZ217" s="5"/>
      <c r="BA217" s="5"/>
      <c r="BB217" s="5"/>
      <c r="BC217" s="5"/>
    </row>
    <row r="218" spans="52:55" x14ac:dyDescent="0.2">
      <c r="AZ218" s="5"/>
      <c r="BA218" s="5"/>
      <c r="BB218" s="5"/>
      <c r="BC218" s="5"/>
    </row>
    <row r="219" spans="52:55" x14ac:dyDescent="0.2">
      <c r="AZ219" s="5"/>
      <c r="BA219" s="5"/>
      <c r="BB219" s="5"/>
      <c r="BC219" s="5"/>
    </row>
    <row r="220" spans="52:55" x14ac:dyDescent="0.2">
      <c r="AZ220" s="5"/>
      <c r="BA220" s="5"/>
      <c r="BB220" s="5"/>
      <c r="BC220" s="5"/>
    </row>
    <row r="221" spans="52:55" x14ac:dyDescent="0.2">
      <c r="AZ221" s="5"/>
      <c r="BA221" s="5"/>
      <c r="BB221" s="5"/>
      <c r="BC221" s="5"/>
    </row>
    <row r="222" spans="52:55" x14ac:dyDescent="0.2">
      <c r="AZ222" s="5"/>
      <c r="BA222" s="5"/>
      <c r="BB222" s="5"/>
      <c r="BC222" s="5"/>
    </row>
    <row r="223" spans="52:55" x14ac:dyDescent="0.2">
      <c r="AZ223" s="5"/>
      <c r="BA223" s="5"/>
      <c r="BB223" s="5"/>
      <c r="BC223" s="5"/>
    </row>
    <row r="224" spans="52:55" x14ac:dyDescent="0.2">
      <c r="AZ224" s="5"/>
      <c r="BA224" s="5"/>
      <c r="BB224" s="5"/>
      <c r="BC224" s="5"/>
    </row>
    <row r="225" spans="52:55" x14ac:dyDescent="0.2">
      <c r="AZ225" s="5"/>
      <c r="BA225" s="5"/>
      <c r="BB225" s="5"/>
      <c r="BC225" s="5"/>
    </row>
    <row r="226" spans="52:55" x14ac:dyDescent="0.2">
      <c r="AZ226" s="5"/>
      <c r="BA226" s="5"/>
      <c r="BB226" s="5"/>
      <c r="BC226" s="5"/>
    </row>
    <row r="227" spans="52:55" x14ac:dyDescent="0.2">
      <c r="AZ227" s="5"/>
      <c r="BA227" s="5"/>
      <c r="BB227" s="5"/>
      <c r="BC227" s="5"/>
    </row>
    <row r="228" spans="52:55" x14ac:dyDescent="0.2">
      <c r="AZ228" s="5"/>
      <c r="BA228" s="5"/>
      <c r="BB228" s="5"/>
      <c r="BC228" s="5"/>
    </row>
    <row r="229" spans="52:55" x14ac:dyDescent="0.2">
      <c r="AZ229" s="5"/>
      <c r="BA229" s="5"/>
      <c r="BB229" s="5"/>
      <c r="BC229" s="5"/>
    </row>
    <row r="230" spans="52:55" x14ac:dyDescent="0.2">
      <c r="AZ230" s="5"/>
      <c r="BA230" s="5"/>
      <c r="BB230" s="5"/>
      <c r="BC230" s="5"/>
    </row>
    <row r="231" spans="52:55" x14ac:dyDescent="0.2">
      <c r="AZ231" s="5"/>
      <c r="BA231" s="5"/>
      <c r="BB231" s="5"/>
      <c r="BC231" s="5"/>
    </row>
    <row r="232" spans="52:55" x14ac:dyDescent="0.2">
      <c r="AZ232" s="5"/>
      <c r="BA232" s="5"/>
      <c r="BB232" s="5"/>
      <c r="BC232" s="5"/>
    </row>
    <row r="233" spans="52:55" x14ac:dyDescent="0.2">
      <c r="AZ233" s="5"/>
      <c r="BA233" s="5"/>
      <c r="BB233" s="5"/>
      <c r="BC233" s="5"/>
    </row>
    <row r="234" spans="52:55" x14ac:dyDescent="0.2">
      <c r="AZ234" s="5"/>
      <c r="BA234" s="5"/>
      <c r="BB234" s="5"/>
      <c r="BC234" s="5"/>
    </row>
    <row r="235" spans="52:55" x14ac:dyDescent="0.2">
      <c r="AZ235" s="5"/>
      <c r="BA235" s="5"/>
      <c r="BB235" s="5"/>
      <c r="BC235" s="5"/>
    </row>
    <row r="236" spans="52:55" x14ac:dyDescent="0.2">
      <c r="AZ236" s="5"/>
      <c r="BA236" s="5"/>
      <c r="BB236" s="5"/>
      <c r="BC236" s="5"/>
    </row>
    <row r="237" spans="52:55" x14ac:dyDescent="0.2">
      <c r="AZ237" s="5"/>
      <c r="BA237" s="5"/>
      <c r="BB237" s="5"/>
      <c r="BC237" s="5"/>
    </row>
    <row r="238" spans="52:55" x14ac:dyDescent="0.2">
      <c r="AZ238" s="5"/>
      <c r="BA238" s="5"/>
      <c r="BB238" s="5"/>
      <c r="BC238" s="5"/>
    </row>
    <row r="239" spans="52:55" x14ac:dyDescent="0.2">
      <c r="AZ239" s="5"/>
      <c r="BA239" s="5"/>
      <c r="BB239" s="5"/>
      <c r="BC239" s="5"/>
    </row>
    <row r="240" spans="52:55" x14ac:dyDescent="0.2">
      <c r="AZ240" s="5"/>
      <c r="BA240" s="5"/>
      <c r="BB240" s="5"/>
      <c r="BC240" s="5"/>
    </row>
    <row r="241" spans="52:55" x14ac:dyDescent="0.2">
      <c r="AZ241" s="5"/>
      <c r="BA241" s="5"/>
      <c r="BB241" s="5"/>
      <c r="BC241" s="5"/>
    </row>
    <row r="242" spans="52:55" x14ac:dyDescent="0.2">
      <c r="AZ242" s="5"/>
      <c r="BA242" s="5"/>
      <c r="BB242" s="5"/>
      <c r="BC242" s="5"/>
    </row>
    <row r="243" spans="52:55" x14ac:dyDescent="0.2">
      <c r="AZ243" s="5"/>
      <c r="BA243" s="5"/>
      <c r="BB243" s="5"/>
      <c r="BC243" s="5"/>
    </row>
    <row r="244" spans="52:55" x14ac:dyDescent="0.2">
      <c r="AZ244" s="5"/>
      <c r="BA244" s="5"/>
      <c r="BB244" s="5"/>
      <c r="BC244" s="5"/>
    </row>
    <row r="245" spans="52:55" x14ac:dyDescent="0.2">
      <c r="AZ245" s="5"/>
      <c r="BA245" s="5"/>
      <c r="BB245" s="5"/>
      <c r="BC245" s="5"/>
    </row>
    <row r="246" spans="52:55" x14ac:dyDescent="0.2">
      <c r="AZ246" s="5"/>
      <c r="BA246" s="5"/>
      <c r="BB246" s="5"/>
      <c r="BC246" s="5"/>
    </row>
    <row r="247" spans="52:55" x14ac:dyDescent="0.2">
      <c r="AZ247" s="5"/>
      <c r="BA247" s="5"/>
      <c r="BB247" s="5"/>
      <c r="BC247" s="5"/>
    </row>
    <row r="248" spans="52:55" x14ac:dyDescent="0.2">
      <c r="AZ248" s="5"/>
      <c r="BA248" s="5"/>
      <c r="BB248" s="5"/>
      <c r="BC248" s="5"/>
    </row>
    <row r="249" spans="52:55" x14ac:dyDescent="0.2">
      <c r="AZ249" s="5"/>
      <c r="BA249" s="5"/>
      <c r="BB249" s="5"/>
      <c r="BC249" s="5"/>
    </row>
    <row r="250" spans="52:55" x14ac:dyDescent="0.2">
      <c r="AZ250" s="5"/>
      <c r="BA250" s="5"/>
      <c r="BB250" s="5"/>
      <c r="BC250" s="5"/>
    </row>
    <row r="251" spans="52:55" x14ac:dyDescent="0.2">
      <c r="AZ251" s="5"/>
      <c r="BA251" s="5"/>
      <c r="BB251" s="5"/>
      <c r="BC251" s="5"/>
    </row>
    <row r="252" spans="52:55" x14ac:dyDescent="0.2">
      <c r="AZ252" s="5"/>
      <c r="BA252" s="5"/>
      <c r="BB252" s="5"/>
      <c r="BC252" s="5"/>
    </row>
    <row r="253" spans="52:55" x14ac:dyDescent="0.2">
      <c r="AZ253" s="5"/>
      <c r="BA253" s="5"/>
      <c r="BB253" s="5"/>
      <c r="BC253" s="5"/>
    </row>
    <row r="254" spans="52:55" x14ac:dyDescent="0.2">
      <c r="AZ254" s="5"/>
      <c r="BA254" s="5"/>
      <c r="BB254" s="5"/>
      <c r="BC254" s="5"/>
    </row>
    <row r="255" spans="52:55" x14ac:dyDescent="0.2">
      <c r="AZ255" s="5"/>
      <c r="BA255" s="5"/>
      <c r="BB255" s="5"/>
      <c r="BC255" s="5"/>
    </row>
    <row r="256" spans="52:55" x14ac:dyDescent="0.2">
      <c r="AZ256" s="5"/>
      <c r="BA256" s="5"/>
      <c r="BB256" s="5"/>
      <c r="BC256" s="5"/>
    </row>
    <row r="257" spans="52:55" x14ac:dyDescent="0.2">
      <c r="AZ257" s="5"/>
      <c r="BA257" s="5"/>
      <c r="BB257" s="5"/>
      <c r="BC257" s="5"/>
    </row>
    <row r="258" spans="52:55" x14ac:dyDescent="0.2">
      <c r="AZ258" s="5"/>
      <c r="BA258" s="5"/>
      <c r="BB258" s="5"/>
      <c r="BC258" s="5"/>
    </row>
    <row r="259" spans="52:55" x14ac:dyDescent="0.2">
      <c r="AZ259" s="5"/>
      <c r="BA259" s="5"/>
      <c r="BB259" s="5"/>
      <c r="BC259" s="5"/>
    </row>
    <row r="260" spans="52:55" x14ac:dyDescent="0.2">
      <c r="AZ260" s="5"/>
      <c r="BA260" s="5"/>
      <c r="BB260" s="5"/>
      <c r="BC260" s="5"/>
    </row>
    <row r="261" spans="52:55" x14ac:dyDescent="0.2">
      <c r="AZ261" s="5"/>
      <c r="BA261" s="5"/>
      <c r="BB261" s="5"/>
      <c r="BC261" s="5"/>
    </row>
    <row r="262" spans="52:55" x14ac:dyDescent="0.2">
      <c r="AZ262" s="5"/>
      <c r="BA262" s="5"/>
      <c r="BB262" s="5"/>
      <c r="BC262" s="5"/>
    </row>
    <row r="263" spans="52:55" x14ac:dyDescent="0.2">
      <c r="AZ263" s="5"/>
      <c r="BA263" s="5"/>
      <c r="BB263" s="5"/>
      <c r="BC263" s="5"/>
    </row>
    <row r="264" spans="52:55" x14ac:dyDescent="0.2">
      <c r="AZ264" s="5"/>
      <c r="BA264" s="5"/>
      <c r="BB264" s="5"/>
      <c r="BC264" s="5"/>
    </row>
    <row r="265" spans="52:55" x14ac:dyDescent="0.2">
      <c r="AZ265" s="5"/>
      <c r="BA265" s="5"/>
      <c r="BB265" s="5"/>
      <c r="BC265" s="5"/>
    </row>
    <row r="266" spans="52:55" x14ac:dyDescent="0.2">
      <c r="AZ266" s="5"/>
      <c r="BA266" s="5"/>
      <c r="BB266" s="5"/>
      <c r="BC266" s="5"/>
    </row>
    <row r="267" spans="52:55" x14ac:dyDescent="0.2">
      <c r="AZ267" s="5"/>
      <c r="BA267" s="5"/>
      <c r="BB267" s="5"/>
      <c r="BC267" s="5"/>
    </row>
    <row r="268" spans="52:55" x14ac:dyDescent="0.2">
      <c r="AZ268" s="5"/>
      <c r="BA268" s="5"/>
      <c r="BB268" s="5"/>
      <c r="BC268" s="5"/>
    </row>
    <row r="269" spans="52:55" x14ac:dyDescent="0.2">
      <c r="AZ269" s="5"/>
      <c r="BA269" s="5"/>
      <c r="BB269" s="5"/>
      <c r="BC269" s="5"/>
    </row>
    <row r="270" spans="52:55" x14ac:dyDescent="0.2">
      <c r="AZ270" s="5"/>
      <c r="BA270" s="5"/>
      <c r="BB270" s="5"/>
      <c r="BC270" s="5"/>
    </row>
    <row r="271" spans="52:55" x14ac:dyDescent="0.2">
      <c r="AZ271" s="5"/>
      <c r="BA271" s="5"/>
      <c r="BB271" s="5"/>
      <c r="BC271" s="5"/>
    </row>
    <row r="272" spans="52:55" x14ac:dyDescent="0.2">
      <c r="AZ272" s="5"/>
      <c r="BA272" s="5"/>
      <c r="BB272" s="5"/>
      <c r="BC272" s="5"/>
    </row>
    <row r="273" spans="52:55" x14ac:dyDescent="0.2">
      <c r="AZ273" s="5"/>
      <c r="BA273" s="5"/>
      <c r="BB273" s="5"/>
      <c r="BC273" s="5"/>
    </row>
    <row r="274" spans="52:55" x14ac:dyDescent="0.2">
      <c r="AZ274" s="5"/>
      <c r="BA274" s="5"/>
      <c r="BB274" s="5"/>
      <c r="BC274" s="5"/>
    </row>
    <row r="275" spans="52:55" x14ac:dyDescent="0.2">
      <c r="AZ275" s="5"/>
      <c r="BA275" s="5"/>
      <c r="BB275" s="5"/>
      <c r="BC275" s="5"/>
    </row>
    <row r="276" spans="52:55" x14ac:dyDescent="0.2">
      <c r="AZ276" s="5"/>
      <c r="BA276" s="5"/>
      <c r="BB276" s="5"/>
      <c r="BC276" s="5"/>
    </row>
    <row r="277" spans="52:55" x14ac:dyDescent="0.2">
      <c r="AZ277" s="5"/>
      <c r="BA277" s="5"/>
      <c r="BB277" s="5"/>
      <c r="BC277" s="5"/>
    </row>
    <row r="278" spans="52:55" x14ac:dyDescent="0.2">
      <c r="AZ278" s="5"/>
      <c r="BA278" s="5"/>
      <c r="BB278" s="5"/>
      <c r="BC278" s="5"/>
    </row>
    <row r="279" spans="52:55" x14ac:dyDescent="0.2">
      <c r="AZ279" s="5"/>
      <c r="BA279" s="5"/>
      <c r="BB279" s="5"/>
      <c r="BC279" s="5"/>
    </row>
    <row r="280" spans="52:55" x14ac:dyDescent="0.2">
      <c r="AZ280" s="5"/>
      <c r="BA280" s="5"/>
      <c r="BB280" s="5"/>
      <c r="BC280" s="5"/>
    </row>
    <row r="281" spans="52:55" x14ac:dyDescent="0.2">
      <c r="AZ281" s="5"/>
      <c r="BA281" s="5"/>
      <c r="BB281" s="5"/>
      <c r="BC281" s="5"/>
    </row>
    <row r="282" spans="52:55" x14ac:dyDescent="0.2">
      <c r="AZ282" s="5"/>
      <c r="BA282" s="5"/>
      <c r="BB282" s="5"/>
      <c r="BC282" s="5"/>
    </row>
    <row r="283" spans="52:55" x14ac:dyDescent="0.2">
      <c r="AZ283" s="5"/>
      <c r="BA283" s="5"/>
      <c r="BB283" s="5"/>
      <c r="BC283" s="5"/>
    </row>
    <row r="284" spans="52:55" x14ac:dyDescent="0.2">
      <c r="AZ284" s="5"/>
      <c r="BA284" s="5"/>
      <c r="BB284" s="5"/>
      <c r="BC284" s="5"/>
    </row>
    <row r="285" spans="52:55" x14ac:dyDescent="0.2">
      <c r="AZ285" s="5"/>
      <c r="BA285" s="5"/>
      <c r="BB285" s="5"/>
      <c r="BC285" s="5"/>
    </row>
    <row r="286" spans="52:55" x14ac:dyDescent="0.2">
      <c r="AZ286" s="5"/>
      <c r="BA286" s="5"/>
      <c r="BB286" s="5"/>
      <c r="BC286" s="5"/>
    </row>
    <row r="287" spans="52:55" x14ac:dyDescent="0.2">
      <c r="AZ287" s="5"/>
      <c r="BA287" s="5"/>
      <c r="BB287" s="5"/>
      <c r="BC287" s="5"/>
    </row>
    <row r="288" spans="52:55" x14ac:dyDescent="0.2">
      <c r="AZ288" s="5"/>
      <c r="BA288" s="5"/>
      <c r="BB288" s="5"/>
      <c r="BC288" s="5"/>
    </row>
    <row r="289" spans="52:55" x14ac:dyDescent="0.2">
      <c r="AZ289" s="5"/>
      <c r="BA289" s="5"/>
      <c r="BB289" s="5"/>
      <c r="BC289" s="5"/>
    </row>
    <row r="290" spans="52:55" x14ac:dyDescent="0.2">
      <c r="AZ290" s="5"/>
      <c r="BA290" s="5"/>
      <c r="BB290" s="5"/>
      <c r="BC290" s="5"/>
    </row>
    <row r="291" spans="52:55" x14ac:dyDescent="0.2">
      <c r="AZ291" s="5"/>
      <c r="BA291" s="5"/>
      <c r="BB291" s="5"/>
      <c r="BC291" s="5"/>
    </row>
    <row r="292" spans="52:55" x14ac:dyDescent="0.2">
      <c r="AZ292" s="5"/>
      <c r="BA292" s="5"/>
      <c r="BB292" s="5"/>
      <c r="BC292" s="5"/>
    </row>
    <row r="293" spans="52:55" x14ac:dyDescent="0.2">
      <c r="AZ293" s="5"/>
      <c r="BA293" s="5"/>
      <c r="BB293" s="5"/>
      <c r="BC293" s="5"/>
    </row>
    <row r="294" spans="52:55" x14ac:dyDescent="0.2">
      <c r="AZ294" s="5"/>
      <c r="BA294" s="5"/>
      <c r="BB294" s="5"/>
      <c r="BC294" s="5"/>
    </row>
    <row r="295" spans="52:55" x14ac:dyDescent="0.2">
      <c r="AZ295" s="5"/>
      <c r="BA295" s="5"/>
      <c r="BB295" s="5"/>
      <c r="BC295" s="5"/>
    </row>
    <row r="296" spans="52:55" x14ac:dyDescent="0.2">
      <c r="AZ296" s="5"/>
      <c r="BA296" s="5"/>
      <c r="BB296" s="5"/>
      <c r="BC296" s="5"/>
    </row>
    <row r="297" spans="52:55" x14ac:dyDescent="0.2">
      <c r="AZ297" s="5"/>
      <c r="BA297" s="5"/>
      <c r="BB297" s="5"/>
      <c r="BC297" s="5"/>
    </row>
    <row r="298" spans="52:55" x14ac:dyDescent="0.2">
      <c r="AZ298" s="5"/>
      <c r="BA298" s="5"/>
      <c r="BB298" s="5"/>
      <c r="BC298" s="5"/>
    </row>
    <row r="299" spans="52:55" x14ac:dyDescent="0.2">
      <c r="AZ299" s="5"/>
      <c r="BA299" s="5"/>
      <c r="BB299" s="5"/>
      <c r="BC299" s="5"/>
    </row>
    <row r="300" spans="52:55" x14ac:dyDescent="0.2">
      <c r="AZ300" s="5"/>
      <c r="BA300" s="5"/>
      <c r="BB300" s="5"/>
      <c r="BC300" s="5"/>
    </row>
    <row r="301" spans="52:55" x14ac:dyDescent="0.2">
      <c r="AZ301" s="5"/>
      <c r="BA301" s="5"/>
      <c r="BB301" s="5"/>
      <c r="BC301" s="5"/>
    </row>
    <row r="302" spans="52:55" x14ac:dyDescent="0.2">
      <c r="AZ302" s="5"/>
      <c r="BA302" s="5"/>
      <c r="BB302" s="5"/>
      <c r="BC302" s="5"/>
    </row>
    <row r="303" spans="52:55" x14ac:dyDescent="0.2">
      <c r="AZ303" s="5"/>
      <c r="BA303" s="5"/>
      <c r="BB303" s="5"/>
      <c r="BC303" s="5"/>
    </row>
    <row r="304" spans="52:55" x14ac:dyDescent="0.2">
      <c r="AZ304" s="5"/>
      <c r="BA304" s="5"/>
      <c r="BB304" s="5"/>
      <c r="BC304" s="5"/>
    </row>
    <row r="305" spans="52:55" x14ac:dyDescent="0.2">
      <c r="AZ305" s="5"/>
      <c r="BA305" s="5"/>
      <c r="BB305" s="5"/>
      <c r="BC305" s="5"/>
    </row>
    <row r="306" spans="52:55" x14ac:dyDescent="0.2">
      <c r="AZ306" s="5"/>
      <c r="BA306" s="5"/>
      <c r="BB306" s="5"/>
      <c r="BC306" s="5"/>
    </row>
    <row r="307" spans="52:55" x14ac:dyDescent="0.2">
      <c r="AZ307" s="5"/>
      <c r="BA307" s="5"/>
      <c r="BB307" s="5"/>
      <c r="BC307" s="5"/>
    </row>
    <row r="308" spans="52:55" x14ac:dyDescent="0.2">
      <c r="AZ308" s="5"/>
      <c r="BA308" s="5"/>
      <c r="BB308" s="5"/>
      <c r="BC308" s="5"/>
    </row>
    <row r="309" spans="52:55" x14ac:dyDescent="0.2">
      <c r="AZ309" s="5"/>
      <c r="BA309" s="5"/>
      <c r="BB309" s="5"/>
      <c r="BC309" s="5"/>
    </row>
    <row r="310" spans="52:55" x14ac:dyDescent="0.2">
      <c r="AZ310" s="5"/>
      <c r="BA310" s="5"/>
      <c r="BB310" s="5"/>
      <c r="BC310" s="5"/>
    </row>
    <row r="311" spans="52:55" x14ac:dyDescent="0.2">
      <c r="AZ311" s="5"/>
      <c r="BA311" s="5"/>
      <c r="BB311" s="5"/>
      <c r="BC311" s="5"/>
    </row>
    <row r="312" spans="52:55" x14ac:dyDescent="0.2">
      <c r="AZ312" s="5"/>
      <c r="BA312" s="5"/>
      <c r="BB312" s="5"/>
      <c r="BC312" s="5"/>
    </row>
    <row r="313" spans="52:55" x14ac:dyDescent="0.2">
      <c r="AZ313" s="5"/>
      <c r="BA313" s="5"/>
      <c r="BB313" s="5"/>
      <c r="BC313" s="5"/>
    </row>
    <row r="314" spans="52:55" x14ac:dyDescent="0.2">
      <c r="AZ314" s="5"/>
      <c r="BA314" s="5"/>
      <c r="BB314" s="5"/>
      <c r="BC314" s="5"/>
    </row>
    <row r="315" spans="52:55" x14ac:dyDescent="0.2">
      <c r="AZ315" s="5"/>
      <c r="BA315" s="5"/>
      <c r="BB315" s="5"/>
      <c r="BC315" s="5"/>
    </row>
    <row r="316" spans="52:55" x14ac:dyDescent="0.2">
      <c r="AZ316" s="5"/>
      <c r="BA316" s="5"/>
      <c r="BB316" s="5"/>
      <c r="BC316" s="5"/>
    </row>
    <row r="317" spans="52:55" x14ac:dyDescent="0.2">
      <c r="AZ317" s="5"/>
      <c r="BA317" s="5"/>
      <c r="BB317" s="5"/>
      <c r="BC317" s="5"/>
    </row>
    <row r="318" spans="52:55" x14ac:dyDescent="0.2">
      <c r="AZ318" s="5"/>
      <c r="BA318" s="5"/>
      <c r="BB318" s="5"/>
      <c r="BC318" s="5"/>
    </row>
    <row r="319" spans="52:55" x14ac:dyDescent="0.2">
      <c r="AZ319" s="5"/>
      <c r="BA319" s="5"/>
      <c r="BB319" s="5"/>
      <c r="BC319" s="5"/>
    </row>
    <row r="320" spans="52:55" x14ac:dyDescent="0.2">
      <c r="AZ320" s="5"/>
      <c r="BA320" s="5"/>
      <c r="BB320" s="5"/>
      <c r="BC320" s="5"/>
    </row>
    <row r="321" spans="52:55" x14ac:dyDescent="0.2">
      <c r="AZ321" s="5"/>
      <c r="BA321" s="5"/>
      <c r="BB321" s="5"/>
      <c r="BC321" s="5"/>
    </row>
    <row r="322" spans="52:55" x14ac:dyDescent="0.2">
      <c r="AZ322" s="5"/>
      <c r="BA322" s="5"/>
      <c r="BB322" s="5"/>
      <c r="BC322" s="5"/>
    </row>
    <row r="323" spans="52:55" x14ac:dyDescent="0.2">
      <c r="AZ323" s="5"/>
      <c r="BA323" s="5"/>
      <c r="BB323" s="5"/>
      <c r="BC323" s="5"/>
    </row>
    <row r="324" spans="52:55" x14ac:dyDescent="0.2">
      <c r="AZ324" s="5"/>
      <c r="BA324" s="5"/>
      <c r="BB324" s="5"/>
      <c r="BC324" s="5"/>
    </row>
    <row r="325" spans="52:55" x14ac:dyDescent="0.2">
      <c r="AZ325" s="5"/>
      <c r="BA325" s="5"/>
      <c r="BB325" s="5"/>
      <c r="BC325" s="5"/>
    </row>
    <row r="326" spans="52:55" x14ac:dyDescent="0.2">
      <c r="AZ326" s="5"/>
      <c r="BA326" s="5"/>
      <c r="BB326" s="5"/>
      <c r="BC326" s="5"/>
    </row>
    <row r="327" spans="52:55" x14ac:dyDescent="0.2">
      <c r="AZ327" s="5"/>
      <c r="BA327" s="5"/>
      <c r="BB327" s="5"/>
      <c r="BC327" s="5"/>
    </row>
    <row r="328" spans="52:55" x14ac:dyDescent="0.2">
      <c r="AZ328" s="5"/>
      <c r="BA328" s="5"/>
      <c r="BB328" s="5"/>
      <c r="BC328" s="5"/>
    </row>
    <row r="329" spans="52:55" x14ac:dyDescent="0.2">
      <c r="AZ329" s="5"/>
      <c r="BA329" s="5"/>
      <c r="BB329" s="5"/>
      <c r="BC329" s="5"/>
    </row>
    <row r="330" spans="52:55" x14ac:dyDescent="0.2">
      <c r="AZ330" s="5"/>
      <c r="BA330" s="5"/>
      <c r="BB330" s="5"/>
      <c r="BC330" s="5"/>
    </row>
    <row r="331" spans="52:55" x14ac:dyDescent="0.2">
      <c r="AZ331" s="5"/>
      <c r="BA331" s="5"/>
      <c r="BB331" s="5"/>
      <c r="BC331" s="5"/>
    </row>
    <row r="332" spans="52:55" x14ac:dyDescent="0.2">
      <c r="AZ332" s="5"/>
      <c r="BA332" s="5"/>
      <c r="BB332" s="5"/>
      <c r="BC332" s="5"/>
    </row>
    <row r="333" spans="52:55" x14ac:dyDescent="0.2">
      <c r="AZ333" s="5"/>
      <c r="BA333" s="5"/>
      <c r="BB333" s="5"/>
      <c r="BC333" s="5"/>
    </row>
    <row r="334" spans="52:55" x14ac:dyDescent="0.2">
      <c r="AZ334" s="5"/>
      <c r="BA334" s="5"/>
      <c r="BB334" s="5"/>
      <c r="BC334" s="5"/>
    </row>
    <row r="335" spans="52:55" x14ac:dyDescent="0.2">
      <c r="AZ335" s="5"/>
      <c r="BA335" s="5"/>
      <c r="BB335" s="5"/>
      <c r="BC335" s="5"/>
    </row>
    <row r="336" spans="52:55" x14ac:dyDescent="0.2">
      <c r="AZ336" s="5"/>
      <c r="BA336" s="5"/>
      <c r="BB336" s="5"/>
      <c r="BC336" s="5"/>
    </row>
    <row r="337" spans="52:55" x14ac:dyDescent="0.2">
      <c r="AZ337" s="5"/>
      <c r="BA337" s="5"/>
      <c r="BB337" s="5"/>
      <c r="BC337" s="5"/>
    </row>
    <row r="338" spans="52:55" x14ac:dyDescent="0.2">
      <c r="AZ338" s="5"/>
      <c r="BA338" s="5"/>
      <c r="BB338" s="5"/>
      <c r="BC338" s="5"/>
    </row>
    <row r="339" spans="52:55" x14ac:dyDescent="0.2">
      <c r="AZ339" s="5"/>
      <c r="BA339" s="5"/>
      <c r="BB339" s="5"/>
      <c r="BC339" s="5"/>
    </row>
    <row r="340" spans="52:55" x14ac:dyDescent="0.2">
      <c r="AZ340" s="5"/>
      <c r="BA340" s="5"/>
      <c r="BB340" s="5"/>
      <c r="BC340" s="5"/>
    </row>
    <row r="341" spans="52:55" x14ac:dyDescent="0.2">
      <c r="AZ341" s="5"/>
      <c r="BA341" s="5"/>
      <c r="BB341" s="5"/>
      <c r="BC341" s="5"/>
    </row>
    <row r="342" spans="52:55" x14ac:dyDescent="0.2">
      <c r="AZ342" s="5"/>
      <c r="BA342" s="5"/>
      <c r="BB342" s="5"/>
      <c r="BC342" s="5"/>
    </row>
    <row r="343" spans="52:55" x14ac:dyDescent="0.2">
      <c r="AZ343" s="5"/>
      <c r="BA343" s="5"/>
      <c r="BB343" s="5"/>
      <c r="BC343" s="5"/>
    </row>
    <row r="344" spans="52:55" x14ac:dyDescent="0.2">
      <c r="AZ344" s="5"/>
      <c r="BA344" s="5"/>
      <c r="BB344" s="5"/>
      <c r="BC344" s="5"/>
    </row>
    <row r="345" spans="52:55" x14ac:dyDescent="0.2">
      <c r="AZ345" s="5"/>
      <c r="BA345" s="5"/>
      <c r="BB345" s="5"/>
      <c r="BC345" s="5"/>
    </row>
    <row r="346" spans="52:55" x14ac:dyDescent="0.2">
      <c r="AZ346" s="5"/>
      <c r="BA346" s="5"/>
      <c r="BB346" s="5"/>
      <c r="BC346" s="5"/>
    </row>
    <row r="347" spans="52:55" x14ac:dyDescent="0.2">
      <c r="AZ347" s="5"/>
      <c r="BA347" s="5"/>
      <c r="BB347" s="5"/>
      <c r="BC347" s="5"/>
    </row>
    <row r="348" spans="52:55" x14ac:dyDescent="0.2">
      <c r="AZ348" s="5"/>
      <c r="BA348" s="5"/>
      <c r="BB348" s="5"/>
      <c r="BC348" s="5"/>
    </row>
    <row r="349" spans="52:55" x14ac:dyDescent="0.2">
      <c r="AZ349" s="5"/>
      <c r="BA349" s="5"/>
      <c r="BB349" s="5"/>
      <c r="BC349" s="5"/>
    </row>
    <row r="350" spans="52:55" x14ac:dyDescent="0.2">
      <c r="AZ350" s="5"/>
      <c r="BA350" s="5"/>
      <c r="BB350" s="5"/>
      <c r="BC350" s="5"/>
    </row>
    <row r="351" spans="52:55" x14ac:dyDescent="0.2">
      <c r="AZ351" s="5"/>
      <c r="BA351" s="5"/>
      <c r="BB351" s="5"/>
      <c r="BC351" s="5"/>
    </row>
    <row r="352" spans="52:55" x14ac:dyDescent="0.2">
      <c r="AZ352" s="5"/>
      <c r="BA352" s="5"/>
      <c r="BB352" s="5"/>
      <c r="BC352" s="5"/>
    </row>
    <row r="353" spans="52:55" x14ac:dyDescent="0.2">
      <c r="AZ353" s="5"/>
      <c r="BA353" s="5"/>
      <c r="BB353" s="5"/>
      <c r="BC353" s="5"/>
    </row>
    <row r="354" spans="52:55" x14ac:dyDescent="0.2">
      <c r="AZ354" s="5"/>
      <c r="BA354" s="5"/>
      <c r="BB354" s="5"/>
      <c r="BC354" s="5"/>
    </row>
    <row r="355" spans="52:55" x14ac:dyDescent="0.2">
      <c r="AZ355" s="5"/>
      <c r="BA355" s="5"/>
      <c r="BB355" s="5"/>
      <c r="BC355" s="5"/>
    </row>
    <row r="356" spans="52:55" x14ac:dyDescent="0.2">
      <c r="AZ356" s="5"/>
      <c r="BA356" s="5"/>
      <c r="BB356" s="5"/>
      <c r="BC356" s="5"/>
    </row>
    <row r="357" spans="52:55" x14ac:dyDescent="0.2">
      <c r="AZ357" s="5"/>
      <c r="BA357" s="5"/>
      <c r="BB357" s="5"/>
      <c r="BC357" s="5"/>
    </row>
    <row r="358" spans="52:55" x14ac:dyDescent="0.2">
      <c r="AZ358" s="5"/>
      <c r="BA358" s="5"/>
      <c r="BB358" s="5"/>
      <c r="BC358" s="5"/>
    </row>
    <row r="359" spans="52:55" x14ac:dyDescent="0.2">
      <c r="AZ359" s="5"/>
      <c r="BA359" s="5"/>
      <c r="BB359" s="5"/>
      <c r="BC359" s="5"/>
    </row>
    <row r="360" spans="52:55" x14ac:dyDescent="0.2">
      <c r="AZ360" s="5"/>
      <c r="BA360" s="5"/>
      <c r="BB360" s="5"/>
      <c r="BC360" s="5"/>
    </row>
    <row r="361" spans="52:55" x14ac:dyDescent="0.2">
      <c r="AZ361" s="5"/>
      <c r="BA361" s="5"/>
      <c r="BB361" s="5"/>
      <c r="BC361" s="5"/>
    </row>
    <row r="362" spans="52:55" x14ac:dyDescent="0.2">
      <c r="AZ362" s="5"/>
      <c r="BA362" s="5"/>
      <c r="BB362" s="5"/>
      <c r="BC362" s="5"/>
    </row>
    <row r="363" spans="52:55" x14ac:dyDescent="0.2">
      <c r="AZ363" s="5"/>
      <c r="BA363" s="5"/>
      <c r="BB363" s="5"/>
      <c r="BC363" s="5"/>
    </row>
    <row r="364" spans="52:55" x14ac:dyDescent="0.2">
      <c r="AZ364" s="5"/>
      <c r="BA364" s="5"/>
      <c r="BB364" s="5"/>
      <c r="BC364" s="5"/>
    </row>
    <row r="365" spans="52:55" x14ac:dyDescent="0.2">
      <c r="AZ365" s="5"/>
      <c r="BA365" s="5"/>
      <c r="BB365" s="5"/>
      <c r="BC365" s="5"/>
    </row>
    <row r="366" spans="52:55" x14ac:dyDescent="0.2">
      <c r="AZ366" s="5"/>
      <c r="BA366" s="5"/>
      <c r="BB366" s="5"/>
      <c r="BC366" s="5"/>
    </row>
    <row r="367" spans="52:55" x14ac:dyDescent="0.2">
      <c r="AZ367" s="5"/>
      <c r="BA367" s="5"/>
      <c r="BB367" s="5"/>
      <c r="BC367" s="5"/>
    </row>
    <row r="368" spans="52:55" x14ac:dyDescent="0.2">
      <c r="AZ368" s="5"/>
      <c r="BA368" s="5"/>
      <c r="BB368" s="5"/>
      <c r="BC368" s="5"/>
    </row>
    <row r="369" spans="52:55" x14ac:dyDescent="0.2">
      <c r="AZ369" s="5"/>
      <c r="BA369" s="5"/>
      <c r="BB369" s="5"/>
      <c r="BC369" s="5"/>
    </row>
    <row r="370" spans="52:55" x14ac:dyDescent="0.2">
      <c r="AZ370" s="5"/>
      <c r="BA370" s="5"/>
      <c r="BB370" s="5"/>
      <c r="BC370" s="5"/>
    </row>
    <row r="371" spans="52:55" x14ac:dyDescent="0.2">
      <c r="AZ371" s="5"/>
      <c r="BA371" s="5"/>
      <c r="BB371" s="5"/>
      <c r="BC371" s="5"/>
    </row>
    <row r="372" spans="52:55" x14ac:dyDescent="0.2">
      <c r="AZ372" s="5"/>
      <c r="BA372" s="5"/>
      <c r="BB372" s="5"/>
      <c r="BC372" s="5"/>
    </row>
    <row r="373" spans="52:55" x14ac:dyDescent="0.2">
      <c r="AZ373" s="5"/>
      <c r="BA373" s="5"/>
      <c r="BB373" s="5"/>
      <c r="BC373" s="5"/>
    </row>
    <row r="374" spans="52:55" x14ac:dyDescent="0.2">
      <c r="AZ374" s="5"/>
      <c r="BA374" s="5"/>
      <c r="BB374" s="5"/>
      <c r="BC374" s="5"/>
    </row>
    <row r="375" spans="52:55" x14ac:dyDescent="0.2">
      <c r="AZ375" s="5"/>
      <c r="BA375" s="5"/>
      <c r="BB375" s="5"/>
      <c r="BC375" s="5"/>
    </row>
    <row r="376" spans="52:55" x14ac:dyDescent="0.2">
      <c r="AZ376" s="5"/>
      <c r="BA376" s="5"/>
      <c r="BB376" s="5"/>
      <c r="BC376" s="5"/>
    </row>
    <row r="377" spans="52:55" x14ac:dyDescent="0.2">
      <c r="AZ377" s="5"/>
      <c r="BA377" s="5"/>
      <c r="BB377" s="5"/>
      <c r="BC377" s="5"/>
    </row>
    <row r="378" spans="52:55" x14ac:dyDescent="0.2">
      <c r="AZ378" s="5"/>
      <c r="BA378" s="5"/>
      <c r="BB378" s="5"/>
      <c r="BC378" s="5"/>
    </row>
    <row r="379" spans="52:55" x14ac:dyDescent="0.2">
      <c r="AZ379" s="5"/>
      <c r="BA379" s="5"/>
      <c r="BB379" s="5"/>
      <c r="BC379" s="5"/>
    </row>
    <row r="380" spans="52:55" x14ac:dyDescent="0.2">
      <c r="AZ380" s="5"/>
      <c r="BA380" s="5"/>
      <c r="BB380" s="5"/>
      <c r="BC380" s="5"/>
    </row>
    <row r="381" spans="52:55" x14ac:dyDescent="0.2">
      <c r="AZ381" s="5"/>
      <c r="BA381" s="5"/>
      <c r="BB381" s="5"/>
      <c r="BC381" s="5"/>
    </row>
    <row r="382" spans="52:55" x14ac:dyDescent="0.2">
      <c r="AZ382" s="5"/>
      <c r="BA382" s="5"/>
      <c r="BB382" s="5"/>
      <c r="BC382" s="5"/>
    </row>
    <row r="383" spans="52:55" x14ac:dyDescent="0.2">
      <c r="AZ383" s="5"/>
      <c r="BA383" s="5"/>
      <c r="BB383" s="5"/>
      <c r="BC383" s="5"/>
    </row>
    <row r="384" spans="52:55" x14ac:dyDescent="0.2">
      <c r="AZ384" s="5"/>
      <c r="BA384" s="5"/>
      <c r="BB384" s="5"/>
      <c r="BC384" s="5"/>
    </row>
    <row r="385" spans="52:55" x14ac:dyDescent="0.2">
      <c r="AZ385" s="5"/>
      <c r="BA385" s="5"/>
      <c r="BB385" s="5"/>
      <c r="BC385" s="5"/>
    </row>
    <row r="386" spans="52:55" x14ac:dyDescent="0.2">
      <c r="AZ386" s="5"/>
      <c r="BA386" s="5"/>
      <c r="BB386" s="5"/>
      <c r="BC386" s="5"/>
    </row>
    <row r="387" spans="52:55" x14ac:dyDescent="0.2">
      <c r="AZ387" s="5"/>
      <c r="BA387" s="5"/>
      <c r="BB387" s="5"/>
      <c r="BC387" s="5"/>
    </row>
    <row r="388" spans="52:55" x14ac:dyDescent="0.2">
      <c r="AZ388" s="5"/>
      <c r="BA388" s="5"/>
      <c r="BB388" s="5"/>
      <c r="BC388" s="5"/>
    </row>
    <row r="389" spans="52:55" x14ac:dyDescent="0.2">
      <c r="AZ389" s="5"/>
      <c r="BA389" s="5"/>
      <c r="BB389" s="5"/>
      <c r="BC389" s="5"/>
    </row>
    <row r="390" spans="52:55" x14ac:dyDescent="0.2">
      <c r="AZ390" s="5"/>
      <c r="BA390" s="5"/>
      <c r="BB390" s="5"/>
      <c r="BC390" s="5"/>
    </row>
    <row r="391" spans="52:55" x14ac:dyDescent="0.2">
      <c r="AZ391" s="5"/>
      <c r="BA391" s="5"/>
      <c r="BB391" s="5"/>
      <c r="BC391" s="5"/>
    </row>
    <row r="392" spans="52:55" x14ac:dyDescent="0.2">
      <c r="AZ392" s="5"/>
      <c r="BA392" s="5"/>
      <c r="BB392" s="5"/>
      <c r="BC392" s="5"/>
    </row>
    <row r="393" spans="52:55" x14ac:dyDescent="0.2">
      <c r="AZ393" s="5"/>
      <c r="BA393" s="5"/>
      <c r="BB393" s="5"/>
      <c r="BC393" s="5"/>
    </row>
    <row r="394" spans="52:55" x14ac:dyDescent="0.2">
      <c r="AZ394" s="5"/>
      <c r="BA394" s="5"/>
      <c r="BB394" s="5"/>
      <c r="BC394" s="5"/>
    </row>
    <row r="395" spans="52:55" x14ac:dyDescent="0.2">
      <c r="AZ395" s="5"/>
      <c r="BA395" s="5"/>
      <c r="BB395" s="5"/>
      <c r="BC395" s="5"/>
    </row>
    <row r="396" spans="52:55" x14ac:dyDescent="0.2">
      <c r="AZ396" s="5"/>
      <c r="BA396" s="5"/>
      <c r="BB396" s="5"/>
      <c r="BC396" s="5"/>
    </row>
    <row r="397" spans="52:55" x14ac:dyDescent="0.2">
      <c r="AZ397" s="5"/>
      <c r="BA397" s="5"/>
      <c r="BB397" s="5"/>
      <c r="BC397" s="5"/>
    </row>
    <row r="398" spans="52:55" x14ac:dyDescent="0.2">
      <c r="AZ398" s="5"/>
      <c r="BA398" s="5"/>
      <c r="BB398" s="5"/>
      <c r="BC398" s="5"/>
    </row>
    <row r="399" spans="52:55" x14ac:dyDescent="0.2">
      <c r="AZ399" s="5"/>
      <c r="BA399" s="5"/>
      <c r="BB399" s="5"/>
      <c r="BC399" s="5"/>
    </row>
    <row r="400" spans="52:55" x14ac:dyDescent="0.2">
      <c r="AZ400" s="5"/>
      <c r="BA400" s="5"/>
      <c r="BB400" s="5"/>
      <c r="BC400" s="5"/>
    </row>
    <row r="401" spans="52:55" x14ac:dyDescent="0.2">
      <c r="AZ401" s="5"/>
      <c r="BA401" s="5"/>
      <c r="BB401" s="5"/>
      <c r="BC401" s="5"/>
    </row>
    <row r="402" spans="52:55" x14ac:dyDescent="0.2">
      <c r="AZ402" s="5"/>
      <c r="BA402" s="5"/>
      <c r="BB402" s="5"/>
      <c r="BC402" s="5"/>
    </row>
    <row r="403" spans="52:55" x14ac:dyDescent="0.2">
      <c r="AZ403" s="5"/>
      <c r="BA403" s="5"/>
      <c r="BB403" s="5"/>
      <c r="BC403" s="5"/>
    </row>
    <row r="404" spans="52:55" x14ac:dyDescent="0.2">
      <c r="AZ404" s="5"/>
      <c r="BA404" s="5"/>
      <c r="BB404" s="5"/>
      <c r="BC404" s="5"/>
    </row>
    <row r="405" spans="52:55" x14ac:dyDescent="0.2">
      <c r="AZ405" s="5"/>
      <c r="BA405" s="5"/>
      <c r="BB405" s="5"/>
      <c r="BC405" s="5"/>
    </row>
    <row r="406" spans="52:55" x14ac:dyDescent="0.2">
      <c r="AZ406" s="5"/>
      <c r="BA406" s="5"/>
      <c r="BB406" s="5"/>
      <c r="BC406" s="5"/>
    </row>
    <row r="407" spans="52:55" x14ac:dyDescent="0.2">
      <c r="AZ407" s="5"/>
      <c r="BA407" s="5"/>
      <c r="BB407" s="5"/>
      <c r="BC407" s="5"/>
    </row>
    <row r="408" spans="52:55" x14ac:dyDescent="0.2">
      <c r="AZ408" s="5"/>
      <c r="BA408" s="5"/>
      <c r="BB408" s="5"/>
      <c r="BC408" s="5"/>
    </row>
    <row r="409" spans="52:55" x14ac:dyDescent="0.2">
      <c r="AZ409" s="5"/>
      <c r="BA409" s="5"/>
      <c r="BB409" s="5"/>
      <c r="BC409" s="5"/>
    </row>
    <row r="410" spans="52:55" x14ac:dyDescent="0.2">
      <c r="AZ410" s="5"/>
      <c r="BA410" s="5"/>
      <c r="BB410" s="5"/>
      <c r="BC410" s="5"/>
    </row>
    <row r="411" spans="52:55" x14ac:dyDescent="0.2">
      <c r="AZ411" s="5"/>
      <c r="BA411" s="5"/>
      <c r="BB411" s="5"/>
      <c r="BC411" s="5"/>
    </row>
    <row r="412" spans="52:55" x14ac:dyDescent="0.2">
      <c r="AZ412" s="5"/>
      <c r="BA412" s="5"/>
      <c r="BB412" s="5"/>
      <c r="BC412" s="5"/>
    </row>
    <row r="413" spans="52:55" x14ac:dyDescent="0.2">
      <c r="AZ413" s="5"/>
      <c r="BA413" s="5"/>
      <c r="BB413" s="5"/>
      <c r="BC413" s="5"/>
    </row>
    <row r="414" spans="52:55" x14ac:dyDescent="0.2">
      <c r="AZ414" s="5"/>
      <c r="BA414" s="5"/>
      <c r="BB414" s="5"/>
      <c r="BC414" s="5"/>
    </row>
    <row r="415" spans="52:55" x14ac:dyDescent="0.2">
      <c r="AZ415" s="5"/>
      <c r="BA415" s="5"/>
      <c r="BB415" s="5"/>
      <c r="BC415" s="5"/>
    </row>
    <row r="416" spans="52:55" x14ac:dyDescent="0.2">
      <c r="AZ416" s="5"/>
      <c r="BA416" s="5"/>
      <c r="BB416" s="5"/>
      <c r="BC416" s="5"/>
    </row>
    <row r="417" spans="52:55" x14ac:dyDescent="0.2">
      <c r="AZ417" s="5"/>
      <c r="BA417" s="5"/>
      <c r="BB417" s="5"/>
      <c r="BC417" s="5"/>
    </row>
    <row r="418" spans="52:55" x14ac:dyDescent="0.2">
      <c r="AZ418" s="5"/>
      <c r="BA418" s="5"/>
      <c r="BB418" s="5"/>
      <c r="BC418" s="5"/>
    </row>
    <row r="419" spans="52:55" x14ac:dyDescent="0.2">
      <c r="AZ419" s="5"/>
      <c r="BA419" s="5"/>
      <c r="BB419" s="5"/>
      <c r="BC419" s="5"/>
    </row>
    <row r="420" spans="52:55" x14ac:dyDescent="0.2">
      <c r="AZ420" s="5"/>
      <c r="BA420" s="5"/>
      <c r="BB420" s="5"/>
      <c r="BC420" s="5"/>
    </row>
    <row r="421" spans="52:55" x14ac:dyDescent="0.2">
      <c r="AZ421" s="5"/>
      <c r="BA421" s="5"/>
      <c r="BB421" s="5"/>
      <c r="BC421" s="5"/>
    </row>
    <row r="422" spans="52:55" x14ac:dyDescent="0.2">
      <c r="AZ422" s="5"/>
      <c r="BA422" s="5"/>
      <c r="BB422" s="5"/>
      <c r="BC422" s="5"/>
    </row>
    <row r="423" spans="52:55" x14ac:dyDescent="0.2">
      <c r="AZ423" s="5"/>
      <c r="BA423" s="5"/>
      <c r="BB423" s="5"/>
      <c r="BC423" s="5"/>
    </row>
    <row r="424" spans="52:55" x14ac:dyDescent="0.2">
      <c r="AZ424" s="5"/>
      <c r="BA424" s="5"/>
      <c r="BB424" s="5"/>
      <c r="BC424" s="5"/>
    </row>
    <row r="425" spans="52:55" x14ac:dyDescent="0.2">
      <c r="AZ425" s="5"/>
      <c r="BA425" s="5"/>
      <c r="BB425" s="5"/>
      <c r="BC425" s="5"/>
    </row>
    <row r="426" spans="52:55" x14ac:dyDescent="0.2">
      <c r="AZ426" s="5"/>
      <c r="BA426" s="5"/>
      <c r="BB426" s="5"/>
      <c r="BC426" s="5"/>
    </row>
    <row r="427" spans="52:55" x14ac:dyDescent="0.2">
      <c r="AZ427" s="5"/>
      <c r="BA427" s="5"/>
      <c r="BB427" s="5"/>
      <c r="BC427" s="5"/>
    </row>
    <row r="428" spans="52:55" x14ac:dyDescent="0.2">
      <c r="AZ428" s="5"/>
      <c r="BA428" s="5"/>
      <c r="BB428" s="5"/>
      <c r="BC428" s="5"/>
    </row>
    <row r="429" spans="52:55" x14ac:dyDescent="0.2">
      <c r="AZ429" s="5"/>
      <c r="BA429" s="5"/>
      <c r="BB429" s="5"/>
      <c r="BC429" s="5"/>
    </row>
    <row r="430" spans="52:55" x14ac:dyDescent="0.2">
      <c r="AZ430" s="5"/>
      <c r="BA430" s="5"/>
      <c r="BB430" s="5"/>
      <c r="BC430" s="5"/>
    </row>
    <row r="431" spans="52:55" x14ac:dyDescent="0.2">
      <c r="AZ431" s="5"/>
      <c r="BA431" s="5"/>
      <c r="BB431" s="5"/>
      <c r="BC431" s="5"/>
    </row>
    <row r="432" spans="52:55" x14ac:dyDescent="0.2">
      <c r="AZ432" s="5"/>
      <c r="BA432" s="5"/>
      <c r="BB432" s="5"/>
      <c r="BC432" s="5"/>
    </row>
    <row r="433" spans="52:55" x14ac:dyDescent="0.2">
      <c r="AZ433" s="5"/>
      <c r="BA433" s="5"/>
      <c r="BB433" s="5"/>
      <c r="BC433" s="5"/>
    </row>
    <row r="434" spans="52:55" x14ac:dyDescent="0.2">
      <c r="AZ434" s="5"/>
      <c r="BA434" s="5"/>
      <c r="BB434" s="5"/>
      <c r="BC434" s="5"/>
    </row>
    <row r="435" spans="52:55" x14ac:dyDescent="0.2">
      <c r="AZ435" s="5"/>
      <c r="BA435" s="5"/>
      <c r="BB435" s="5"/>
      <c r="BC435" s="5"/>
    </row>
    <row r="436" spans="52:55" x14ac:dyDescent="0.2">
      <c r="AZ436" s="5"/>
      <c r="BA436" s="5"/>
      <c r="BB436" s="5"/>
      <c r="BC436" s="5"/>
    </row>
    <row r="437" spans="52:55" x14ac:dyDescent="0.2">
      <c r="AZ437" s="5"/>
      <c r="BA437" s="5"/>
      <c r="BB437" s="5"/>
      <c r="BC437" s="5"/>
    </row>
    <row r="438" spans="52:55" x14ac:dyDescent="0.2">
      <c r="AZ438" s="5"/>
      <c r="BA438" s="5"/>
      <c r="BB438" s="5"/>
      <c r="BC438" s="5"/>
    </row>
    <row r="439" spans="52:55" x14ac:dyDescent="0.2">
      <c r="AZ439" s="5"/>
      <c r="BA439" s="5"/>
      <c r="BB439" s="5"/>
      <c r="BC439" s="5"/>
    </row>
    <row r="440" spans="52:55" x14ac:dyDescent="0.2">
      <c r="AZ440" s="5"/>
      <c r="BA440" s="5"/>
      <c r="BB440" s="5"/>
      <c r="BC440" s="5"/>
    </row>
    <row r="441" spans="52:55" x14ac:dyDescent="0.2">
      <c r="AZ441" s="5"/>
      <c r="BA441" s="5"/>
      <c r="BB441" s="5"/>
      <c r="BC441" s="5"/>
    </row>
    <row r="442" spans="52:55" x14ac:dyDescent="0.2">
      <c r="AZ442" s="5"/>
      <c r="BA442" s="5"/>
      <c r="BB442" s="5"/>
      <c r="BC442" s="5"/>
    </row>
    <row r="443" spans="52:55" x14ac:dyDescent="0.2">
      <c r="AZ443" s="5"/>
      <c r="BA443" s="5"/>
      <c r="BB443" s="5"/>
      <c r="BC443" s="5"/>
    </row>
    <row r="444" spans="52:55" x14ac:dyDescent="0.2">
      <c r="AZ444" s="5"/>
      <c r="BA444" s="5"/>
      <c r="BB444" s="5"/>
      <c r="BC444" s="5"/>
    </row>
    <row r="445" spans="52:55" x14ac:dyDescent="0.2">
      <c r="AZ445" s="5"/>
      <c r="BA445" s="5"/>
      <c r="BB445" s="5"/>
      <c r="BC445" s="5"/>
    </row>
    <row r="446" spans="52:55" x14ac:dyDescent="0.2">
      <c r="AZ446" s="5"/>
      <c r="BA446" s="5"/>
      <c r="BB446" s="5"/>
      <c r="BC446" s="5"/>
    </row>
    <row r="447" spans="52:55" x14ac:dyDescent="0.2">
      <c r="AZ447" s="5"/>
      <c r="BA447" s="5"/>
      <c r="BB447" s="5"/>
      <c r="BC447" s="5"/>
    </row>
    <row r="448" spans="52:55" x14ac:dyDescent="0.2">
      <c r="AZ448" s="5"/>
      <c r="BA448" s="5"/>
      <c r="BB448" s="5"/>
      <c r="BC448" s="5"/>
    </row>
    <row r="449" spans="52:55" x14ac:dyDescent="0.2">
      <c r="AZ449" s="5"/>
      <c r="BA449" s="5"/>
      <c r="BB449" s="5"/>
      <c r="BC449" s="5"/>
    </row>
    <row r="450" spans="52:55" x14ac:dyDescent="0.2">
      <c r="AZ450" s="5"/>
      <c r="BA450" s="5"/>
      <c r="BB450" s="5"/>
      <c r="BC450" s="5"/>
    </row>
    <row r="451" spans="52:55" x14ac:dyDescent="0.2">
      <c r="AZ451" s="5"/>
      <c r="BA451" s="5"/>
      <c r="BB451" s="5"/>
      <c r="BC451" s="5"/>
    </row>
    <row r="452" spans="52:55" x14ac:dyDescent="0.2">
      <c r="AZ452" s="5"/>
      <c r="BA452" s="5"/>
      <c r="BB452" s="5"/>
      <c r="BC452" s="5"/>
    </row>
    <row r="453" spans="52:55" x14ac:dyDescent="0.2">
      <c r="AZ453" s="5"/>
      <c r="BA453" s="5"/>
      <c r="BB453" s="5"/>
      <c r="BC453" s="5"/>
    </row>
    <row r="454" spans="52:55" x14ac:dyDescent="0.2">
      <c r="AZ454" s="5"/>
      <c r="BA454" s="5"/>
      <c r="BB454" s="5"/>
      <c r="BC454" s="5"/>
    </row>
    <row r="455" spans="52:55" x14ac:dyDescent="0.2">
      <c r="AZ455" s="5"/>
      <c r="BA455" s="5"/>
      <c r="BB455" s="5"/>
      <c r="BC455" s="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22"/>
  <sheetViews>
    <sheetView workbookViewId="0">
      <selection activeCell="H3" sqref="H3:H18"/>
    </sheetView>
  </sheetViews>
  <sheetFormatPr baseColWidth="10" defaultColWidth="9.1640625" defaultRowHeight="15" x14ac:dyDescent="0.2"/>
  <cols>
    <col min="1" max="2" width="20.1640625" style="9" customWidth="1"/>
    <col min="3" max="3" width="11.6640625" style="9" customWidth="1"/>
    <col min="4" max="4" width="12.5" style="5" bestFit="1" customWidth="1"/>
    <col min="5" max="5" width="11.5" style="5" bestFit="1" customWidth="1"/>
    <col min="6" max="7" width="9.5" style="5" bestFit="1" customWidth="1"/>
    <col min="8" max="8" width="11.5" style="5" bestFit="1" customWidth="1"/>
    <col min="9" max="9" width="9.5" style="5" bestFit="1" customWidth="1"/>
    <col min="10" max="11" width="9" style="5" bestFit="1" customWidth="1"/>
    <col min="12" max="16384" width="9.1640625" style="5"/>
  </cols>
  <sheetData>
    <row r="1" spans="1:14" x14ac:dyDescent="0.2">
      <c r="E1" s="58" t="s">
        <v>466</v>
      </c>
      <c r="F1" s="58" t="s">
        <v>467</v>
      </c>
      <c r="G1" s="5" t="s">
        <v>517</v>
      </c>
    </row>
    <row r="2" spans="1:14" ht="17" x14ac:dyDescent="0.25">
      <c r="A2" s="15" t="s">
        <v>0</v>
      </c>
      <c r="B2" s="15" t="s">
        <v>472</v>
      </c>
      <c r="C2" s="15" t="s">
        <v>143</v>
      </c>
      <c r="D2" s="7" t="s">
        <v>110</v>
      </c>
      <c r="E2" s="7" t="s">
        <v>110</v>
      </c>
      <c r="F2" s="7" t="s">
        <v>531</v>
      </c>
      <c r="G2" s="7"/>
      <c r="H2" s="7" t="s">
        <v>547</v>
      </c>
      <c r="I2" s="7"/>
      <c r="J2" s="7"/>
      <c r="K2" s="7"/>
      <c r="L2" s="7"/>
      <c r="N2" s="7"/>
    </row>
    <row r="3" spans="1:14" x14ac:dyDescent="0.2">
      <c r="A3" s="9" t="s">
        <v>417</v>
      </c>
      <c r="B3" s="9">
        <v>3.6</v>
      </c>
      <c r="C3" s="9">
        <v>0</v>
      </c>
      <c r="D3" s="10">
        <v>12043.5273468378</v>
      </c>
      <c r="E3" s="18">
        <f t="shared" ref="E3:E18" si="0">D3*B3/1000</f>
        <v>43.356698448616079</v>
      </c>
      <c r="F3" s="18">
        <f>E3*60.08/28.09</f>
        <v>92.73301683135827</v>
      </c>
      <c r="G3" s="10">
        <f>F3/B3</f>
        <v>25.759171342043963</v>
      </c>
      <c r="H3" s="10">
        <f>(D3/1000)*(60.08/28.09)</f>
        <v>25.759171342043963</v>
      </c>
      <c r="I3" s="10"/>
      <c r="J3" s="10"/>
      <c r="K3" s="10"/>
      <c r="L3" s="17"/>
    </row>
    <row r="4" spans="1:14" x14ac:dyDescent="0.2">
      <c r="A4" s="9" t="s">
        <v>418</v>
      </c>
      <c r="B4" s="9">
        <v>3.6</v>
      </c>
      <c r="C4" s="9">
        <f>C3+6</f>
        <v>6</v>
      </c>
      <c r="D4" s="10">
        <v>116916.46040080162</v>
      </c>
      <c r="E4" s="18">
        <f t="shared" si="0"/>
        <v>420.89925744288581</v>
      </c>
      <c r="F4" s="18">
        <f t="shared" ref="F4:F18" si="1">E4*60.08/28.09</f>
        <v>900.23593403946518</v>
      </c>
      <c r="G4" s="10">
        <f t="shared" ref="G4:G18" si="2">F4/B4</f>
        <v>250.06553723318476</v>
      </c>
      <c r="H4" s="10">
        <f t="shared" ref="H4:H18" si="3">(D4/1000)*(60.08/28.09)</f>
        <v>250.06553723318476</v>
      </c>
      <c r="I4" s="10"/>
      <c r="J4" s="10"/>
      <c r="K4" s="10"/>
      <c r="L4" s="17"/>
    </row>
    <row r="5" spans="1:14" x14ac:dyDescent="0.2">
      <c r="A5" s="9" t="s">
        <v>419</v>
      </c>
      <c r="B5" s="9">
        <v>3.6</v>
      </c>
      <c r="C5" s="9">
        <f t="shared" ref="C5:C18" si="4">C4+6</f>
        <v>12</v>
      </c>
      <c r="D5" s="10">
        <v>146093.95361515498</v>
      </c>
      <c r="E5" s="18">
        <f t="shared" si="0"/>
        <v>525.93823301455802</v>
      </c>
      <c r="F5" s="18">
        <f t="shared" si="1"/>
        <v>1124.8974382169686</v>
      </c>
      <c r="G5" s="10">
        <f t="shared" si="2"/>
        <v>312.47151061582457</v>
      </c>
      <c r="H5" s="10">
        <f t="shared" si="3"/>
        <v>312.47151061582451</v>
      </c>
      <c r="I5" s="10"/>
      <c r="J5" s="10"/>
      <c r="K5" s="10"/>
      <c r="L5" s="17"/>
    </row>
    <row r="6" spans="1:14" x14ac:dyDescent="0.2">
      <c r="A6" s="9" t="s">
        <v>420</v>
      </c>
      <c r="B6" s="9">
        <v>3.6</v>
      </c>
      <c r="C6" s="9">
        <f t="shared" si="4"/>
        <v>18</v>
      </c>
      <c r="D6" s="10">
        <v>140804.9880541632</v>
      </c>
      <c r="E6" s="18">
        <f t="shared" si="0"/>
        <v>506.89795699498757</v>
      </c>
      <c r="F6" s="18">
        <f t="shared" si="1"/>
        <v>1084.1733448294358</v>
      </c>
      <c r="G6" s="10">
        <f t="shared" si="2"/>
        <v>301.15926245262102</v>
      </c>
      <c r="H6" s="10">
        <f t="shared" si="3"/>
        <v>301.15926245262102</v>
      </c>
      <c r="I6" s="10"/>
      <c r="J6" s="10"/>
      <c r="K6" s="10"/>
      <c r="L6" s="17"/>
    </row>
    <row r="7" spans="1:14" x14ac:dyDescent="0.2">
      <c r="A7" s="9" t="s">
        <v>421</v>
      </c>
      <c r="B7" s="9">
        <v>3.6</v>
      </c>
      <c r="C7" s="9">
        <f t="shared" si="4"/>
        <v>24</v>
      </c>
      <c r="D7" s="10">
        <v>134399.66230159148</v>
      </c>
      <c r="E7" s="18">
        <f t="shared" si="0"/>
        <v>483.83878428572933</v>
      </c>
      <c r="F7" s="18">
        <f t="shared" si="1"/>
        <v>1034.8534766780569</v>
      </c>
      <c r="G7" s="10">
        <f t="shared" si="2"/>
        <v>287.45929907723803</v>
      </c>
      <c r="H7" s="10">
        <f t="shared" si="3"/>
        <v>287.45929907723803</v>
      </c>
      <c r="I7" s="10"/>
      <c r="J7" s="10"/>
      <c r="K7" s="10"/>
      <c r="L7" s="17"/>
    </row>
    <row r="8" spans="1:14" x14ac:dyDescent="0.2">
      <c r="A8" s="9" t="s">
        <v>422</v>
      </c>
      <c r="B8" s="9">
        <v>3.6</v>
      </c>
      <c r="C8" s="9">
        <f t="shared" si="4"/>
        <v>30</v>
      </c>
      <c r="D8" s="10">
        <v>117388.939196576</v>
      </c>
      <c r="E8" s="18">
        <f t="shared" si="0"/>
        <v>422.60018110767362</v>
      </c>
      <c r="F8" s="18">
        <f t="shared" si="1"/>
        <v>903.87393666603884</v>
      </c>
      <c r="G8" s="10">
        <f t="shared" si="2"/>
        <v>251.07609351834412</v>
      </c>
      <c r="H8" s="10">
        <f t="shared" si="3"/>
        <v>251.07609351834409</v>
      </c>
      <c r="I8" s="10"/>
      <c r="J8" s="10"/>
      <c r="K8" s="10"/>
      <c r="L8" s="17"/>
    </row>
    <row r="9" spans="1:14" x14ac:dyDescent="0.2">
      <c r="A9" s="9" t="s">
        <v>423</v>
      </c>
      <c r="B9" s="9">
        <v>3.6</v>
      </c>
      <c r="C9" s="9">
        <f t="shared" si="4"/>
        <v>36</v>
      </c>
      <c r="D9" s="10">
        <v>100838.535834636</v>
      </c>
      <c r="E9" s="18">
        <f t="shared" si="0"/>
        <v>363.01872900468959</v>
      </c>
      <c r="F9" s="18">
        <f t="shared" si="1"/>
        <v>776.43877673911527</v>
      </c>
      <c r="G9" s="10">
        <f t="shared" si="2"/>
        <v>215.67743798308757</v>
      </c>
      <c r="H9" s="10">
        <f t="shared" si="3"/>
        <v>215.6774379830876</v>
      </c>
      <c r="I9" s="10"/>
      <c r="J9" s="10"/>
      <c r="K9" s="10"/>
      <c r="L9" s="17"/>
    </row>
    <row r="10" spans="1:14" x14ac:dyDescent="0.2">
      <c r="A10" s="9" t="s">
        <v>424</v>
      </c>
      <c r="B10" s="9">
        <v>3.6</v>
      </c>
      <c r="C10" s="9">
        <f t="shared" si="4"/>
        <v>42</v>
      </c>
      <c r="D10" s="10">
        <v>88487.139549144602</v>
      </c>
      <c r="E10" s="18">
        <f t="shared" si="0"/>
        <v>318.55370237692057</v>
      </c>
      <c r="F10" s="18">
        <f t="shared" si="1"/>
        <v>681.33522388057634</v>
      </c>
      <c r="G10" s="10">
        <f t="shared" si="2"/>
        <v>189.2597844112712</v>
      </c>
      <c r="H10" s="10">
        <f t="shared" si="3"/>
        <v>189.25978441127117</v>
      </c>
      <c r="I10" s="10"/>
      <c r="J10" s="10"/>
      <c r="K10" s="10"/>
      <c r="L10" s="17"/>
    </row>
    <row r="11" spans="1:14" x14ac:dyDescent="0.2">
      <c r="A11" s="9" t="s">
        <v>425</v>
      </c>
      <c r="B11" s="9">
        <v>3.6</v>
      </c>
      <c r="C11" s="9">
        <f t="shared" si="4"/>
        <v>48</v>
      </c>
      <c r="D11" s="10">
        <v>82256.796977223596</v>
      </c>
      <c r="E11" s="18">
        <f t="shared" si="0"/>
        <v>296.12446911800498</v>
      </c>
      <c r="F11" s="18">
        <f t="shared" si="1"/>
        <v>633.36269507332634</v>
      </c>
      <c r="G11" s="10">
        <f t="shared" si="2"/>
        <v>175.93408196481286</v>
      </c>
      <c r="H11" s="10">
        <f t="shared" si="3"/>
        <v>175.93408196481286</v>
      </c>
      <c r="I11" s="10"/>
      <c r="J11" s="10"/>
      <c r="K11" s="10"/>
      <c r="L11" s="17"/>
    </row>
    <row r="12" spans="1:14" x14ac:dyDescent="0.2">
      <c r="A12" s="9" t="s">
        <v>426</v>
      </c>
      <c r="B12" s="9">
        <v>3.6</v>
      </c>
      <c r="C12" s="9">
        <f t="shared" si="4"/>
        <v>54</v>
      </c>
      <c r="D12" s="10">
        <v>69866.246417606002</v>
      </c>
      <c r="E12" s="18">
        <f t="shared" si="0"/>
        <v>251.5184871033816</v>
      </c>
      <c r="F12" s="18">
        <f t="shared" si="1"/>
        <v>537.95766127344848</v>
      </c>
      <c r="G12" s="10">
        <f t="shared" si="2"/>
        <v>149.43268368706902</v>
      </c>
      <c r="H12" s="10">
        <f t="shared" si="3"/>
        <v>149.43268368706902</v>
      </c>
      <c r="I12" s="10"/>
      <c r="J12" s="10"/>
      <c r="K12" s="10"/>
      <c r="L12" s="17"/>
    </row>
    <row r="13" spans="1:14" x14ac:dyDescent="0.2">
      <c r="A13" s="9" t="s">
        <v>427</v>
      </c>
      <c r="B13" s="9">
        <v>3.6</v>
      </c>
      <c r="C13" s="9">
        <f t="shared" si="4"/>
        <v>60</v>
      </c>
      <c r="D13" s="10">
        <v>58792.3599624946</v>
      </c>
      <c r="E13" s="18">
        <f t="shared" si="0"/>
        <v>211.65249586498055</v>
      </c>
      <c r="F13" s="18">
        <f t="shared" si="1"/>
        <v>452.69070671299505</v>
      </c>
      <c r="G13" s="10">
        <f t="shared" si="2"/>
        <v>125.74741853138751</v>
      </c>
      <c r="H13" s="10">
        <f t="shared" si="3"/>
        <v>125.74741853138751</v>
      </c>
      <c r="I13" s="10"/>
      <c r="J13" s="10"/>
      <c r="K13" s="10"/>
      <c r="L13" s="17"/>
    </row>
    <row r="14" spans="1:14" x14ac:dyDescent="0.2">
      <c r="A14" s="9" t="s">
        <v>428</v>
      </c>
      <c r="B14" s="9">
        <v>3.6</v>
      </c>
      <c r="C14" s="9">
        <f t="shared" si="4"/>
        <v>66</v>
      </c>
      <c r="D14" s="10">
        <v>51036.385034389496</v>
      </c>
      <c r="E14" s="18">
        <f t="shared" si="0"/>
        <v>183.73098612380221</v>
      </c>
      <c r="F14" s="18">
        <f t="shared" si="1"/>
        <v>392.97108032460079</v>
      </c>
      <c r="G14" s="10">
        <f t="shared" si="2"/>
        <v>109.15863342350022</v>
      </c>
      <c r="H14" s="10">
        <f t="shared" si="3"/>
        <v>109.15863342350021</v>
      </c>
      <c r="I14" s="10"/>
      <c r="J14" s="10"/>
      <c r="K14" s="10"/>
      <c r="L14" s="17"/>
    </row>
    <row r="15" spans="1:14" x14ac:dyDescent="0.2">
      <c r="A15" s="9" t="s">
        <v>429</v>
      </c>
      <c r="B15" s="9">
        <v>3.6</v>
      </c>
      <c r="C15" s="9">
        <f t="shared" si="4"/>
        <v>72</v>
      </c>
      <c r="D15" s="10">
        <v>45191.625799859998</v>
      </c>
      <c r="E15" s="18">
        <f t="shared" si="0"/>
        <v>162.68985287949599</v>
      </c>
      <c r="F15" s="18">
        <f t="shared" si="1"/>
        <v>347.96747458170591</v>
      </c>
      <c r="G15" s="10">
        <f t="shared" si="2"/>
        <v>96.657631828251638</v>
      </c>
      <c r="H15" s="10">
        <f t="shared" si="3"/>
        <v>96.657631828251638</v>
      </c>
      <c r="I15" s="10"/>
      <c r="J15" s="10"/>
      <c r="K15" s="10"/>
      <c r="L15" s="17"/>
    </row>
    <row r="16" spans="1:14" x14ac:dyDescent="0.2">
      <c r="A16" s="9" t="s">
        <v>430</v>
      </c>
      <c r="B16" s="9">
        <v>3.6</v>
      </c>
      <c r="C16" s="9">
        <f t="shared" si="4"/>
        <v>78</v>
      </c>
      <c r="D16" s="10">
        <v>40080.0501565866</v>
      </c>
      <c r="E16" s="18">
        <f t="shared" si="0"/>
        <v>144.28818056371176</v>
      </c>
      <c r="F16" s="18">
        <f t="shared" si="1"/>
        <v>308.60925198532578</v>
      </c>
      <c r="G16" s="10">
        <f t="shared" si="2"/>
        <v>85.72479221814605</v>
      </c>
      <c r="H16" s="10">
        <f t="shared" si="3"/>
        <v>85.724792218146064</v>
      </c>
      <c r="I16" s="10"/>
      <c r="J16" s="10"/>
      <c r="K16" s="10"/>
      <c r="L16" s="17"/>
    </row>
    <row r="17" spans="1:12" x14ac:dyDescent="0.2">
      <c r="A17" s="9" t="s">
        <v>431</v>
      </c>
      <c r="B17" s="9">
        <v>3.6</v>
      </c>
      <c r="C17" s="9">
        <f t="shared" si="4"/>
        <v>84</v>
      </c>
      <c r="D17" s="10">
        <v>35754.505091977</v>
      </c>
      <c r="E17" s="18">
        <f t="shared" si="0"/>
        <v>128.7162183311172</v>
      </c>
      <c r="F17" s="18">
        <f t="shared" si="1"/>
        <v>275.3033249317736</v>
      </c>
      <c r="G17" s="10">
        <f t="shared" si="2"/>
        <v>76.473145814381553</v>
      </c>
      <c r="H17" s="10">
        <f t="shared" si="3"/>
        <v>76.473145814381567</v>
      </c>
      <c r="I17" s="10"/>
      <c r="J17" s="10"/>
      <c r="K17" s="10"/>
      <c r="L17" s="17"/>
    </row>
    <row r="18" spans="1:12" x14ac:dyDescent="0.2">
      <c r="A18" s="9" t="s">
        <v>432</v>
      </c>
      <c r="B18" s="9">
        <v>3.6</v>
      </c>
      <c r="C18" s="9">
        <f t="shared" si="4"/>
        <v>90</v>
      </c>
      <c r="D18" s="10">
        <v>16179.347019825</v>
      </c>
      <c r="E18" s="18">
        <f t="shared" si="0"/>
        <v>58.245649271369999</v>
      </c>
      <c r="F18" s="18">
        <f t="shared" si="1"/>
        <v>124.57809214040262</v>
      </c>
      <c r="G18" s="10">
        <f t="shared" si="2"/>
        <v>34.605025594556281</v>
      </c>
      <c r="H18" s="10">
        <f t="shared" si="3"/>
        <v>34.605025594556274</v>
      </c>
      <c r="I18" s="10"/>
      <c r="J18" s="10"/>
      <c r="K18" s="10"/>
      <c r="L18" s="17"/>
    </row>
    <row r="19" spans="1:12" x14ac:dyDescent="0.2">
      <c r="D19" s="10">
        <f>AVERAGE(D3:D18)/1000</f>
        <v>78.508157672429249</v>
      </c>
      <c r="E19" s="10">
        <f>SUM(E3:E18)</f>
        <v>4522.0698819319259</v>
      </c>
      <c r="F19" s="87">
        <f>AVERAGE(F3:F18)</f>
        <v>604.49883968153722</v>
      </c>
      <c r="G19" s="87">
        <f>AVERAGE(G3:G18)</f>
        <v>167.91634435598255</v>
      </c>
      <c r="H19" s="10"/>
      <c r="I19" s="10"/>
      <c r="J19" s="10"/>
      <c r="K19" s="10"/>
    </row>
    <row r="20" spans="1:12" x14ac:dyDescent="0.2">
      <c r="D20" s="10">
        <f>STDEV(D3:D18)/1000</f>
        <v>44.050647448143422</v>
      </c>
      <c r="E20" s="10"/>
      <c r="F20" s="10"/>
      <c r="G20" s="10"/>
      <c r="H20" s="10"/>
      <c r="I20" s="10"/>
      <c r="J20" s="10"/>
      <c r="K20" s="10"/>
    </row>
    <row r="21" spans="1:12" x14ac:dyDescent="0.2">
      <c r="D21" s="4">
        <f>D19*(60.08/28.09)</f>
        <v>167.91634435598252</v>
      </c>
      <c r="E21" s="5" t="s">
        <v>546</v>
      </c>
    </row>
    <row r="22" spans="1:12" x14ac:dyDescent="0.2">
      <c r="A22" s="4"/>
      <c r="B22" s="4"/>
      <c r="C22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454"/>
  <sheetViews>
    <sheetView workbookViewId="0">
      <pane ySplit="20620" topLeftCell="A86"/>
      <selection activeCell="D32" sqref="D32"/>
      <selection pane="bottomLeft" activeCell="D99" sqref="D99:O99"/>
    </sheetView>
  </sheetViews>
  <sheetFormatPr baseColWidth="10" defaultColWidth="8.83203125" defaultRowHeight="15" x14ac:dyDescent="0.2"/>
  <cols>
    <col min="2" max="2" width="14.6640625" bestFit="1" customWidth="1"/>
    <col min="4" max="5" width="8.6640625" style="38" customWidth="1"/>
    <col min="6" max="6" width="11.1640625" style="38" customWidth="1"/>
    <col min="7" max="10" width="8.6640625" style="38" customWidth="1"/>
    <col min="11" max="11" width="10.5" style="38" customWidth="1"/>
    <col min="12" max="15" width="8.6640625" style="38" customWidth="1"/>
    <col min="16" max="27" width="9.1640625" customWidth="1"/>
    <col min="28" max="51" width="9.1640625" style="45" customWidth="1"/>
    <col min="52" max="63" width="9.1640625" customWidth="1"/>
  </cols>
  <sheetData>
    <row r="1" spans="1:68" x14ac:dyDescent="0.2">
      <c r="A1" t="s">
        <v>548</v>
      </c>
      <c r="D1" s="43" t="s">
        <v>465</v>
      </c>
      <c r="P1" s="36" t="s">
        <v>466</v>
      </c>
      <c r="AB1" s="45" t="s">
        <v>467</v>
      </c>
      <c r="AN1" s="45" t="s">
        <v>519</v>
      </c>
      <c r="AZ1" t="s">
        <v>468</v>
      </c>
    </row>
    <row r="2" spans="1:68" s="3" customFormat="1" ht="64" x14ac:dyDescent="0.2">
      <c r="A2" s="3" t="s">
        <v>397</v>
      </c>
      <c r="B2" s="2" t="s">
        <v>433</v>
      </c>
      <c r="C2" s="3" t="s">
        <v>143</v>
      </c>
      <c r="D2" s="39" t="s">
        <v>105</v>
      </c>
      <c r="E2" s="39" t="s">
        <v>106</v>
      </c>
      <c r="F2" s="39" t="s">
        <v>107</v>
      </c>
      <c r="G2" s="39" t="s">
        <v>108</v>
      </c>
      <c r="H2" s="39" t="s">
        <v>109</v>
      </c>
      <c r="I2" s="39" t="s">
        <v>111</v>
      </c>
      <c r="J2" s="39" t="s">
        <v>112</v>
      </c>
      <c r="K2" s="39" t="s">
        <v>113</v>
      </c>
      <c r="L2" s="39" t="s">
        <v>114</v>
      </c>
      <c r="M2" s="39" t="s">
        <v>115</v>
      </c>
      <c r="N2" s="39" t="s">
        <v>116</v>
      </c>
      <c r="O2" s="39" t="s">
        <v>117</v>
      </c>
      <c r="P2" s="42" t="s">
        <v>105</v>
      </c>
      <c r="Q2" s="42" t="s">
        <v>106</v>
      </c>
      <c r="R2" s="42" t="s">
        <v>107</v>
      </c>
      <c r="S2" s="42" t="s">
        <v>108</v>
      </c>
      <c r="T2" s="42" t="s">
        <v>109</v>
      </c>
      <c r="U2" s="42" t="s">
        <v>111</v>
      </c>
      <c r="V2" s="42" t="s">
        <v>112</v>
      </c>
      <c r="W2" s="42" t="s">
        <v>113</v>
      </c>
      <c r="X2" s="42" t="s">
        <v>114</v>
      </c>
      <c r="Y2" s="42" t="s">
        <v>115</v>
      </c>
      <c r="Z2" s="42" t="s">
        <v>116</v>
      </c>
      <c r="AA2" s="44" t="s">
        <v>117</v>
      </c>
      <c r="AB2" s="41" t="s">
        <v>105</v>
      </c>
      <c r="AC2" s="41" t="s">
        <v>106</v>
      </c>
      <c r="AD2" s="41" t="s">
        <v>107</v>
      </c>
      <c r="AE2" s="41" t="s">
        <v>108</v>
      </c>
      <c r="AF2" s="41" t="s">
        <v>109</v>
      </c>
      <c r="AG2" s="41" t="s">
        <v>111</v>
      </c>
      <c r="AH2" s="41" t="s">
        <v>112</v>
      </c>
      <c r="AI2" s="41" t="s">
        <v>113</v>
      </c>
      <c r="AJ2" s="41" t="s">
        <v>114</v>
      </c>
      <c r="AK2" s="41" t="s">
        <v>115</v>
      </c>
      <c r="AL2" s="41" t="s">
        <v>116</v>
      </c>
      <c r="AM2" s="41" t="s">
        <v>117</v>
      </c>
      <c r="AN2" s="41" t="s">
        <v>105</v>
      </c>
      <c r="AO2" s="41" t="s">
        <v>106</v>
      </c>
      <c r="AP2" s="41" t="s">
        <v>107</v>
      </c>
      <c r="AQ2" s="41" t="s">
        <v>108</v>
      </c>
      <c r="AR2" s="41" t="s">
        <v>109</v>
      </c>
      <c r="AS2" s="41" t="s">
        <v>111</v>
      </c>
      <c r="AT2" s="41" t="s">
        <v>112</v>
      </c>
      <c r="AU2" s="41" t="s">
        <v>113</v>
      </c>
      <c r="AV2" s="41" t="s">
        <v>114</v>
      </c>
      <c r="AW2" s="41" t="s">
        <v>115</v>
      </c>
      <c r="AX2" s="41" t="s">
        <v>116</v>
      </c>
      <c r="AY2" s="41" t="s">
        <v>117</v>
      </c>
      <c r="AZ2" s="42" t="s">
        <v>105</v>
      </c>
      <c r="BA2" s="42" t="s">
        <v>106</v>
      </c>
      <c r="BB2" s="42" t="s">
        <v>107</v>
      </c>
      <c r="BC2" s="42" t="s">
        <v>108</v>
      </c>
      <c r="BD2" s="42" t="s">
        <v>109</v>
      </c>
      <c r="BE2" s="42" t="s">
        <v>111</v>
      </c>
      <c r="BF2" s="42" t="s">
        <v>112</v>
      </c>
      <c r="BG2" s="42" t="s">
        <v>113</v>
      </c>
      <c r="BH2" s="42" t="s">
        <v>114</v>
      </c>
      <c r="BI2" s="42" t="s">
        <v>115</v>
      </c>
      <c r="BJ2" s="42" t="s">
        <v>116</v>
      </c>
      <c r="BK2" s="42" t="s">
        <v>117</v>
      </c>
      <c r="BL2" s="47" t="s">
        <v>483</v>
      </c>
      <c r="BM2" s="47" t="s">
        <v>469</v>
      </c>
      <c r="BN2" s="47" t="s">
        <v>470</v>
      </c>
      <c r="BO2" s="47" t="s">
        <v>516</v>
      </c>
      <c r="BP2" s="47" t="s">
        <v>471</v>
      </c>
    </row>
    <row r="3" spans="1:68" x14ac:dyDescent="0.2">
      <c r="A3" t="s">
        <v>7</v>
      </c>
      <c r="B3">
        <v>3.6</v>
      </c>
      <c r="C3" s="1">
        <v>0</v>
      </c>
      <c r="D3" s="40">
        <v>1.4171493708</v>
      </c>
      <c r="E3" s="40">
        <v>66.1506932076</v>
      </c>
      <c r="F3" s="40">
        <v>387.8952209016</v>
      </c>
      <c r="G3" s="40">
        <v>78.460980302400003</v>
      </c>
      <c r="H3" s="40">
        <v>40.521254773199999</v>
      </c>
      <c r="I3" s="40">
        <v>166.05456682799999</v>
      </c>
      <c r="J3" s="40">
        <v>37.302066171599996</v>
      </c>
      <c r="K3" s="40">
        <v>289.69074921599997</v>
      </c>
      <c r="L3" s="40">
        <v>6.3327714756000004</v>
      </c>
      <c r="M3" s="40">
        <v>0</v>
      </c>
      <c r="N3" s="40">
        <v>11.3495215044</v>
      </c>
      <c r="O3" s="40">
        <v>864.54055946759991</v>
      </c>
      <c r="P3" s="8">
        <f>($B3/1000)*D3</f>
        <v>5.10173773488E-3</v>
      </c>
      <c r="Q3" s="8">
        <f t="shared" ref="Q3:AA3" si="0">($B3/1000)*E3</f>
        <v>0.23814249554736</v>
      </c>
      <c r="R3" s="8">
        <f t="shared" si="0"/>
        <v>1.39642279524576</v>
      </c>
      <c r="S3" s="8">
        <f t="shared" si="0"/>
        <v>0.28245952908864003</v>
      </c>
      <c r="T3" s="8">
        <f t="shared" si="0"/>
        <v>0.14587651718351999</v>
      </c>
      <c r="U3" s="8">
        <f t="shared" si="0"/>
        <v>0.59779644058079995</v>
      </c>
      <c r="V3" s="8">
        <f t="shared" si="0"/>
        <v>0.13428743821775999</v>
      </c>
      <c r="W3" s="8">
        <f t="shared" si="0"/>
        <v>1.0428866971775999</v>
      </c>
      <c r="X3" s="8">
        <f t="shared" si="0"/>
        <v>2.279797731216E-2</v>
      </c>
      <c r="Y3" s="8">
        <f t="shared" si="0"/>
        <v>0</v>
      </c>
      <c r="Z3" s="8">
        <f t="shared" si="0"/>
        <v>4.085827741584E-2</v>
      </c>
      <c r="AA3" s="8">
        <f t="shared" si="0"/>
        <v>3.1123460140833594</v>
      </c>
      <c r="AB3" s="45">
        <f>P3/6.94</f>
        <v>7.3512071107780972E-4</v>
      </c>
      <c r="AC3" s="45">
        <f>Q3/10.81</f>
        <v>2.2029833075611471E-2</v>
      </c>
      <c r="AD3" s="45">
        <f>R3/22.99</f>
        <v>6.0740443464365378E-2</v>
      </c>
      <c r="AE3" s="45">
        <f>S3/24.31</f>
        <v>1.1619067424460717E-2</v>
      </c>
      <c r="AF3" s="45">
        <f>T3/26.98</f>
        <v>5.4068390357123793E-3</v>
      </c>
      <c r="AG3" s="45">
        <f>U3/39.1</f>
        <v>1.5288911523805624E-2</v>
      </c>
      <c r="AH3" s="45">
        <f>V3/54.94</f>
        <v>2.4442562471379686E-3</v>
      </c>
      <c r="AI3" s="45">
        <f>W3/40.08</f>
        <v>2.6020127175089818E-2</v>
      </c>
      <c r="AJ3" s="45">
        <f>X3/55.85</f>
        <v>4.0820013092497762E-4</v>
      </c>
      <c r="AK3" s="45">
        <f>Y3/85.47</f>
        <v>0</v>
      </c>
      <c r="AL3" s="45">
        <f>Z3/87.62</f>
        <v>4.6631222798265232E-4</v>
      </c>
      <c r="AM3" s="45">
        <f>AA3/137.33</f>
        <v>2.2663263773999558E-2</v>
      </c>
      <c r="AN3" s="45">
        <f>AB3/$B3</f>
        <v>2.0420019752161381E-4</v>
      </c>
      <c r="AO3" s="45">
        <f t="shared" ref="AO3:AO66" si="1">AC3/$B3</f>
        <v>6.1193980765587418E-3</v>
      </c>
      <c r="AP3" s="45">
        <f t="shared" ref="AP3:AP66" si="2">AD3/$B3</f>
        <v>1.6872345406768161E-2</v>
      </c>
      <c r="AQ3" s="45">
        <f t="shared" ref="AQ3:AQ66" si="3">AE3/$B3</f>
        <v>3.2275187290168655E-3</v>
      </c>
      <c r="AR3" s="45">
        <f t="shared" ref="AR3:AR66" si="4">AF3/$B3</f>
        <v>1.5018997321423276E-3</v>
      </c>
      <c r="AS3" s="45">
        <f t="shared" ref="AS3:AS66" si="5">AG3/$B3</f>
        <v>4.2469198677237844E-3</v>
      </c>
      <c r="AT3" s="45">
        <f t="shared" ref="AT3:AT66" si="6">AH3/$B3</f>
        <v>6.7896006864943568E-4</v>
      </c>
      <c r="AU3" s="45">
        <f t="shared" ref="AU3:AU66" si="7">AI3/$B3</f>
        <v>7.2278131041916159E-3</v>
      </c>
      <c r="AV3" s="45">
        <f t="shared" ref="AV3:AV66" si="8">AJ3/$B3</f>
        <v>1.1338892525693823E-4</v>
      </c>
      <c r="AW3" s="45">
        <f t="shared" ref="AW3:AW66" si="9">AK3/$B3</f>
        <v>0</v>
      </c>
      <c r="AX3" s="45">
        <f t="shared" ref="AX3:AX66" si="10">AL3/$B3</f>
        <v>1.2953117443962564E-4</v>
      </c>
      <c r="AY3" s="45">
        <f t="shared" ref="AY3:AY66" si="11">AM3/$B3</f>
        <v>6.2953510483332101E-3</v>
      </c>
      <c r="AZ3">
        <f>AB3*1</f>
        <v>7.3512071107780972E-4</v>
      </c>
      <c r="BA3">
        <f>AC3*3</f>
        <v>6.6089499226834408E-2</v>
      </c>
      <c r="BB3">
        <f>AD3*1</f>
        <v>6.0740443464365378E-2</v>
      </c>
      <c r="BC3">
        <f>AE3*2</f>
        <v>2.3238134848921434E-2</v>
      </c>
      <c r="BD3">
        <f>AF3*3</f>
        <v>1.6220517107137136E-2</v>
      </c>
      <c r="BE3">
        <f>AG3*1</f>
        <v>1.5288911523805624E-2</v>
      </c>
      <c r="BF3">
        <f>AH3*4</f>
        <v>9.7770249885518745E-3</v>
      </c>
      <c r="BG3">
        <f>AI3*2</f>
        <v>5.2040254350179636E-2</v>
      </c>
      <c r="BH3">
        <f>AJ3*3</f>
        <v>1.224600392774933E-3</v>
      </c>
      <c r="BI3">
        <f>AK3*1</f>
        <v>0</v>
      </c>
      <c r="BJ3">
        <f>AL3*2</f>
        <v>9.3262445596530464E-4</v>
      </c>
      <c r="BK3">
        <f>AM3*2</f>
        <v>4.5326527547999117E-2</v>
      </c>
      <c r="BL3" s="46">
        <f>SUM(D3:O3)/1000</f>
        <v>1.9497155332187999</v>
      </c>
      <c r="BM3">
        <f>SUM(P3:AA3)</f>
        <v>7.0189759195876791</v>
      </c>
      <c r="BN3">
        <f>SUM(AB3:AM3)</f>
        <v>0.16782237479016834</v>
      </c>
      <c r="BO3">
        <f>BN3/B3</f>
        <v>4.6617326330602317E-2</v>
      </c>
      <c r="BP3">
        <f>SUM(AZ3:BK3)</f>
        <v>0.29161365861761268</v>
      </c>
    </row>
    <row r="4" spans="1:68" x14ac:dyDescent="0.2">
      <c r="A4" t="s">
        <v>8</v>
      </c>
      <c r="B4">
        <v>3.6</v>
      </c>
      <c r="C4" s="1">
        <f>C3+6</f>
        <v>6</v>
      </c>
      <c r="D4" s="40">
        <v>1.4269132499999999</v>
      </c>
      <c r="E4" s="40">
        <v>24.263203019999999</v>
      </c>
      <c r="F4" s="40">
        <v>397.69979809</v>
      </c>
      <c r="G4" s="40">
        <v>52.308697350000003</v>
      </c>
      <c r="H4" s="40">
        <v>39.135374460000001</v>
      </c>
      <c r="I4" s="40">
        <v>122.378405555</v>
      </c>
      <c r="J4" s="40">
        <v>37.07155487</v>
      </c>
      <c r="K4" s="40">
        <v>140.85795314500001</v>
      </c>
      <c r="L4" s="40">
        <v>8.0093412700000002</v>
      </c>
      <c r="M4" s="40">
        <v>0</v>
      </c>
      <c r="N4" s="40">
        <v>13.582769794999999</v>
      </c>
      <c r="O4" s="40">
        <v>1204.7110813849999</v>
      </c>
      <c r="P4" s="8">
        <f t="shared" ref="P4:P53" si="12">($B4/1000)*D4</f>
        <v>5.1368876999999995E-3</v>
      </c>
      <c r="Q4" s="8">
        <f t="shared" ref="Q4:Q53" si="13">($B4/1000)*E4</f>
        <v>8.7347530871999993E-2</v>
      </c>
      <c r="R4" s="8">
        <f t="shared" ref="R4:R53" si="14">($B4/1000)*F4</f>
        <v>1.431719273124</v>
      </c>
      <c r="S4" s="8">
        <f t="shared" ref="S4:S53" si="15">($B4/1000)*G4</f>
        <v>0.18831131045999999</v>
      </c>
      <c r="T4" s="8">
        <f t="shared" ref="T4:T53" si="16">($B4/1000)*H4</f>
        <v>0.14088734805600001</v>
      </c>
      <c r="U4" s="8">
        <f t="shared" ref="U4:U53" si="17">($B4/1000)*I4</f>
        <v>0.44056225999799997</v>
      </c>
      <c r="V4" s="8">
        <f t="shared" ref="V4:V53" si="18">($B4/1000)*J4</f>
        <v>0.13345759753199998</v>
      </c>
      <c r="W4" s="8">
        <f t="shared" ref="W4:W53" si="19">($B4/1000)*K4</f>
        <v>0.50708863132199999</v>
      </c>
      <c r="X4" s="8">
        <f t="shared" ref="X4:X53" si="20">($B4/1000)*L4</f>
        <v>2.8833628571999999E-2</v>
      </c>
      <c r="Y4" s="8">
        <f t="shared" ref="Y4:Y53" si="21">($B4/1000)*M4</f>
        <v>0</v>
      </c>
      <c r="Z4" s="8">
        <f t="shared" ref="Z4:Z53" si="22">($B4/1000)*N4</f>
        <v>4.8897971261999996E-2</v>
      </c>
      <c r="AA4" s="8">
        <f t="shared" ref="AA4:AA53" si="23">($B4/1000)*O4</f>
        <v>4.336959892986</v>
      </c>
      <c r="AB4" s="45">
        <f t="shared" ref="AB4:AB53" si="24">P4/6.94</f>
        <v>7.4018554755043216E-4</v>
      </c>
      <c r="AC4" s="45">
        <f t="shared" ref="AC4:AC53" si="25">Q4/10.81</f>
        <v>8.080252624606845E-3</v>
      </c>
      <c r="AD4" s="45">
        <f t="shared" ref="AD4:AD53" si="26">R4/22.99</f>
        <v>6.2275740457764253E-2</v>
      </c>
      <c r="AE4" s="45">
        <f t="shared" ref="AE4:AE53" si="27">S4/24.31</f>
        <v>7.7462488877005345E-3</v>
      </c>
      <c r="AF4" s="45">
        <f t="shared" ref="AF4:AF53" si="28">T4/26.98</f>
        <v>5.2219180154188293E-3</v>
      </c>
      <c r="AG4" s="45">
        <f t="shared" ref="AG4:AG53" si="29">U4/39.1</f>
        <v>1.1267576982046034E-2</v>
      </c>
      <c r="AH4" s="45">
        <f t="shared" ref="AH4:AH53" si="30">V4/54.94</f>
        <v>2.4291517570440477E-3</v>
      </c>
      <c r="AI4" s="45">
        <f t="shared" ref="AI4:AI53" si="31">W4/40.08</f>
        <v>1.2651911959131738E-2</v>
      </c>
      <c r="AJ4" s="45">
        <f t="shared" ref="AJ4:AJ53" si="32">X4/55.85</f>
        <v>5.1626908812891668E-4</v>
      </c>
      <c r="AK4" s="45">
        <f t="shared" ref="AK4:AK53" si="33">Y4/85.47</f>
        <v>0</v>
      </c>
      <c r="AL4" s="45">
        <f t="shared" ref="AL4:AL53" si="34">Z4/87.62</f>
        <v>5.5806860604884717E-4</v>
      </c>
      <c r="AM4" s="45">
        <f t="shared" ref="AM4:AM53" si="35">AA4/137.33</f>
        <v>3.1580571564741859E-2</v>
      </c>
      <c r="AN4" s="45">
        <f t="shared" ref="AN4:AN67" si="36">AB4/$B4</f>
        <v>2.056070965417867E-4</v>
      </c>
      <c r="AO4" s="45">
        <f t="shared" si="1"/>
        <v>2.244514617946346E-3</v>
      </c>
      <c r="AP4" s="45">
        <f t="shared" si="2"/>
        <v>1.7298816793823404E-2</v>
      </c>
      <c r="AQ4" s="45">
        <f t="shared" si="3"/>
        <v>2.1517358021390372E-3</v>
      </c>
      <c r="AR4" s="45">
        <f t="shared" si="4"/>
        <v>1.450532782060786E-3</v>
      </c>
      <c r="AS4" s="45">
        <f t="shared" si="5"/>
        <v>3.1298824950127873E-3</v>
      </c>
      <c r="AT4" s="45">
        <f t="shared" si="6"/>
        <v>6.7476437695667996E-4</v>
      </c>
      <c r="AU4" s="45">
        <f t="shared" si="7"/>
        <v>3.5144199886477049E-3</v>
      </c>
      <c r="AV4" s="45">
        <f t="shared" si="8"/>
        <v>1.4340808003581018E-4</v>
      </c>
      <c r="AW4" s="45">
        <f t="shared" si="9"/>
        <v>0</v>
      </c>
      <c r="AX4" s="45">
        <f t="shared" si="10"/>
        <v>1.5501905723579087E-4</v>
      </c>
      <c r="AY4" s="45">
        <f t="shared" si="11"/>
        <v>8.7723809902060714E-3</v>
      </c>
      <c r="AZ4">
        <f t="shared" ref="AZ4:AZ67" si="37">AB4*1</f>
        <v>7.4018554755043216E-4</v>
      </c>
      <c r="BA4">
        <f t="shared" ref="BA4:BA67" si="38">AC4*3</f>
        <v>2.4240757873820535E-2</v>
      </c>
      <c r="BB4">
        <f t="shared" ref="BB4:BB67" si="39">AD4*1</f>
        <v>6.2275740457764253E-2</v>
      </c>
      <c r="BC4">
        <f t="shared" ref="BC4:BC67" si="40">AE4*2</f>
        <v>1.5492497775401069E-2</v>
      </c>
      <c r="BD4">
        <f t="shared" ref="BD4:BD67" si="41">AF4*3</f>
        <v>1.5665754046256489E-2</v>
      </c>
      <c r="BE4">
        <f t="shared" ref="BE4:BE67" si="42">AG4*1</f>
        <v>1.1267576982046034E-2</v>
      </c>
      <c r="BF4">
        <f t="shared" ref="BF4:BF67" si="43">AH4*4</f>
        <v>9.7166070281761909E-3</v>
      </c>
      <c r="BG4">
        <f t="shared" ref="BG4:BG67" si="44">AI4*2</f>
        <v>2.5303823918263475E-2</v>
      </c>
      <c r="BH4">
        <f t="shared" ref="BH4:BH67" si="45">AJ4*3</f>
        <v>1.54880726438675E-3</v>
      </c>
      <c r="BI4">
        <f t="shared" ref="BI4:BI67" si="46">AK4*1</f>
        <v>0</v>
      </c>
      <c r="BJ4">
        <f t="shared" ref="BJ4:BJ67" si="47">AL4*2</f>
        <v>1.1161372120976943E-3</v>
      </c>
      <c r="BK4">
        <f t="shared" ref="BK4:BK67" si="48">AM4*2</f>
        <v>6.3161143129483718E-2</v>
      </c>
      <c r="BL4" s="46">
        <f t="shared" ref="BL4:BL67" si="49">SUM(D4:O4)/1000</f>
        <v>2.04144509219</v>
      </c>
      <c r="BM4">
        <f t="shared" ref="BM4:BM53" si="50">SUM(P4:AA4)</f>
        <v>7.3492023318839994</v>
      </c>
      <c r="BN4">
        <f t="shared" ref="BN4:BN53" si="51">SUM(AB4:AM4)</f>
        <v>0.14306789549018231</v>
      </c>
      <c r="BO4">
        <f t="shared" ref="BO4:BO67" si="52">BN4/B4</f>
        <v>3.9741082080606199E-2</v>
      </c>
      <c r="BP4">
        <f t="shared" ref="BP4:BP53" si="53">SUM(AZ4:BK4)</f>
        <v>0.23052903123524665</v>
      </c>
    </row>
    <row r="5" spans="1:68" x14ac:dyDescent="0.2">
      <c r="A5" t="s">
        <v>9</v>
      </c>
      <c r="B5">
        <v>3.6</v>
      </c>
      <c r="C5" s="1">
        <f t="shared" ref="C5:C67" si="54">C4+6</f>
        <v>12</v>
      </c>
      <c r="D5" s="40">
        <v>1.2470423532000001</v>
      </c>
      <c r="E5" s="40">
        <v>19.3103572116</v>
      </c>
      <c r="F5" s="40">
        <v>784.67642107680012</v>
      </c>
      <c r="G5" s="40">
        <v>33.182247369599999</v>
      </c>
      <c r="H5" s="40">
        <v>28.585790704800001</v>
      </c>
      <c r="I5" s="40">
        <v>104.2389398568</v>
      </c>
      <c r="J5" s="40">
        <v>27.100329463200005</v>
      </c>
      <c r="K5" s="40">
        <v>52.485134024399997</v>
      </c>
      <c r="L5" s="40">
        <v>4.8009631572000009</v>
      </c>
      <c r="M5" s="40">
        <v>0</v>
      </c>
      <c r="N5" s="40">
        <v>10.2487684068</v>
      </c>
      <c r="O5" s="40">
        <v>924.21831261479997</v>
      </c>
      <c r="P5" s="8">
        <f t="shared" si="12"/>
        <v>4.4893524715200004E-3</v>
      </c>
      <c r="Q5" s="8">
        <f t="shared" si="13"/>
        <v>6.9517285961760003E-2</v>
      </c>
      <c r="R5" s="8">
        <f t="shared" si="14"/>
        <v>2.8248351158764802</v>
      </c>
      <c r="S5" s="8">
        <f t="shared" si="15"/>
        <v>0.11945609053056</v>
      </c>
      <c r="T5" s="8">
        <f t="shared" si="16"/>
        <v>0.10290884653728</v>
      </c>
      <c r="U5" s="8">
        <f t="shared" si="17"/>
        <v>0.37526018348447998</v>
      </c>
      <c r="V5" s="8">
        <f t="shared" si="18"/>
        <v>9.7561186067520012E-2</v>
      </c>
      <c r="W5" s="8">
        <f t="shared" si="19"/>
        <v>0.18894648248783999</v>
      </c>
      <c r="X5" s="8">
        <f t="shared" si="20"/>
        <v>1.7283467365920003E-2</v>
      </c>
      <c r="Y5" s="8">
        <f t="shared" si="21"/>
        <v>0</v>
      </c>
      <c r="Z5" s="8">
        <f t="shared" si="22"/>
        <v>3.6895566264479998E-2</v>
      </c>
      <c r="AA5" s="8">
        <f t="shared" si="23"/>
        <v>3.3271859254132798</v>
      </c>
      <c r="AB5" s="45">
        <f t="shared" si="24"/>
        <v>6.4688075958501442E-4</v>
      </c>
      <c r="AC5" s="45">
        <f t="shared" si="25"/>
        <v>6.4308312638075857E-3</v>
      </c>
      <c r="AD5" s="45">
        <f t="shared" si="26"/>
        <v>0.1228723408384724</v>
      </c>
      <c r="AE5" s="45">
        <f t="shared" si="27"/>
        <v>4.9138663319851913E-3</v>
      </c>
      <c r="AF5" s="45">
        <f t="shared" si="28"/>
        <v>3.8142641414855446E-3</v>
      </c>
      <c r="AG5" s="45">
        <f t="shared" si="29"/>
        <v>9.5974471479406635E-3</v>
      </c>
      <c r="AH5" s="45">
        <f t="shared" si="30"/>
        <v>1.7757769579089919E-3</v>
      </c>
      <c r="AI5" s="45">
        <f t="shared" si="31"/>
        <v>4.714233595005988E-3</v>
      </c>
      <c r="AJ5" s="45">
        <f t="shared" si="32"/>
        <v>3.0946226259480754E-4</v>
      </c>
      <c r="AK5" s="45">
        <f t="shared" si="33"/>
        <v>0</v>
      </c>
      <c r="AL5" s="45">
        <f t="shared" si="34"/>
        <v>4.2108612490846832E-4</v>
      </c>
      <c r="AM5" s="45">
        <f t="shared" si="35"/>
        <v>2.4227670031408136E-2</v>
      </c>
      <c r="AN5" s="45">
        <f t="shared" si="36"/>
        <v>1.7968909988472622E-4</v>
      </c>
      <c r="AO5" s="45">
        <f t="shared" si="1"/>
        <v>1.7863420177243294E-3</v>
      </c>
      <c r="AP5" s="45">
        <f t="shared" si="2"/>
        <v>3.4131205788464555E-2</v>
      </c>
      <c r="AQ5" s="45">
        <f t="shared" si="3"/>
        <v>1.3649628699958865E-3</v>
      </c>
      <c r="AR5" s="45">
        <f t="shared" si="4"/>
        <v>1.0595178170793179E-3</v>
      </c>
      <c r="AS5" s="45">
        <f t="shared" si="5"/>
        <v>2.6659575410946288E-3</v>
      </c>
      <c r="AT5" s="45">
        <f t="shared" si="6"/>
        <v>4.9327137719694218E-4</v>
      </c>
      <c r="AU5" s="45">
        <f t="shared" si="7"/>
        <v>1.3095093319461077E-3</v>
      </c>
      <c r="AV5" s="45">
        <f t="shared" si="8"/>
        <v>8.5961739609668756E-5</v>
      </c>
      <c r="AW5" s="45">
        <f t="shared" si="9"/>
        <v>0</v>
      </c>
      <c r="AX5" s="45">
        <f t="shared" si="10"/>
        <v>1.1696836803013009E-4</v>
      </c>
      <c r="AY5" s="45">
        <f t="shared" si="11"/>
        <v>6.7299083420578158E-3</v>
      </c>
      <c r="AZ5">
        <f t="shared" si="37"/>
        <v>6.4688075958501442E-4</v>
      </c>
      <c r="BA5">
        <f t="shared" si="38"/>
        <v>1.9292493791422758E-2</v>
      </c>
      <c r="BB5">
        <f t="shared" si="39"/>
        <v>0.1228723408384724</v>
      </c>
      <c r="BC5">
        <f t="shared" si="40"/>
        <v>9.8277326639703826E-3</v>
      </c>
      <c r="BD5">
        <f t="shared" si="41"/>
        <v>1.1442792424456633E-2</v>
      </c>
      <c r="BE5">
        <f t="shared" si="42"/>
        <v>9.5974471479406635E-3</v>
      </c>
      <c r="BF5">
        <f t="shared" si="43"/>
        <v>7.1031078316359676E-3</v>
      </c>
      <c r="BG5">
        <f t="shared" si="44"/>
        <v>9.428467190011976E-3</v>
      </c>
      <c r="BH5">
        <f t="shared" si="45"/>
        <v>9.2838678778442256E-4</v>
      </c>
      <c r="BI5">
        <f t="shared" si="46"/>
        <v>0</v>
      </c>
      <c r="BJ5">
        <f t="shared" si="47"/>
        <v>8.4217224981693664E-4</v>
      </c>
      <c r="BK5">
        <f t="shared" si="48"/>
        <v>4.8455340062816273E-2</v>
      </c>
      <c r="BL5" s="46">
        <f t="shared" si="49"/>
        <v>1.9900943062392</v>
      </c>
      <c r="BM5">
        <f t="shared" si="50"/>
        <v>7.1643395024611198</v>
      </c>
      <c r="BN5">
        <f t="shared" si="51"/>
        <v>0.1797238594551028</v>
      </c>
      <c r="BO5">
        <f t="shared" si="52"/>
        <v>4.9923294293084113E-2</v>
      </c>
      <c r="BP5">
        <f t="shared" si="53"/>
        <v>0.24043716174791346</v>
      </c>
    </row>
    <row r="6" spans="1:68" x14ac:dyDescent="0.2">
      <c r="A6" t="s">
        <v>10</v>
      </c>
      <c r="B6">
        <v>3.6</v>
      </c>
      <c r="C6" s="1">
        <f>C5+12</f>
        <v>24</v>
      </c>
      <c r="D6" s="40">
        <v>1.1073159207000001</v>
      </c>
      <c r="E6" s="40">
        <v>16.527200570400002</v>
      </c>
      <c r="F6" s="40">
        <v>460.21932615630004</v>
      </c>
      <c r="G6" s="40">
        <v>28.175123290200002</v>
      </c>
      <c r="H6" s="40">
        <v>27.166639401600001</v>
      </c>
      <c r="I6" s="40">
        <v>147.22092823680001</v>
      </c>
      <c r="J6" s="40">
        <v>27.390831795899999</v>
      </c>
      <c r="K6" s="40">
        <v>77.274326922</v>
      </c>
      <c r="L6" s="40">
        <v>4.5915905856000006</v>
      </c>
      <c r="M6" s="40">
        <v>0</v>
      </c>
      <c r="N6" s="40">
        <v>8.7286862105999994</v>
      </c>
      <c r="O6" s="40">
        <v>780.79046758020002</v>
      </c>
      <c r="P6" s="8">
        <f t="shared" si="12"/>
        <v>3.9863373145199998E-3</v>
      </c>
      <c r="Q6" s="8">
        <f t="shared" si="13"/>
        <v>5.9497922053440004E-2</v>
      </c>
      <c r="R6" s="8">
        <f t="shared" si="14"/>
        <v>1.6567895741626801</v>
      </c>
      <c r="S6" s="8">
        <f t="shared" si="15"/>
        <v>0.10143044384472</v>
      </c>
      <c r="T6" s="8">
        <f t="shared" si="16"/>
        <v>9.7799901845759998E-2</v>
      </c>
      <c r="U6" s="8">
        <f t="shared" si="17"/>
        <v>0.52999534165247997</v>
      </c>
      <c r="V6" s="8">
        <f t="shared" si="18"/>
        <v>9.8606994465239989E-2</v>
      </c>
      <c r="W6" s="8">
        <f t="shared" si="19"/>
        <v>0.27818757691919999</v>
      </c>
      <c r="X6" s="8">
        <f t="shared" si="20"/>
        <v>1.652972610816E-2</v>
      </c>
      <c r="Y6" s="8">
        <f t="shared" si="21"/>
        <v>0</v>
      </c>
      <c r="Z6" s="8">
        <f t="shared" si="22"/>
        <v>3.1423270358159998E-2</v>
      </c>
      <c r="AA6" s="8">
        <f t="shared" si="23"/>
        <v>2.8108456832887199</v>
      </c>
      <c r="AB6" s="45">
        <f t="shared" si="24"/>
        <v>5.7440018941210371E-4</v>
      </c>
      <c r="AC6" s="45">
        <f t="shared" si="25"/>
        <v>5.5039705877372802E-3</v>
      </c>
      <c r="AD6" s="45">
        <f t="shared" si="26"/>
        <v>7.2065662208033066E-2</v>
      </c>
      <c r="AE6" s="45">
        <f t="shared" si="27"/>
        <v>4.1723753124113536E-3</v>
      </c>
      <c r="AF6" s="45">
        <f t="shared" si="28"/>
        <v>3.6249037007323941E-3</v>
      </c>
      <c r="AG6" s="45">
        <f t="shared" si="29"/>
        <v>1.3554868072953452E-2</v>
      </c>
      <c r="AH6" s="45">
        <f t="shared" si="30"/>
        <v>1.7948124220101929E-3</v>
      </c>
      <c r="AI6" s="45">
        <f t="shared" si="31"/>
        <v>6.9408078073652695E-3</v>
      </c>
      <c r="AJ6" s="45">
        <f t="shared" si="32"/>
        <v>2.9596644777367951E-4</v>
      </c>
      <c r="AK6" s="45">
        <f t="shared" si="33"/>
        <v>0</v>
      </c>
      <c r="AL6" s="45">
        <f t="shared" si="34"/>
        <v>3.5863125266103623E-4</v>
      </c>
      <c r="AM6" s="45">
        <f t="shared" si="35"/>
        <v>2.0467819728309324E-2</v>
      </c>
      <c r="AN6" s="45">
        <f t="shared" si="36"/>
        <v>1.595556081700288E-4</v>
      </c>
      <c r="AO6" s="45">
        <f t="shared" si="1"/>
        <v>1.5288807188159111E-3</v>
      </c>
      <c r="AP6" s="45">
        <f t="shared" si="2"/>
        <v>2.0018239502231406E-2</v>
      </c>
      <c r="AQ6" s="45">
        <f t="shared" si="3"/>
        <v>1.1589931423364871E-3</v>
      </c>
      <c r="AR6" s="45">
        <f t="shared" si="4"/>
        <v>1.0069176946478871E-3</v>
      </c>
      <c r="AS6" s="45">
        <f t="shared" si="5"/>
        <v>3.7652411313759586E-3</v>
      </c>
      <c r="AT6" s="45">
        <f t="shared" si="6"/>
        <v>4.9855900611394245E-4</v>
      </c>
      <c r="AU6" s="45">
        <f t="shared" si="7"/>
        <v>1.9280021687125748E-3</v>
      </c>
      <c r="AV6" s="45">
        <f t="shared" si="8"/>
        <v>8.2212902159355418E-5</v>
      </c>
      <c r="AW6" s="45">
        <f t="shared" si="9"/>
        <v>0</v>
      </c>
      <c r="AX6" s="45">
        <f t="shared" si="10"/>
        <v>9.9619792405843398E-5</v>
      </c>
      <c r="AY6" s="45">
        <f t="shared" si="11"/>
        <v>5.6855054800859237E-3</v>
      </c>
      <c r="AZ6">
        <f t="shared" si="37"/>
        <v>5.7440018941210371E-4</v>
      </c>
      <c r="BA6">
        <f t="shared" si="38"/>
        <v>1.6511911763211842E-2</v>
      </c>
      <c r="BB6">
        <f t="shared" si="39"/>
        <v>7.2065662208033066E-2</v>
      </c>
      <c r="BC6">
        <f t="shared" si="40"/>
        <v>8.3447506248227072E-3</v>
      </c>
      <c r="BD6">
        <f t="shared" si="41"/>
        <v>1.0874711102197182E-2</v>
      </c>
      <c r="BE6">
        <f t="shared" si="42"/>
        <v>1.3554868072953452E-2</v>
      </c>
      <c r="BF6">
        <f t="shared" si="43"/>
        <v>7.1792496880407715E-3</v>
      </c>
      <c r="BG6">
        <f t="shared" si="44"/>
        <v>1.3881615614730539E-2</v>
      </c>
      <c r="BH6">
        <f t="shared" si="45"/>
        <v>8.8789934332103853E-4</v>
      </c>
      <c r="BI6">
        <f t="shared" si="46"/>
        <v>0</v>
      </c>
      <c r="BJ6">
        <f t="shared" si="47"/>
        <v>7.1726250532207247E-4</v>
      </c>
      <c r="BK6">
        <f t="shared" si="48"/>
        <v>4.0935639456618649E-2</v>
      </c>
      <c r="BL6" s="46">
        <f t="shared" si="49"/>
        <v>1.5791924366703001</v>
      </c>
      <c r="BM6">
        <f t="shared" si="50"/>
        <v>5.6850927720130802</v>
      </c>
      <c r="BN6">
        <f t="shared" si="51"/>
        <v>0.12935421772939915</v>
      </c>
      <c r="BO6">
        <f t="shared" si="52"/>
        <v>3.5931727147055316E-2</v>
      </c>
      <c r="BP6">
        <f t="shared" si="53"/>
        <v>0.18552797056866341</v>
      </c>
    </row>
    <row r="7" spans="1:68" x14ac:dyDescent="0.2">
      <c r="A7" t="s">
        <v>11</v>
      </c>
      <c r="B7">
        <v>3.6</v>
      </c>
      <c r="C7" s="1">
        <f t="shared" si="54"/>
        <v>30</v>
      </c>
      <c r="D7" s="40">
        <v>1.0006374679000001</v>
      </c>
      <c r="E7" s="40">
        <v>12.0080017925</v>
      </c>
      <c r="F7" s="40">
        <v>656.87465155270002</v>
      </c>
      <c r="G7" s="40">
        <v>27.312487479200001</v>
      </c>
      <c r="H7" s="40">
        <v>35.308279668899999</v>
      </c>
      <c r="I7" s="40">
        <v>77.540825719699995</v>
      </c>
      <c r="J7" s="40">
        <v>26.478027574600002</v>
      </c>
      <c r="K7" s="40">
        <v>34.898797626000004</v>
      </c>
      <c r="L7" s="40">
        <v>5.1312290890000005</v>
      </c>
      <c r="M7" s="40">
        <v>0</v>
      </c>
      <c r="N7" s="40">
        <v>8.1358582921</v>
      </c>
      <c r="O7" s="40">
        <v>747.46466727940003</v>
      </c>
      <c r="P7" s="8">
        <f t="shared" si="12"/>
        <v>3.6022948844400002E-3</v>
      </c>
      <c r="Q7" s="8">
        <f t="shared" si="13"/>
        <v>4.3228806453E-2</v>
      </c>
      <c r="R7" s="8">
        <f t="shared" si="14"/>
        <v>2.3647487455897198</v>
      </c>
      <c r="S7" s="8">
        <f t="shared" si="15"/>
        <v>9.8324954925120001E-2</v>
      </c>
      <c r="T7" s="8">
        <f t="shared" si="16"/>
        <v>0.12710980680803999</v>
      </c>
      <c r="U7" s="8">
        <f t="shared" si="17"/>
        <v>0.27914697259091997</v>
      </c>
      <c r="V7" s="8">
        <f t="shared" si="18"/>
        <v>9.5320899268560008E-2</v>
      </c>
      <c r="W7" s="8">
        <f t="shared" si="19"/>
        <v>0.12563567145360002</v>
      </c>
      <c r="X7" s="8">
        <f t="shared" si="20"/>
        <v>1.8472424720400001E-2</v>
      </c>
      <c r="Y7" s="8">
        <f t="shared" si="21"/>
        <v>0</v>
      </c>
      <c r="Z7" s="8">
        <f t="shared" si="22"/>
        <v>2.928908985156E-2</v>
      </c>
      <c r="AA7" s="8">
        <f t="shared" si="23"/>
        <v>2.6908728022058401</v>
      </c>
      <c r="AB7" s="45">
        <f t="shared" si="24"/>
        <v>5.1906266346397694E-4</v>
      </c>
      <c r="AC7" s="45">
        <f t="shared" si="25"/>
        <v>3.9989645192414431E-3</v>
      </c>
      <c r="AD7" s="45">
        <f t="shared" si="26"/>
        <v>0.10285988454065767</v>
      </c>
      <c r="AE7" s="45">
        <f t="shared" si="27"/>
        <v>4.0446299845791856E-3</v>
      </c>
      <c r="AF7" s="45">
        <f t="shared" si="28"/>
        <v>4.7112604450719048E-3</v>
      </c>
      <c r="AG7" s="45">
        <f t="shared" si="29"/>
        <v>7.1393087619161114E-3</v>
      </c>
      <c r="AH7" s="45">
        <f t="shared" si="30"/>
        <v>1.7349999866865674E-3</v>
      </c>
      <c r="AI7" s="45">
        <f t="shared" si="31"/>
        <v>3.1346225412574855E-3</v>
      </c>
      <c r="AJ7" s="45">
        <f t="shared" si="32"/>
        <v>3.30750666435094E-4</v>
      </c>
      <c r="AK7" s="45">
        <f t="shared" si="33"/>
        <v>0</v>
      </c>
      <c r="AL7" s="45">
        <f t="shared" si="34"/>
        <v>3.3427402250125543E-4</v>
      </c>
      <c r="AM7" s="45">
        <f t="shared" si="35"/>
        <v>1.9594209584255732E-2</v>
      </c>
      <c r="AN7" s="45">
        <f t="shared" si="36"/>
        <v>1.4418407318443803E-4</v>
      </c>
      <c r="AO7" s="45">
        <f t="shared" si="1"/>
        <v>1.1108234775670674E-3</v>
      </c>
      <c r="AP7" s="45">
        <f t="shared" si="2"/>
        <v>2.8572190150182687E-2</v>
      </c>
      <c r="AQ7" s="45">
        <f t="shared" si="3"/>
        <v>1.1235083290497738E-3</v>
      </c>
      <c r="AR7" s="45">
        <f t="shared" si="4"/>
        <v>1.3086834569644181E-3</v>
      </c>
      <c r="AS7" s="45">
        <f t="shared" si="5"/>
        <v>1.9831413227544754E-3</v>
      </c>
      <c r="AT7" s="45">
        <f t="shared" si="6"/>
        <v>4.8194444074626868E-4</v>
      </c>
      <c r="AU7" s="45">
        <f t="shared" si="7"/>
        <v>8.7072848368263483E-4</v>
      </c>
      <c r="AV7" s="45">
        <f t="shared" si="8"/>
        <v>9.1875185120859448E-5</v>
      </c>
      <c r="AW7" s="45">
        <f t="shared" si="9"/>
        <v>0</v>
      </c>
      <c r="AX7" s="45">
        <f t="shared" si="10"/>
        <v>9.2853895139237622E-5</v>
      </c>
      <c r="AY7" s="45">
        <f t="shared" si="11"/>
        <v>5.4428359956265925E-3</v>
      </c>
      <c r="AZ7">
        <f t="shared" si="37"/>
        <v>5.1906266346397694E-4</v>
      </c>
      <c r="BA7">
        <f t="shared" si="38"/>
        <v>1.199689355772433E-2</v>
      </c>
      <c r="BB7">
        <f t="shared" si="39"/>
        <v>0.10285988454065767</v>
      </c>
      <c r="BC7">
        <f t="shared" si="40"/>
        <v>8.0892599691583713E-3</v>
      </c>
      <c r="BD7">
        <f t="shared" si="41"/>
        <v>1.4133781335215714E-2</v>
      </c>
      <c r="BE7">
        <f t="shared" si="42"/>
        <v>7.1393087619161114E-3</v>
      </c>
      <c r="BF7">
        <f t="shared" si="43"/>
        <v>6.9399999467462696E-3</v>
      </c>
      <c r="BG7">
        <f t="shared" si="44"/>
        <v>6.2692450825149711E-3</v>
      </c>
      <c r="BH7">
        <f t="shared" si="45"/>
        <v>9.9225199930528195E-4</v>
      </c>
      <c r="BI7">
        <f t="shared" si="46"/>
        <v>0</v>
      </c>
      <c r="BJ7">
        <f t="shared" si="47"/>
        <v>6.6854804500251087E-4</v>
      </c>
      <c r="BK7">
        <f t="shared" si="48"/>
        <v>3.9188419168511464E-2</v>
      </c>
      <c r="BL7" s="46">
        <f t="shared" si="49"/>
        <v>1.6321534635420003</v>
      </c>
      <c r="BM7">
        <f t="shared" si="50"/>
        <v>5.8757524687511999</v>
      </c>
      <c r="BN7">
        <f t="shared" si="51"/>
        <v>0.14840196771606642</v>
      </c>
      <c r="BO7">
        <f t="shared" si="52"/>
        <v>4.1222768810018448E-2</v>
      </c>
      <c r="BP7">
        <f t="shared" si="53"/>
        <v>0.19879665507021668</v>
      </c>
    </row>
    <row r="8" spans="1:68" x14ac:dyDescent="0.2">
      <c r="A8" t="s">
        <v>12</v>
      </c>
      <c r="B8">
        <v>3.6</v>
      </c>
      <c r="C8" s="1">
        <f t="shared" si="54"/>
        <v>36</v>
      </c>
      <c r="D8" s="40">
        <v>0.88009207230000008</v>
      </c>
      <c r="E8" s="40">
        <v>11.37533971</v>
      </c>
      <c r="F8" s="40">
        <v>287.88952237570004</v>
      </c>
      <c r="G8" s="40">
        <v>21.908119428300001</v>
      </c>
      <c r="H8" s="40">
        <v>26.020196564600003</v>
      </c>
      <c r="I8" s="40">
        <v>106.2130209875</v>
      </c>
      <c r="J8" s="40">
        <v>26.478379752300004</v>
      </c>
      <c r="K8" s="40">
        <v>4.3877316532000004</v>
      </c>
      <c r="L8" s="40">
        <v>3.3653094790000004</v>
      </c>
      <c r="M8" s="40">
        <v>0</v>
      </c>
      <c r="N8" s="40">
        <v>7.7073083423000002</v>
      </c>
      <c r="O8" s="40">
        <v>717.58415032289997</v>
      </c>
      <c r="P8" s="8">
        <f t="shared" si="12"/>
        <v>3.1683314602800002E-3</v>
      </c>
      <c r="Q8" s="8">
        <f t="shared" si="13"/>
        <v>4.0951222956000004E-2</v>
      </c>
      <c r="R8" s="8">
        <f t="shared" si="14"/>
        <v>1.0364022805525201</v>
      </c>
      <c r="S8" s="8">
        <f t="shared" si="15"/>
        <v>7.8869229941880004E-2</v>
      </c>
      <c r="T8" s="8">
        <f t="shared" si="16"/>
        <v>9.3672707632560012E-2</v>
      </c>
      <c r="U8" s="8">
        <f t="shared" si="17"/>
        <v>0.38236687555499999</v>
      </c>
      <c r="V8" s="8">
        <f t="shared" si="18"/>
        <v>9.5322167108280009E-2</v>
      </c>
      <c r="W8" s="8">
        <f t="shared" si="19"/>
        <v>1.579583395152E-2</v>
      </c>
      <c r="X8" s="8">
        <f t="shared" si="20"/>
        <v>1.21151141244E-2</v>
      </c>
      <c r="Y8" s="8">
        <f t="shared" si="21"/>
        <v>0</v>
      </c>
      <c r="Z8" s="8">
        <f t="shared" si="22"/>
        <v>2.7746310032280001E-2</v>
      </c>
      <c r="AA8" s="8">
        <f t="shared" si="23"/>
        <v>2.5833029411624397</v>
      </c>
      <c r="AB8" s="45">
        <f t="shared" si="24"/>
        <v>4.5653191070317003E-4</v>
      </c>
      <c r="AC8" s="45">
        <f t="shared" si="25"/>
        <v>3.7882722438482889E-3</v>
      </c>
      <c r="AD8" s="45">
        <f t="shared" si="26"/>
        <v>4.5080568967051773E-2</v>
      </c>
      <c r="AE8" s="45">
        <f t="shared" si="27"/>
        <v>3.2443122148037846E-3</v>
      </c>
      <c r="AF8" s="45">
        <f t="shared" si="28"/>
        <v>3.4719313429414384E-3</v>
      </c>
      <c r="AG8" s="45">
        <f t="shared" si="29"/>
        <v>9.7792039783887452E-3</v>
      </c>
      <c r="AH8" s="45">
        <f t="shared" si="30"/>
        <v>1.7350230634925377E-3</v>
      </c>
      <c r="AI8" s="45">
        <f t="shared" si="31"/>
        <v>3.9410763352095812E-4</v>
      </c>
      <c r="AJ8" s="45">
        <f t="shared" si="32"/>
        <v>2.1692236570098477E-4</v>
      </c>
      <c r="AK8" s="45">
        <f t="shared" si="33"/>
        <v>0</v>
      </c>
      <c r="AL8" s="45">
        <f t="shared" si="34"/>
        <v>3.1666640073362245E-4</v>
      </c>
      <c r="AM8" s="45">
        <f t="shared" si="35"/>
        <v>1.8810914885039245E-2</v>
      </c>
      <c r="AN8" s="45">
        <f t="shared" si="36"/>
        <v>1.2681441963976946E-4</v>
      </c>
      <c r="AO8" s="45">
        <f t="shared" si="1"/>
        <v>1.0522978455134136E-3</v>
      </c>
      <c r="AP8" s="45">
        <f t="shared" si="2"/>
        <v>1.2522380268625493E-2</v>
      </c>
      <c r="AQ8" s="45">
        <f t="shared" si="3"/>
        <v>9.0119783744549572E-4</v>
      </c>
      <c r="AR8" s="45">
        <f t="shared" si="4"/>
        <v>9.6442537303928846E-4</v>
      </c>
      <c r="AS8" s="45">
        <f t="shared" si="5"/>
        <v>2.7164455495524292E-3</v>
      </c>
      <c r="AT8" s="45">
        <f t="shared" si="6"/>
        <v>4.8195085097014936E-4</v>
      </c>
      <c r="AU8" s="45">
        <f t="shared" si="7"/>
        <v>1.0947434264471058E-4</v>
      </c>
      <c r="AV8" s="45">
        <f t="shared" si="8"/>
        <v>6.0256212694717992E-5</v>
      </c>
      <c r="AW8" s="45">
        <f t="shared" si="9"/>
        <v>0</v>
      </c>
      <c r="AX8" s="45">
        <f t="shared" si="10"/>
        <v>8.7962889092672907E-5</v>
      </c>
      <c r="AY8" s="45">
        <f t="shared" si="11"/>
        <v>5.2252541347331235E-3</v>
      </c>
      <c r="AZ8">
        <f t="shared" si="37"/>
        <v>4.5653191070317003E-4</v>
      </c>
      <c r="BA8">
        <f t="shared" si="38"/>
        <v>1.1364816731544866E-2</v>
      </c>
      <c r="BB8">
        <f t="shared" si="39"/>
        <v>4.5080568967051773E-2</v>
      </c>
      <c r="BC8">
        <f t="shared" si="40"/>
        <v>6.4886244296075693E-3</v>
      </c>
      <c r="BD8">
        <f t="shared" si="41"/>
        <v>1.0415794028824315E-2</v>
      </c>
      <c r="BE8">
        <f t="shared" si="42"/>
        <v>9.7792039783887452E-3</v>
      </c>
      <c r="BF8">
        <f t="shared" si="43"/>
        <v>6.9400922539701506E-3</v>
      </c>
      <c r="BG8">
        <f t="shared" si="44"/>
        <v>7.8821526704191624E-4</v>
      </c>
      <c r="BH8">
        <f t="shared" si="45"/>
        <v>6.5076709710295438E-4</v>
      </c>
      <c r="BI8">
        <f t="shared" si="46"/>
        <v>0</v>
      </c>
      <c r="BJ8">
        <f t="shared" si="47"/>
        <v>6.3333280146724491E-4</v>
      </c>
      <c r="BK8">
        <f t="shared" si="48"/>
        <v>3.762182977007849E-2</v>
      </c>
      <c r="BL8" s="46">
        <f t="shared" si="49"/>
        <v>1.2138091706881</v>
      </c>
      <c r="BM8">
        <f t="shared" si="50"/>
        <v>4.3697130144771599</v>
      </c>
      <c r="BN8">
        <f t="shared" si="51"/>
        <v>8.7294455006224556E-2</v>
      </c>
      <c r="BO8">
        <f t="shared" si="52"/>
        <v>2.4248459723951264E-2</v>
      </c>
      <c r="BP8">
        <f t="shared" si="53"/>
        <v>0.13021977723578118</v>
      </c>
    </row>
    <row r="9" spans="1:68" x14ac:dyDescent="0.2">
      <c r="A9" t="s">
        <v>13</v>
      </c>
      <c r="B9">
        <v>3.6</v>
      </c>
      <c r="C9" s="1">
        <f>C8+12</f>
        <v>48</v>
      </c>
      <c r="D9" s="40">
        <v>0.85795161659999997</v>
      </c>
      <c r="E9" s="40">
        <v>11.329205978999999</v>
      </c>
      <c r="F9" s="40">
        <v>635.08584188400005</v>
      </c>
      <c r="G9" s="40">
        <v>25.241794562400003</v>
      </c>
      <c r="H9" s="40">
        <v>28.495699198199997</v>
      </c>
      <c r="I9" s="40">
        <v>95.123589584400008</v>
      </c>
      <c r="J9" s="40">
        <v>25.804537020599998</v>
      </c>
      <c r="K9" s="40">
        <v>15.200650264800002</v>
      </c>
      <c r="L9" s="40">
        <v>2.6780552136</v>
      </c>
      <c r="M9" s="40">
        <v>0</v>
      </c>
      <c r="N9" s="40">
        <v>7.1354312016000003</v>
      </c>
      <c r="O9" s="40">
        <v>644.82285420540006</v>
      </c>
      <c r="P9" s="8">
        <f t="shared" si="12"/>
        <v>3.0886258197599997E-3</v>
      </c>
      <c r="Q9" s="8">
        <f t="shared" si="13"/>
        <v>4.07851415244E-2</v>
      </c>
      <c r="R9" s="8">
        <f t="shared" si="14"/>
        <v>2.2863090307823999</v>
      </c>
      <c r="S9" s="8">
        <f t="shared" si="15"/>
        <v>9.0870460424640004E-2</v>
      </c>
      <c r="T9" s="8">
        <f t="shared" si="16"/>
        <v>0.10258451711351999</v>
      </c>
      <c r="U9" s="8">
        <f t="shared" si="17"/>
        <v>0.34244492250384001</v>
      </c>
      <c r="V9" s="8">
        <f t="shared" si="18"/>
        <v>9.2896333274159984E-2</v>
      </c>
      <c r="W9" s="8">
        <f t="shared" si="19"/>
        <v>5.4722340953280005E-2</v>
      </c>
      <c r="X9" s="8">
        <f t="shared" si="20"/>
        <v>9.6409987689599994E-3</v>
      </c>
      <c r="Y9" s="8">
        <f t="shared" si="21"/>
        <v>0</v>
      </c>
      <c r="Z9" s="8">
        <f t="shared" si="22"/>
        <v>2.5687552325760001E-2</v>
      </c>
      <c r="AA9" s="8">
        <f t="shared" si="23"/>
        <v>2.3213622751394403</v>
      </c>
      <c r="AB9" s="45">
        <f t="shared" si="24"/>
        <v>4.4504694809221893E-4</v>
      </c>
      <c r="AC9" s="45">
        <f t="shared" si="25"/>
        <v>3.7729085591489361E-3</v>
      </c>
      <c r="AD9" s="45">
        <f t="shared" si="26"/>
        <v>9.9447978720417579E-2</v>
      </c>
      <c r="AE9" s="45">
        <f t="shared" si="27"/>
        <v>3.7379868541604282E-3</v>
      </c>
      <c r="AF9" s="45">
        <f t="shared" si="28"/>
        <v>3.802243036083024E-3</v>
      </c>
      <c r="AG9" s="45">
        <f t="shared" si="29"/>
        <v>8.7581821612235291E-3</v>
      </c>
      <c r="AH9" s="45">
        <f t="shared" si="30"/>
        <v>1.6908688255216598E-3</v>
      </c>
      <c r="AI9" s="45">
        <f t="shared" si="31"/>
        <v>1.3653278680958085E-3</v>
      </c>
      <c r="AJ9" s="45">
        <f t="shared" si="32"/>
        <v>1.7262307554091316E-4</v>
      </c>
      <c r="AK9" s="45">
        <f t="shared" si="33"/>
        <v>0</v>
      </c>
      <c r="AL9" s="45">
        <f t="shared" si="34"/>
        <v>2.9316996491394657E-4</v>
      </c>
      <c r="AM9" s="45">
        <f t="shared" si="35"/>
        <v>1.6903533642608607E-2</v>
      </c>
      <c r="AN9" s="45">
        <f t="shared" si="36"/>
        <v>1.236241522478386E-4</v>
      </c>
      <c r="AO9" s="45">
        <f t="shared" si="1"/>
        <v>1.048030155319149E-3</v>
      </c>
      <c r="AP9" s="45">
        <f t="shared" si="2"/>
        <v>2.7624438533449328E-2</v>
      </c>
      <c r="AQ9" s="45">
        <f t="shared" si="3"/>
        <v>1.0383296817112299E-3</v>
      </c>
      <c r="AR9" s="45">
        <f t="shared" si="4"/>
        <v>1.0561786211341732E-3</v>
      </c>
      <c r="AS9" s="45">
        <f t="shared" si="5"/>
        <v>2.4328283781176467E-3</v>
      </c>
      <c r="AT9" s="45">
        <f t="shared" si="6"/>
        <v>4.6968578486712774E-4</v>
      </c>
      <c r="AU9" s="45">
        <f t="shared" si="7"/>
        <v>3.7925774113772457E-4</v>
      </c>
      <c r="AV9" s="45">
        <f t="shared" si="8"/>
        <v>4.7950854316920321E-5</v>
      </c>
      <c r="AW9" s="45">
        <f t="shared" si="9"/>
        <v>0</v>
      </c>
      <c r="AX9" s="45">
        <f t="shared" si="10"/>
        <v>8.1436101364985156E-5</v>
      </c>
      <c r="AY9" s="45">
        <f t="shared" si="11"/>
        <v>4.6954260118357242E-3</v>
      </c>
      <c r="AZ9">
        <f t="shared" si="37"/>
        <v>4.4504694809221893E-4</v>
      </c>
      <c r="BA9">
        <f t="shared" si="38"/>
        <v>1.1318725677446809E-2</v>
      </c>
      <c r="BB9">
        <f t="shared" si="39"/>
        <v>9.9447978720417579E-2</v>
      </c>
      <c r="BC9">
        <f t="shared" si="40"/>
        <v>7.4759737083208563E-3</v>
      </c>
      <c r="BD9">
        <f t="shared" si="41"/>
        <v>1.1406729108249072E-2</v>
      </c>
      <c r="BE9">
        <f t="shared" si="42"/>
        <v>8.7581821612235291E-3</v>
      </c>
      <c r="BF9">
        <f t="shared" si="43"/>
        <v>6.7634753020866393E-3</v>
      </c>
      <c r="BG9">
        <f t="shared" si="44"/>
        <v>2.730655736191617E-3</v>
      </c>
      <c r="BH9">
        <f t="shared" si="45"/>
        <v>5.1786922662273947E-4</v>
      </c>
      <c r="BI9">
        <f t="shared" si="46"/>
        <v>0</v>
      </c>
      <c r="BJ9">
        <f t="shared" si="47"/>
        <v>5.8633992982789313E-4</v>
      </c>
      <c r="BK9">
        <f t="shared" si="48"/>
        <v>3.3807067285217214E-2</v>
      </c>
      <c r="BL9" s="46">
        <f t="shared" si="49"/>
        <v>1.4917756107305999</v>
      </c>
      <c r="BM9">
        <f t="shared" si="50"/>
        <v>5.3703921986301602</v>
      </c>
      <c r="BN9">
        <f t="shared" si="51"/>
        <v>0.14038986965580666</v>
      </c>
      <c r="BO9">
        <f t="shared" si="52"/>
        <v>3.8997186015501846E-2</v>
      </c>
      <c r="BP9">
        <f t="shared" si="53"/>
        <v>0.1832580438036962</v>
      </c>
    </row>
    <row r="10" spans="1:68" x14ac:dyDescent="0.2">
      <c r="A10" t="s">
        <v>14</v>
      </c>
      <c r="B10">
        <v>3.6</v>
      </c>
      <c r="C10" s="1">
        <f t="shared" si="54"/>
        <v>54</v>
      </c>
      <c r="D10" s="40">
        <v>0.75633930360000001</v>
      </c>
      <c r="E10" s="40">
        <v>10.3093324812</v>
      </c>
      <c r="F10" s="40">
        <v>441.62160453180002</v>
      </c>
      <c r="G10" s="40">
        <v>14.8885275616</v>
      </c>
      <c r="H10" s="40">
        <v>30.891439526999999</v>
      </c>
      <c r="I10" s="40">
        <v>69.318512344200002</v>
      </c>
      <c r="J10" s="40">
        <v>26.106245895799997</v>
      </c>
      <c r="K10" s="40">
        <v>7.0677121834000003</v>
      </c>
      <c r="L10" s="40">
        <v>2.9974457759999997</v>
      </c>
      <c r="M10" s="40">
        <v>0</v>
      </c>
      <c r="N10" s="40">
        <v>6.8148406191999999</v>
      </c>
      <c r="O10" s="40">
        <v>619.24428475479999</v>
      </c>
      <c r="P10" s="8">
        <f t="shared" si="12"/>
        <v>2.7228214929599999E-3</v>
      </c>
      <c r="Q10" s="8">
        <f t="shared" si="13"/>
        <v>3.7113596932319998E-2</v>
      </c>
      <c r="R10" s="8">
        <f t="shared" si="14"/>
        <v>1.58983777631448</v>
      </c>
      <c r="S10" s="8">
        <f t="shared" si="15"/>
        <v>5.3598699221759999E-2</v>
      </c>
      <c r="T10" s="8">
        <f t="shared" si="16"/>
        <v>0.11120918229719999</v>
      </c>
      <c r="U10" s="8">
        <f t="shared" si="17"/>
        <v>0.24954664443912</v>
      </c>
      <c r="V10" s="8">
        <f t="shared" si="18"/>
        <v>9.3982485224879994E-2</v>
      </c>
      <c r="W10" s="8">
        <f t="shared" si="19"/>
        <v>2.5443763860240002E-2</v>
      </c>
      <c r="X10" s="8">
        <f t="shared" si="20"/>
        <v>1.0790804793599999E-2</v>
      </c>
      <c r="Y10" s="8">
        <f t="shared" si="21"/>
        <v>0</v>
      </c>
      <c r="Z10" s="8">
        <f t="shared" si="22"/>
        <v>2.4533426229119998E-2</v>
      </c>
      <c r="AA10" s="8">
        <f t="shared" si="23"/>
        <v>2.2292794251172801</v>
      </c>
      <c r="AB10" s="45">
        <f t="shared" si="24"/>
        <v>3.9233739091642649E-4</v>
      </c>
      <c r="AC10" s="45">
        <f t="shared" si="25"/>
        <v>3.4332652111304343E-3</v>
      </c>
      <c r="AD10" s="45">
        <f t="shared" si="26"/>
        <v>6.9153448295540668E-2</v>
      </c>
      <c r="AE10" s="45">
        <f t="shared" si="27"/>
        <v>2.2048004616108596E-3</v>
      </c>
      <c r="AF10" s="45">
        <f t="shared" si="28"/>
        <v>4.1219118716530759E-3</v>
      </c>
      <c r="AG10" s="45">
        <f t="shared" si="29"/>
        <v>6.382267121205115E-3</v>
      </c>
      <c r="AH10" s="45">
        <f t="shared" si="30"/>
        <v>1.7106386098449217E-3</v>
      </c>
      <c r="AI10" s="45">
        <f t="shared" si="31"/>
        <v>6.348244476107785E-4</v>
      </c>
      <c r="AJ10" s="45">
        <f t="shared" si="32"/>
        <v>1.9321047078961503E-4</v>
      </c>
      <c r="AK10" s="45">
        <f t="shared" si="33"/>
        <v>0</v>
      </c>
      <c r="AL10" s="45">
        <f t="shared" si="34"/>
        <v>2.7999801676694813E-4</v>
      </c>
      <c r="AM10" s="45">
        <f t="shared" si="35"/>
        <v>1.6233011178309765E-2</v>
      </c>
      <c r="AN10" s="45">
        <f t="shared" si="36"/>
        <v>1.0898260858789625E-4</v>
      </c>
      <c r="AO10" s="45">
        <f t="shared" si="1"/>
        <v>9.5368478086956508E-4</v>
      </c>
      <c r="AP10" s="45">
        <f t="shared" si="2"/>
        <v>1.9209291193205739E-2</v>
      </c>
      <c r="AQ10" s="45">
        <f t="shared" si="3"/>
        <v>6.1244457266968323E-4</v>
      </c>
      <c r="AR10" s="45">
        <f t="shared" si="4"/>
        <v>1.1449755199036322E-3</v>
      </c>
      <c r="AS10" s="45">
        <f t="shared" si="5"/>
        <v>1.7728519781125319E-3</v>
      </c>
      <c r="AT10" s="45">
        <f t="shared" si="6"/>
        <v>4.7517739162358937E-4</v>
      </c>
      <c r="AU10" s="45">
        <f t="shared" si="7"/>
        <v>1.7634012433632735E-4</v>
      </c>
      <c r="AV10" s="45">
        <f t="shared" si="8"/>
        <v>5.3669575219337505E-5</v>
      </c>
      <c r="AW10" s="45">
        <f t="shared" si="9"/>
        <v>0</v>
      </c>
      <c r="AX10" s="45">
        <f t="shared" si="10"/>
        <v>7.7777226879707808E-5</v>
      </c>
      <c r="AY10" s="45">
        <f t="shared" si="11"/>
        <v>4.5091697717527125E-3</v>
      </c>
      <c r="AZ10">
        <f t="shared" si="37"/>
        <v>3.9233739091642649E-4</v>
      </c>
      <c r="BA10">
        <f t="shared" si="38"/>
        <v>1.0299795633391303E-2</v>
      </c>
      <c r="BB10">
        <f t="shared" si="39"/>
        <v>6.9153448295540668E-2</v>
      </c>
      <c r="BC10">
        <f t="shared" si="40"/>
        <v>4.4096009232217192E-3</v>
      </c>
      <c r="BD10">
        <f t="shared" si="41"/>
        <v>1.2365735614959229E-2</v>
      </c>
      <c r="BE10">
        <f t="shared" si="42"/>
        <v>6.382267121205115E-3</v>
      </c>
      <c r="BF10">
        <f t="shared" si="43"/>
        <v>6.842554439379687E-3</v>
      </c>
      <c r="BG10">
        <f t="shared" si="44"/>
        <v>1.269648895221557E-3</v>
      </c>
      <c r="BH10">
        <f t="shared" si="45"/>
        <v>5.7963141236884507E-4</v>
      </c>
      <c r="BI10">
        <f t="shared" si="46"/>
        <v>0</v>
      </c>
      <c r="BJ10">
        <f t="shared" si="47"/>
        <v>5.5999603353389625E-4</v>
      </c>
      <c r="BK10">
        <f t="shared" si="48"/>
        <v>3.246602235661953E-2</v>
      </c>
      <c r="BL10" s="46">
        <f t="shared" si="49"/>
        <v>1.2300162849786</v>
      </c>
      <c r="BM10">
        <f t="shared" si="50"/>
        <v>4.4280586259229597</v>
      </c>
      <c r="BN10">
        <f t="shared" si="51"/>
        <v>0.10473971307537859</v>
      </c>
      <c r="BO10">
        <f t="shared" si="52"/>
        <v>2.9094364743160718E-2</v>
      </c>
      <c r="BP10">
        <f t="shared" si="53"/>
        <v>0.14472103811635798</v>
      </c>
    </row>
    <row r="11" spans="1:68" x14ac:dyDescent="0.2">
      <c r="A11" t="s">
        <v>15</v>
      </c>
      <c r="B11">
        <v>3.6</v>
      </c>
      <c r="C11" s="1">
        <f t="shared" si="54"/>
        <v>60</v>
      </c>
      <c r="D11" s="40">
        <v>0.67670881920000003</v>
      </c>
      <c r="E11" s="40">
        <v>9.4643044032000017</v>
      </c>
      <c r="F11" s="40">
        <v>237.48480842880002</v>
      </c>
      <c r="G11" s="40">
        <v>35.619651724800001</v>
      </c>
      <c r="H11" s="40">
        <v>21.670546118400001</v>
      </c>
      <c r="I11" s="40">
        <v>78.981492940799995</v>
      </c>
      <c r="J11" s="40">
        <v>26.166023980800002</v>
      </c>
      <c r="K11" s="40">
        <v>38.098902931200001</v>
      </c>
      <c r="L11" s="40">
        <v>2.8793237568000003</v>
      </c>
      <c r="M11" s="40">
        <v>0</v>
      </c>
      <c r="N11" s="40">
        <v>6.5517419904</v>
      </c>
      <c r="O11" s="40">
        <v>594.40502186879996</v>
      </c>
      <c r="P11" s="8">
        <f t="shared" si="12"/>
        <v>2.4361517491200001E-3</v>
      </c>
      <c r="Q11" s="8">
        <f t="shared" si="13"/>
        <v>3.4071495851520008E-2</v>
      </c>
      <c r="R11" s="8">
        <f t="shared" si="14"/>
        <v>0.85494531034368004</v>
      </c>
      <c r="S11" s="8">
        <f t="shared" si="15"/>
        <v>0.12823074620927999</v>
      </c>
      <c r="T11" s="8">
        <f t="shared" si="16"/>
        <v>7.801396602624E-2</v>
      </c>
      <c r="U11" s="8">
        <f t="shared" si="17"/>
        <v>0.28433337458687996</v>
      </c>
      <c r="V11" s="8">
        <f t="shared" si="18"/>
        <v>9.4197686330880007E-2</v>
      </c>
      <c r="W11" s="8">
        <f t="shared" si="19"/>
        <v>0.13715605055232</v>
      </c>
      <c r="X11" s="8">
        <f t="shared" si="20"/>
        <v>1.0365565524480001E-2</v>
      </c>
      <c r="Y11" s="8">
        <f t="shared" si="21"/>
        <v>0</v>
      </c>
      <c r="Z11" s="8">
        <f t="shared" si="22"/>
        <v>2.3586271165440001E-2</v>
      </c>
      <c r="AA11" s="8">
        <f t="shared" si="23"/>
        <v>2.1398580787276797</v>
      </c>
      <c r="AB11" s="45">
        <f t="shared" si="24"/>
        <v>3.5103051140057635E-4</v>
      </c>
      <c r="AC11" s="45">
        <f t="shared" si="25"/>
        <v>3.1518497549972253E-3</v>
      </c>
      <c r="AD11" s="45">
        <f t="shared" si="26"/>
        <v>3.7187703799203137E-2</v>
      </c>
      <c r="AE11" s="45">
        <f t="shared" si="27"/>
        <v>5.2748147350588238E-3</v>
      </c>
      <c r="AF11" s="45">
        <f t="shared" si="28"/>
        <v>2.8915480365544846E-3</v>
      </c>
      <c r="AG11" s="45">
        <f t="shared" si="29"/>
        <v>7.2719533142424544E-3</v>
      </c>
      <c r="AH11" s="45">
        <f t="shared" si="30"/>
        <v>1.7145556303400074E-3</v>
      </c>
      <c r="AI11" s="45">
        <f t="shared" si="31"/>
        <v>3.4220571495089821E-3</v>
      </c>
      <c r="AJ11" s="45">
        <f t="shared" si="32"/>
        <v>1.8559651789579231E-4</v>
      </c>
      <c r="AK11" s="45">
        <f t="shared" si="33"/>
        <v>0</v>
      </c>
      <c r="AL11" s="45">
        <f t="shared" si="34"/>
        <v>2.6918821234238755E-4</v>
      </c>
      <c r="AM11" s="45">
        <f t="shared" si="35"/>
        <v>1.5581869065227405E-2</v>
      </c>
      <c r="AN11" s="45">
        <f t="shared" si="36"/>
        <v>9.7508475389048983E-5</v>
      </c>
      <c r="AO11" s="45">
        <f t="shared" si="1"/>
        <v>8.7551382083256258E-4</v>
      </c>
      <c r="AP11" s="45">
        <f t="shared" si="2"/>
        <v>1.0329917722000872E-2</v>
      </c>
      <c r="AQ11" s="45">
        <f t="shared" si="3"/>
        <v>1.4652263152941177E-3</v>
      </c>
      <c r="AR11" s="45">
        <f t="shared" si="4"/>
        <v>8.0320778793180119E-4</v>
      </c>
      <c r="AS11" s="45">
        <f t="shared" si="5"/>
        <v>2.0199870317340152E-3</v>
      </c>
      <c r="AT11" s="45">
        <f t="shared" si="6"/>
        <v>4.7626545287222428E-4</v>
      </c>
      <c r="AU11" s="45">
        <f t="shared" si="7"/>
        <v>9.5057143041916167E-4</v>
      </c>
      <c r="AV11" s="45">
        <f t="shared" si="8"/>
        <v>5.1554588304386748E-5</v>
      </c>
      <c r="AW11" s="45">
        <f t="shared" si="9"/>
        <v>0</v>
      </c>
      <c r="AX11" s="45">
        <f t="shared" si="10"/>
        <v>7.4774503428440983E-5</v>
      </c>
      <c r="AY11" s="45">
        <f t="shared" si="11"/>
        <v>4.3282969625631678E-3</v>
      </c>
      <c r="AZ11">
        <f t="shared" si="37"/>
        <v>3.5103051140057635E-4</v>
      </c>
      <c r="BA11">
        <f t="shared" si="38"/>
        <v>9.455549264991675E-3</v>
      </c>
      <c r="BB11">
        <f t="shared" si="39"/>
        <v>3.7187703799203137E-2</v>
      </c>
      <c r="BC11">
        <f t="shared" si="40"/>
        <v>1.0549629470117648E-2</v>
      </c>
      <c r="BD11">
        <f t="shared" si="41"/>
        <v>8.6746441096634541E-3</v>
      </c>
      <c r="BE11">
        <f t="shared" si="42"/>
        <v>7.2719533142424544E-3</v>
      </c>
      <c r="BF11">
        <f t="shared" si="43"/>
        <v>6.8582225213600296E-3</v>
      </c>
      <c r="BG11">
        <f t="shared" si="44"/>
        <v>6.8441142990179641E-3</v>
      </c>
      <c r="BH11">
        <f t="shared" si="45"/>
        <v>5.567895536873769E-4</v>
      </c>
      <c r="BI11">
        <f t="shared" si="46"/>
        <v>0</v>
      </c>
      <c r="BJ11">
        <f t="shared" si="47"/>
        <v>5.3837642468477511E-4</v>
      </c>
      <c r="BK11">
        <f t="shared" si="48"/>
        <v>3.116373813045481E-2</v>
      </c>
      <c r="BL11" s="46">
        <f t="shared" si="49"/>
        <v>1.0519985269632</v>
      </c>
      <c r="BM11">
        <f t="shared" si="50"/>
        <v>3.7871946970675197</v>
      </c>
      <c r="BN11">
        <f t="shared" si="51"/>
        <v>7.7302166726771274E-2</v>
      </c>
      <c r="BO11">
        <f t="shared" si="52"/>
        <v>2.1472824090769799E-2</v>
      </c>
      <c r="BP11">
        <f t="shared" si="53"/>
        <v>0.1194517513988239</v>
      </c>
    </row>
    <row r="12" spans="1:68" x14ac:dyDescent="0.2">
      <c r="A12" t="s">
        <v>16</v>
      </c>
      <c r="B12">
        <v>3.6</v>
      </c>
      <c r="C12" s="1">
        <f t="shared" si="54"/>
        <v>66</v>
      </c>
      <c r="D12" s="40">
        <v>0.63275111640000004</v>
      </c>
      <c r="E12" s="40">
        <v>8.6230525680000003</v>
      </c>
      <c r="F12" s="40">
        <v>184.24999466640003</v>
      </c>
      <c r="G12" s="40">
        <v>12.272730022799999</v>
      </c>
      <c r="H12" s="40">
        <v>38.874742920000003</v>
      </c>
      <c r="I12" s="40">
        <v>47.270376504000005</v>
      </c>
      <c r="J12" s="40">
        <v>25.593970802399998</v>
      </c>
      <c r="K12" s="40">
        <v>0</v>
      </c>
      <c r="L12" s="40">
        <v>2.6251003115999998</v>
      </c>
      <c r="M12" s="40">
        <v>0</v>
      </c>
      <c r="N12" s="40">
        <v>5.9934833244000005</v>
      </c>
      <c r="O12" s="40">
        <v>546.93630070560005</v>
      </c>
      <c r="P12" s="8">
        <f t="shared" si="12"/>
        <v>2.2779040190399999E-3</v>
      </c>
      <c r="Q12" s="8">
        <f t="shared" si="13"/>
        <v>3.10429892448E-2</v>
      </c>
      <c r="R12" s="8">
        <f t="shared" si="14"/>
        <v>0.66329998079904007</v>
      </c>
      <c r="S12" s="8">
        <f t="shared" si="15"/>
        <v>4.4181828082079995E-2</v>
      </c>
      <c r="T12" s="8">
        <f t="shared" si="16"/>
        <v>0.139949074512</v>
      </c>
      <c r="U12" s="8">
        <f t="shared" si="17"/>
        <v>0.17017335541440001</v>
      </c>
      <c r="V12" s="8">
        <f t="shared" si="18"/>
        <v>9.2138294888639991E-2</v>
      </c>
      <c r="W12" s="8">
        <f t="shared" si="19"/>
        <v>0</v>
      </c>
      <c r="X12" s="8">
        <f t="shared" si="20"/>
        <v>9.4503611217599988E-3</v>
      </c>
      <c r="Y12" s="8">
        <f t="shared" si="21"/>
        <v>0</v>
      </c>
      <c r="Z12" s="8">
        <f t="shared" si="22"/>
        <v>2.1576539967840001E-2</v>
      </c>
      <c r="AA12" s="8">
        <f t="shared" si="23"/>
        <v>1.9689706825401601</v>
      </c>
      <c r="AB12" s="45">
        <f t="shared" si="24"/>
        <v>3.282282448184438E-4</v>
      </c>
      <c r="AC12" s="45">
        <f t="shared" si="25"/>
        <v>2.8716918820351524E-3</v>
      </c>
      <c r="AD12" s="45">
        <f t="shared" si="26"/>
        <v>2.8851673805960858E-2</v>
      </c>
      <c r="AE12" s="45">
        <f t="shared" si="27"/>
        <v>1.8174343102459892E-3</v>
      </c>
      <c r="AF12" s="45">
        <f t="shared" si="28"/>
        <v>5.1871413829503339E-3</v>
      </c>
      <c r="AG12" s="45">
        <f t="shared" si="29"/>
        <v>4.3522597292685421E-3</v>
      </c>
      <c r="AH12" s="45">
        <f t="shared" si="30"/>
        <v>1.6770712575289405E-3</v>
      </c>
      <c r="AI12" s="45">
        <f t="shared" si="31"/>
        <v>0</v>
      </c>
      <c r="AJ12" s="45">
        <f t="shared" si="32"/>
        <v>1.692096888408236E-4</v>
      </c>
      <c r="AK12" s="45">
        <f t="shared" si="33"/>
        <v>0</v>
      </c>
      <c r="AL12" s="45">
        <f t="shared" si="34"/>
        <v>2.4625131211869435E-4</v>
      </c>
      <c r="AM12" s="45">
        <f t="shared" si="35"/>
        <v>1.4337513162019659E-2</v>
      </c>
      <c r="AN12" s="45">
        <f t="shared" si="36"/>
        <v>9.1174512449567716E-5</v>
      </c>
      <c r="AO12" s="45">
        <f t="shared" si="1"/>
        <v>7.9769218945420896E-4</v>
      </c>
      <c r="AP12" s="45">
        <f t="shared" si="2"/>
        <v>8.0143538349891266E-3</v>
      </c>
      <c r="AQ12" s="45">
        <f t="shared" si="3"/>
        <v>5.0484286395721916E-4</v>
      </c>
      <c r="AR12" s="45">
        <f t="shared" si="4"/>
        <v>1.4408726063750927E-3</v>
      </c>
      <c r="AS12" s="45">
        <f t="shared" si="5"/>
        <v>1.2089610359079283E-3</v>
      </c>
      <c r="AT12" s="45">
        <f t="shared" si="6"/>
        <v>4.6585312709137232E-4</v>
      </c>
      <c r="AU12" s="45">
        <f t="shared" si="7"/>
        <v>0</v>
      </c>
      <c r="AV12" s="45">
        <f t="shared" si="8"/>
        <v>4.7002691344673222E-5</v>
      </c>
      <c r="AW12" s="45">
        <f t="shared" si="9"/>
        <v>0</v>
      </c>
      <c r="AX12" s="45">
        <f t="shared" si="10"/>
        <v>6.8403142255192871E-5</v>
      </c>
      <c r="AY12" s="45">
        <f t="shared" si="11"/>
        <v>3.9826425450054607E-3</v>
      </c>
      <c r="AZ12">
        <f t="shared" si="37"/>
        <v>3.282282448184438E-4</v>
      </c>
      <c r="BA12">
        <f t="shared" si="38"/>
        <v>8.6150756461054571E-3</v>
      </c>
      <c r="BB12">
        <f t="shared" si="39"/>
        <v>2.8851673805960858E-2</v>
      </c>
      <c r="BC12">
        <f t="shared" si="40"/>
        <v>3.6348686204919784E-3</v>
      </c>
      <c r="BD12">
        <f t="shared" si="41"/>
        <v>1.5561424148851002E-2</v>
      </c>
      <c r="BE12">
        <f t="shared" si="42"/>
        <v>4.3522597292685421E-3</v>
      </c>
      <c r="BF12">
        <f t="shared" si="43"/>
        <v>6.7082850301157619E-3</v>
      </c>
      <c r="BG12">
        <f t="shared" si="44"/>
        <v>0</v>
      </c>
      <c r="BH12">
        <f t="shared" si="45"/>
        <v>5.076290665224708E-4</v>
      </c>
      <c r="BI12">
        <f t="shared" si="46"/>
        <v>0</v>
      </c>
      <c r="BJ12">
        <f t="shared" si="47"/>
        <v>4.9250262423738869E-4</v>
      </c>
      <c r="BK12">
        <f t="shared" si="48"/>
        <v>2.8675026324039319E-2</v>
      </c>
      <c r="BL12" s="46">
        <f t="shared" si="49"/>
        <v>0.8730725029416001</v>
      </c>
      <c r="BM12">
        <f t="shared" si="50"/>
        <v>3.1430610105897605</v>
      </c>
      <c r="BN12">
        <f t="shared" si="51"/>
        <v>5.983847477578743E-2</v>
      </c>
      <c r="BO12">
        <f t="shared" si="52"/>
        <v>1.6621798548829843E-2</v>
      </c>
      <c r="BP12">
        <f t="shared" si="53"/>
        <v>9.7726973240411227E-2</v>
      </c>
    </row>
    <row r="13" spans="1:68" x14ac:dyDescent="0.2">
      <c r="A13" t="s">
        <v>17</v>
      </c>
      <c r="B13">
        <v>3.6</v>
      </c>
      <c r="C13" s="1">
        <f t="shared" si="54"/>
        <v>72</v>
      </c>
      <c r="D13" s="40">
        <v>0.65703751169999991</v>
      </c>
      <c r="E13" s="40">
        <v>8.0675297108000006</v>
      </c>
      <c r="F13" s="40">
        <v>225.24572106649998</v>
      </c>
      <c r="G13" s="40">
        <v>13.026223565099999</v>
      </c>
      <c r="H13" s="40">
        <v>24.983480585100001</v>
      </c>
      <c r="I13" s="40">
        <v>62.695272683799992</v>
      </c>
      <c r="J13" s="40">
        <v>25.603361914499999</v>
      </c>
      <c r="K13" s="40">
        <v>0</v>
      </c>
      <c r="L13" s="40">
        <v>1.6455754482</v>
      </c>
      <c r="M13" s="40">
        <v>0</v>
      </c>
      <c r="N13" s="40">
        <v>5.6206753299000001</v>
      </c>
      <c r="O13" s="40">
        <v>526.34051303799993</v>
      </c>
      <c r="P13" s="8">
        <f t="shared" si="12"/>
        <v>2.3653350421199994E-3</v>
      </c>
      <c r="Q13" s="8">
        <f t="shared" si="13"/>
        <v>2.9043106958880002E-2</v>
      </c>
      <c r="R13" s="8">
        <f t="shared" si="14"/>
        <v>0.81088459583939987</v>
      </c>
      <c r="S13" s="8">
        <f t="shared" si="15"/>
        <v>4.6894404834359991E-2</v>
      </c>
      <c r="T13" s="8">
        <f t="shared" si="16"/>
        <v>8.9940530106359995E-2</v>
      </c>
      <c r="U13" s="8">
        <f t="shared" si="17"/>
        <v>0.22570298166167996</v>
      </c>
      <c r="V13" s="8">
        <f t="shared" si="18"/>
        <v>9.21721028922E-2</v>
      </c>
      <c r="W13" s="8">
        <f t="shared" si="19"/>
        <v>0</v>
      </c>
      <c r="X13" s="8">
        <f t="shared" si="20"/>
        <v>5.9240716135199999E-3</v>
      </c>
      <c r="Y13" s="8">
        <f t="shared" si="21"/>
        <v>0</v>
      </c>
      <c r="Z13" s="8">
        <f t="shared" si="22"/>
        <v>2.0234431187640001E-2</v>
      </c>
      <c r="AA13" s="8">
        <f t="shared" si="23"/>
        <v>1.8948258469367998</v>
      </c>
      <c r="AB13" s="45">
        <f t="shared" si="24"/>
        <v>3.4082637494524485E-4</v>
      </c>
      <c r="AC13" s="45">
        <f t="shared" si="25"/>
        <v>2.6866888953635524E-3</v>
      </c>
      <c r="AD13" s="45">
        <f t="shared" si="26"/>
        <v>3.527118729183993E-2</v>
      </c>
      <c r="AE13" s="45">
        <f t="shared" si="27"/>
        <v>1.9290170643504728E-3</v>
      </c>
      <c r="AF13" s="45">
        <f t="shared" si="28"/>
        <v>3.3336000780711636E-3</v>
      </c>
      <c r="AG13" s="45">
        <f t="shared" si="29"/>
        <v>5.7724547739560093E-3</v>
      </c>
      <c r="AH13" s="45">
        <f t="shared" si="30"/>
        <v>1.6776866198070623E-3</v>
      </c>
      <c r="AI13" s="45">
        <f t="shared" si="31"/>
        <v>0</v>
      </c>
      <c r="AJ13" s="45">
        <f t="shared" si="32"/>
        <v>1.0607111214897046E-4</v>
      </c>
      <c r="AK13" s="45">
        <f t="shared" si="33"/>
        <v>0</v>
      </c>
      <c r="AL13" s="45">
        <f t="shared" si="34"/>
        <v>2.3093393275097011E-4</v>
      </c>
      <c r="AM13" s="45">
        <f t="shared" si="35"/>
        <v>1.3797610477949461E-2</v>
      </c>
      <c r="AN13" s="45">
        <f t="shared" si="36"/>
        <v>9.4673993040345788E-5</v>
      </c>
      <c r="AO13" s="45">
        <f t="shared" si="1"/>
        <v>7.4630247093432009E-4</v>
      </c>
      <c r="AP13" s="45">
        <f t="shared" si="2"/>
        <v>9.7975520255110908E-3</v>
      </c>
      <c r="AQ13" s="45">
        <f t="shared" si="3"/>
        <v>5.3583807343068684E-4</v>
      </c>
      <c r="AR13" s="45">
        <f t="shared" si="4"/>
        <v>9.2600002168643429E-4</v>
      </c>
      <c r="AS13" s="45">
        <f t="shared" si="5"/>
        <v>1.6034596594322248E-3</v>
      </c>
      <c r="AT13" s="45">
        <f t="shared" si="6"/>
        <v>4.6602406105751727E-4</v>
      </c>
      <c r="AU13" s="45">
        <f t="shared" si="7"/>
        <v>0</v>
      </c>
      <c r="AV13" s="45">
        <f t="shared" si="8"/>
        <v>2.9464197819158458E-5</v>
      </c>
      <c r="AW13" s="45">
        <f t="shared" si="9"/>
        <v>0</v>
      </c>
      <c r="AX13" s="45">
        <f t="shared" si="10"/>
        <v>6.4148314653047253E-5</v>
      </c>
      <c r="AY13" s="45">
        <f t="shared" si="11"/>
        <v>3.8326695772081835E-3</v>
      </c>
      <c r="AZ13">
        <f t="shared" si="37"/>
        <v>3.4082637494524485E-4</v>
      </c>
      <c r="BA13">
        <f t="shared" si="38"/>
        <v>8.0600666860906577E-3</v>
      </c>
      <c r="BB13">
        <f t="shared" si="39"/>
        <v>3.527118729183993E-2</v>
      </c>
      <c r="BC13">
        <f t="shared" si="40"/>
        <v>3.8580341287009455E-3</v>
      </c>
      <c r="BD13">
        <f t="shared" si="41"/>
        <v>1.0000800234213491E-2</v>
      </c>
      <c r="BE13">
        <f t="shared" si="42"/>
        <v>5.7724547739560093E-3</v>
      </c>
      <c r="BF13">
        <f t="shared" si="43"/>
        <v>6.7107464792282492E-3</v>
      </c>
      <c r="BG13">
        <f t="shared" si="44"/>
        <v>0</v>
      </c>
      <c r="BH13">
        <f t="shared" si="45"/>
        <v>3.1821333644691137E-4</v>
      </c>
      <c r="BI13">
        <f t="shared" si="46"/>
        <v>0</v>
      </c>
      <c r="BJ13">
        <f t="shared" si="47"/>
        <v>4.6186786550194022E-4</v>
      </c>
      <c r="BK13">
        <f t="shared" si="48"/>
        <v>2.7595220955898923E-2</v>
      </c>
      <c r="BL13" s="46">
        <f t="shared" si="49"/>
        <v>0.89388539085359997</v>
      </c>
      <c r="BM13">
        <f t="shared" si="50"/>
        <v>3.2179874070729597</v>
      </c>
      <c r="BN13">
        <f t="shared" si="51"/>
        <v>6.5146076621182838E-2</v>
      </c>
      <c r="BO13">
        <f t="shared" si="52"/>
        <v>1.809613239477301E-2</v>
      </c>
      <c r="BP13">
        <f t="shared" si="53"/>
        <v>9.8389418126822295E-2</v>
      </c>
    </row>
    <row r="14" spans="1:68" x14ac:dyDescent="0.2">
      <c r="A14" t="s">
        <v>18</v>
      </c>
      <c r="B14">
        <v>3.6</v>
      </c>
      <c r="C14" s="1">
        <f t="shared" si="54"/>
        <v>78</v>
      </c>
      <c r="D14" s="40">
        <v>1.4324824836000001</v>
      </c>
      <c r="E14" s="40">
        <v>19.246112533200002</v>
      </c>
      <c r="F14" s="40">
        <v>1238.1376801724002</v>
      </c>
      <c r="G14" s="40">
        <v>44.018430262800003</v>
      </c>
      <c r="H14" s="40">
        <v>44.235787517600002</v>
      </c>
      <c r="I14" s="40">
        <v>120.6321064592</v>
      </c>
      <c r="J14" s="40">
        <v>50.532992927200006</v>
      </c>
      <c r="K14" s="40">
        <v>127.94818989680002</v>
      </c>
      <c r="L14" s="40">
        <v>2.2618787016000002</v>
      </c>
      <c r="M14" s="40">
        <v>0</v>
      </c>
      <c r="N14" s="40">
        <v>10.9566775696</v>
      </c>
      <c r="O14" s="40">
        <v>1009.7566025708001</v>
      </c>
      <c r="P14" s="8">
        <f t="shared" si="12"/>
        <v>5.15693694096E-3</v>
      </c>
      <c r="Q14" s="8">
        <f t="shared" si="13"/>
        <v>6.9286005119520003E-2</v>
      </c>
      <c r="R14" s="8">
        <f t="shared" si="14"/>
        <v>4.457295648620641</v>
      </c>
      <c r="S14" s="8">
        <f t="shared" si="15"/>
        <v>0.15846634894608</v>
      </c>
      <c r="T14" s="8">
        <f t="shared" si="16"/>
        <v>0.15924883506336002</v>
      </c>
      <c r="U14" s="8">
        <f t="shared" si="17"/>
        <v>0.43427558325311999</v>
      </c>
      <c r="V14" s="8">
        <f t="shared" si="18"/>
        <v>0.18191877453792002</v>
      </c>
      <c r="W14" s="8">
        <f t="shared" si="19"/>
        <v>0.46061348362848004</v>
      </c>
      <c r="X14" s="8">
        <f t="shared" si="20"/>
        <v>8.1427633257599996E-3</v>
      </c>
      <c r="Y14" s="8">
        <f t="shared" si="21"/>
        <v>0</v>
      </c>
      <c r="Z14" s="8">
        <f t="shared" si="22"/>
        <v>3.9444039250559997E-2</v>
      </c>
      <c r="AA14" s="8">
        <f t="shared" si="23"/>
        <v>3.6351237692548799</v>
      </c>
      <c r="AB14" s="45">
        <f t="shared" si="24"/>
        <v>7.4307448717002875E-4</v>
      </c>
      <c r="AC14" s="45">
        <f t="shared" si="25"/>
        <v>6.4094361812691951E-3</v>
      </c>
      <c r="AD14" s="45">
        <f t="shared" si="26"/>
        <v>0.19387975853069339</v>
      </c>
      <c r="AE14" s="45">
        <f t="shared" si="27"/>
        <v>6.5185663902130814E-3</v>
      </c>
      <c r="AF14" s="45">
        <f t="shared" si="28"/>
        <v>5.9024772076856939E-3</v>
      </c>
      <c r="AG14" s="45">
        <f t="shared" si="29"/>
        <v>1.1106792410565728E-2</v>
      </c>
      <c r="AH14" s="45">
        <f t="shared" si="30"/>
        <v>3.3112263294124505E-3</v>
      </c>
      <c r="AI14" s="45">
        <f t="shared" si="31"/>
        <v>1.1492352385940121E-2</v>
      </c>
      <c r="AJ14" s="45">
        <f t="shared" si="32"/>
        <v>1.4579701568057294E-4</v>
      </c>
      <c r="AK14" s="45">
        <f t="shared" si="33"/>
        <v>0</v>
      </c>
      <c r="AL14" s="45">
        <f t="shared" si="34"/>
        <v>4.501716417548504E-4</v>
      </c>
      <c r="AM14" s="45">
        <f t="shared" si="35"/>
        <v>2.646999030987315E-2</v>
      </c>
      <c r="AN14" s="45">
        <f t="shared" si="36"/>
        <v>2.0640957976945243E-4</v>
      </c>
      <c r="AO14" s="45">
        <f t="shared" si="1"/>
        <v>1.780398939241443E-3</v>
      </c>
      <c r="AP14" s="45">
        <f t="shared" si="2"/>
        <v>5.3855488480748163E-2</v>
      </c>
      <c r="AQ14" s="45">
        <f t="shared" si="3"/>
        <v>1.8107128861703002E-3</v>
      </c>
      <c r="AR14" s="45">
        <f t="shared" si="4"/>
        <v>1.639577002134915E-3</v>
      </c>
      <c r="AS14" s="45">
        <f t="shared" si="5"/>
        <v>3.0852201140460353E-3</v>
      </c>
      <c r="AT14" s="45">
        <f t="shared" si="6"/>
        <v>9.1978509150345846E-4</v>
      </c>
      <c r="AU14" s="45">
        <f t="shared" si="7"/>
        <v>3.1923201072055893E-3</v>
      </c>
      <c r="AV14" s="45">
        <f t="shared" si="8"/>
        <v>4.0499171022381369E-5</v>
      </c>
      <c r="AW14" s="45">
        <f t="shared" si="9"/>
        <v>0</v>
      </c>
      <c r="AX14" s="45">
        <f t="shared" si="10"/>
        <v>1.2504767826523622E-4</v>
      </c>
      <c r="AY14" s="45">
        <f t="shared" si="11"/>
        <v>7.3527750860758745E-3</v>
      </c>
      <c r="AZ14">
        <f t="shared" si="37"/>
        <v>7.4307448717002875E-4</v>
      </c>
      <c r="BA14">
        <f t="shared" si="38"/>
        <v>1.9228308543807585E-2</v>
      </c>
      <c r="BB14">
        <f t="shared" si="39"/>
        <v>0.19387975853069339</v>
      </c>
      <c r="BC14">
        <f t="shared" si="40"/>
        <v>1.3037132780426163E-2</v>
      </c>
      <c r="BD14">
        <f t="shared" si="41"/>
        <v>1.7707431623057081E-2</v>
      </c>
      <c r="BE14">
        <f t="shared" si="42"/>
        <v>1.1106792410565728E-2</v>
      </c>
      <c r="BF14">
        <f t="shared" si="43"/>
        <v>1.3244905317649802E-2</v>
      </c>
      <c r="BG14">
        <f t="shared" si="44"/>
        <v>2.2984704771880242E-2</v>
      </c>
      <c r="BH14">
        <f t="shared" si="45"/>
        <v>4.373910470417188E-4</v>
      </c>
      <c r="BI14">
        <f t="shared" si="46"/>
        <v>0</v>
      </c>
      <c r="BJ14">
        <f t="shared" si="47"/>
        <v>9.0034328350970081E-4</v>
      </c>
      <c r="BK14">
        <f t="shared" si="48"/>
        <v>5.29399806197463E-2</v>
      </c>
      <c r="BL14" s="46">
        <f t="shared" si="49"/>
        <v>2.6691589410948002</v>
      </c>
      <c r="BM14">
        <f t="shared" si="50"/>
        <v>9.6089721879412799</v>
      </c>
      <c r="BN14">
        <f t="shared" si="51"/>
        <v>0.26642964289025822</v>
      </c>
      <c r="BO14">
        <f t="shared" si="52"/>
        <v>7.4008234136182835E-2</v>
      </c>
      <c r="BP14">
        <f t="shared" si="53"/>
        <v>0.34620982341554779</v>
      </c>
    </row>
    <row r="15" spans="1:68" x14ac:dyDescent="0.2">
      <c r="A15" t="s">
        <v>19</v>
      </c>
      <c r="B15">
        <v>3.6</v>
      </c>
      <c r="C15" s="1">
        <f t="shared" si="54"/>
        <v>84</v>
      </c>
      <c r="D15" s="40">
        <v>0.63776948909999998</v>
      </c>
      <c r="E15" s="40">
        <v>4.2450785997000002</v>
      </c>
      <c r="F15" s="40">
        <v>561.06353171400008</v>
      </c>
      <c r="G15" s="40">
        <v>15.1604148195</v>
      </c>
      <c r="H15" s="40">
        <v>33.981036609</v>
      </c>
      <c r="I15" s="40">
        <v>54.761112887099998</v>
      </c>
      <c r="J15" s="40">
        <v>24.675328439100003</v>
      </c>
      <c r="K15" s="40">
        <v>0</v>
      </c>
      <c r="L15" s="40">
        <v>0.88829821860000002</v>
      </c>
      <c r="M15" s="40">
        <v>0</v>
      </c>
      <c r="N15" s="40">
        <v>4.9415332379999999</v>
      </c>
      <c r="O15" s="40">
        <v>454.7831527761</v>
      </c>
      <c r="P15" s="8">
        <f t="shared" si="12"/>
        <v>2.29597016076E-3</v>
      </c>
      <c r="Q15" s="8">
        <f t="shared" si="13"/>
        <v>1.528228295892E-2</v>
      </c>
      <c r="R15" s="8">
        <f t="shared" si="14"/>
        <v>2.0198287141704001</v>
      </c>
      <c r="S15" s="8">
        <f t="shared" si="15"/>
        <v>5.4577493350199999E-2</v>
      </c>
      <c r="T15" s="8">
        <f t="shared" si="16"/>
        <v>0.12233173179239999</v>
      </c>
      <c r="U15" s="8">
        <f t="shared" si="17"/>
        <v>0.19714000639356</v>
      </c>
      <c r="V15" s="8">
        <f t="shared" si="18"/>
        <v>8.8831182380760002E-2</v>
      </c>
      <c r="W15" s="8">
        <f t="shared" si="19"/>
        <v>0</v>
      </c>
      <c r="X15" s="8">
        <f t="shared" si="20"/>
        <v>3.1978735869600001E-3</v>
      </c>
      <c r="Y15" s="8">
        <f t="shared" si="21"/>
        <v>0</v>
      </c>
      <c r="Z15" s="8">
        <f t="shared" si="22"/>
        <v>1.77895196568E-2</v>
      </c>
      <c r="AA15" s="8">
        <f t="shared" si="23"/>
        <v>1.63721934999396</v>
      </c>
      <c r="AB15" s="45">
        <f t="shared" si="24"/>
        <v>3.3083143526801148E-4</v>
      </c>
      <c r="AC15" s="45">
        <f t="shared" si="25"/>
        <v>1.4137172024902868E-3</v>
      </c>
      <c r="AD15" s="45">
        <f t="shared" si="26"/>
        <v>8.7856838371918239E-2</v>
      </c>
      <c r="AE15" s="45">
        <f t="shared" si="27"/>
        <v>2.2450634862278898E-3</v>
      </c>
      <c r="AF15" s="45">
        <f t="shared" si="28"/>
        <v>4.5341635208450701E-3</v>
      </c>
      <c r="AG15" s="45">
        <f t="shared" si="29"/>
        <v>5.0419438975335034E-3</v>
      </c>
      <c r="AH15" s="45">
        <f t="shared" si="30"/>
        <v>1.6168762719468513E-3</v>
      </c>
      <c r="AI15" s="45">
        <f t="shared" si="31"/>
        <v>0</v>
      </c>
      <c r="AJ15" s="45">
        <f t="shared" si="32"/>
        <v>5.7258255809489707E-5</v>
      </c>
      <c r="AK15" s="45">
        <f t="shared" si="33"/>
        <v>0</v>
      </c>
      <c r="AL15" s="45">
        <f t="shared" si="34"/>
        <v>2.0303035444875598E-4</v>
      </c>
      <c r="AM15" s="45">
        <f t="shared" si="35"/>
        <v>1.1921789485137696E-2</v>
      </c>
      <c r="AN15" s="45">
        <f t="shared" si="36"/>
        <v>9.1897620907780965E-5</v>
      </c>
      <c r="AO15" s="45">
        <f t="shared" si="1"/>
        <v>3.9269922291396852E-4</v>
      </c>
      <c r="AP15" s="45">
        <f t="shared" si="2"/>
        <v>2.4404677325532843E-2</v>
      </c>
      <c r="AQ15" s="45">
        <f t="shared" si="3"/>
        <v>6.236287461744138E-4</v>
      </c>
      <c r="AR15" s="45">
        <f t="shared" si="4"/>
        <v>1.2594898669014084E-3</v>
      </c>
      <c r="AS15" s="45">
        <f t="shared" si="5"/>
        <v>1.4005399715370842E-3</v>
      </c>
      <c r="AT15" s="45">
        <f t="shared" si="6"/>
        <v>4.4913229776301421E-4</v>
      </c>
      <c r="AU15" s="45">
        <f t="shared" si="7"/>
        <v>0</v>
      </c>
      <c r="AV15" s="45">
        <f t="shared" si="8"/>
        <v>1.5905071058191586E-5</v>
      </c>
      <c r="AW15" s="45">
        <f t="shared" si="9"/>
        <v>0</v>
      </c>
      <c r="AX15" s="45">
        <f t="shared" si="10"/>
        <v>5.6397320680209989E-5</v>
      </c>
      <c r="AY15" s="45">
        <f t="shared" si="11"/>
        <v>3.3116081903160266E-3</v>
      </c>
      <c r="AZ15">
        <f t="shared" si="37"/>
        <v>3.3083143526801148E-4</v>
      </c>
      <c r="BA15">
        <f t="shared" si="38"/>
        <v>4.2411516074708604E-3</v>
      </c>
      <c r="BB15">
        <f t="shared" si="39"/>
        <v>8.7856838371918239E-2</v>
      </c>
      <c r="BC15">
        <f t="shared" si="40"/>
        <v>4.4901269724557796E-3</v>
      </c>
      <c r="BD15">
        <f t="shared" si="41"/>
        <v>1.3602490562535211E-2</v>
      </c>
      <c r="BE15">
        <f t="shared" si="42"/>
        <v>5.0419438975335034E-3</v>
      </c>
      <c r="BF15">
        <f t="shared" si="43"/>
        <v>6.4675050877874051E-3</v>
      </c>
      <c r="BG15">
        <f t="shared" si="44"/>
        <v>0</v>
      </c>
      <c r="BH15">
        <f t="shared" si="45"/>
        <v>1.7177476742846911E-4</v>
      </c>
      <c r="BI15">
        <f t="shared" si="46"/>
        <v>0</v>
      </c>
      <c r="BJ15">
        <f t="shared" si="47"/>
        <v>4.0606070889751195E-4</v>
      </c>
      <c r="BK15">
        <f t="shared" si="48"/>
        <v>2.3843578970275392E-2</v>
      </c>
      <c r="BL15" s="46">
        <f t="shared" si="49"/>
        <v>1.1551372567901999</v>
      </c>
      <c r="BM15">
        <f t="shared" si="50"/>
        <v>4.1584941244447204</v>
      </c>
      <c r="BN15">
        <f t="shared" si="51"/>
        <v>0.11522151228162579</v>
      </c>
      <c r="BO15">
        <f t="shared" si="52"/>
        <v>3.200597563378494E-2</v>
      </c>
      <c r="BP15">
        <f t="shared" si="53"/>
        <v>0.14645230238157037</v>
      </c>
    </row>
    <row r="16" spans="1:68" x14ac:dyDescent="0.2">
      <c r="A16" t="s">
        <v>20</v>
      </c>
      <c r="B16">
        <v>3.3659999999999997</v>
      </c>
      <c r="C16" s="1">
        <f t="shared" si="54"/>
        <v>90</v>
      </c>
      <c r="D16" s="40">
        <v>3.1555279359999999</v>
      </c>
      <c r="E16" s="40">
        <v>4.1875094271999993</v>
      </c>
      <c r="F16" s="40">
        <v>2402.4779375871999</v>
      </c>
      <c r="G16" s="40">
        <v>119.36973283839998</v>
      </c>
      <c r="H16" s="40">
        <v>48.107096294400002</v>
      </c>
      <c r="I16" s="40">
        <v>196.54443522559998</v>
      </c>
      <c r="J16" s="40">
        <v>11.922146227200001</v>
      </c>
      <c r="K16" s="40">
        <v>4079.7467465215996</v>
      </c>
      <c r="L16" s="40">
        <v>1.9728293375999999</v>
      </c>
      <c r="M16" s="40">
        <v>0.62233881599999996</v>
      </c>
      <c r="N16" s="40">
        <v>19.1833264128</v>
      </c>
      <c r="O16" s="40">
        <v>3.4423848447999998</v>
      </c>
      <c r="P16" s="8">
        <f t="shared" si="12"/>
        <v>1.0621507032575998E-2</v>
      </c>
      <c r="Q16" s="8">
        <f t="shared" si="13"/>
        <v>1.4095156731955195E-2</v>
      </c>
      <c r="R16" s="8">
        <f t="shared" si="14"/>
        <v>8.0867407379185146</v>
      </c>
      <c r="S16" s="8">
        <f t="shared" si="15"/>
        <v>0.40179852073405431</v>
      </c>
      <c r="T16" s="8">
        <f t="shared" si="16"/>
        <v>0.16192848612695038</v>
      </c>
      <c r="U16" s="8">
        <f t="shared" si="17"/>
        <v>0.66156856896936944</v>
      </c>
      <c r="V16" s="8">
        <f t="shared" si="18"/>
        <v>4.0129944200755198E-2</v>
      </c>
      <c r="W16" s="8">
        <f t="shared" si="19"/>
        <v>13.732427548791703</v>
      </c>
      <c r="X16" s="8">
        <f t="shared" si="20"/>
        <v>6.6405435503615988E-3</v>
      </c>
      <c r="Y16" s="8">
        <f t="shared" si="21"/>
        <v>2.0947924546559997E-3</v>
      </c>
      <c r="Z16" s="8">
        <f t="shared" si="22"/>
        <v>6.4571076705484787E-2</v>
      </c>
      <c r="AA16" s="8">
        <f t="shared" si="23"/>
        <v>1.1587067387596798E-2</v>
      </c>
      <c r="AB16" s="45">
        <f t="shared" si="24"/>
        <v>1.5304765176622475E-3</v>
      </c>
      <c r="AC16" s="45">
        <f t="shared" si="25"/>
        <v>1.3038997901901198E-3</v>
      </c>
      <c r="AD16" s="45">
        <f t="shared" si="26"/>
        <v>0.35175035832616419</v>
      </c>
      <c r="AE16" s="45">
        <f t="shared" si="27"/>
        <v>1.6528116854547689E-2</v>
      </c>
      <c r="AF16" s="45">
        <f t="shared" si="28"/>
        <v>6.001797113674958E-3</v>
      </c>
      <c r="AG16" s="45">
        <f t="shared" si="29"/>
        <v>1.6919912249855996E-2</v>
      </c>
      <c r="AH16" s="45">
        <f t="shared" si="30"/>
        <v>7.3043218421469237E-4</v>
      </c>
      <c r="AI16" s="45">
        <f t="shared" si="31"/>
        <v>0.34262543784410437</v>
      </c>
      <c r="AJ16" s="45">
        <f t="shared" si="32"/>
        <v>1.1889961594201609E-4</v>
      </c>
      <c r="AK16" s="45">
        <f t="shared" si="33"/>
        <v>2.4509096228571425E-5</v>
      </c>
      <c r="AL16" s="45">
        <f t="shared" si="34"/>
        <v>7.3694449561155886E-4</v>
      </c>
      <c r="AM16" s="45">
        <f t="shared" si="35"/>
        <v>8.4373897819826676E-5</v>
      </c>
      <c r="AN16" s="45">
        <f t="shared" si="36"/>
        <v>4.5468702247838613E-4</v>
      </c>
      <c r="AO16" s="45">
        <f t="shared" si="1"/>
        <v>3.87373675041628E-4</v>
      </c>
      <c r="AP16" s="45">
        <f t="shared" si="2"/>
        <v>0.10450099772019139</v>
      </c>
      <c r="AQ16" s="45">
        <f t="shared" si="3"/>
        <v>4.9103139793665153E-3</v>
      </c>
      <c r="AR16" s="45">
        <f t="shared" si="4"/>
        <v>1.7830650961601184E-3</v>
      </c>
      <c r="AS16" s="45">
        <f t="shared" si="5"/>
        <v>5.0267118983529403E-3</v>
      </c>
      <c r="AT16" s="45">
        <f t="shared" si="6"/>
        <v>2.1700302561339645E-4</v>
      </c>
      <c r="AU16" s="45">
        <f t="shared" si="7"/>
        <v>0.10179008848606785</v>
      </c>
      <c r="AV16" s="45">
        <f t="shared" si="8"/>
        <v>3.5323712401074303E-5</v>
      </c>
      <c r="AW16" s="45">
        <f t="shared" si="9"/>
        <v>7.2813714285714283E-6</v>
      </c>
      <c r="AX16" s="45">
        <f t="shared" si="10"/>
        <v>2.1893775864871031E-4</v>
      </c>
      <c r="AY16" s="45">
        <f t="shared" si="11"/>
        <v>2.5066517474695984E-5</v>
      </c>
      <c r="AZ16">
        <f t="shared" si="37"/>
        <v>1.5304765176622475E-3</v>
      </c>
      <c r="BA16">
        <f t="shared" si="38"/>
        <v>3.9116993705703594E-3</v>
      </c>
      <c r="BB16">
        <f t="shared" si="39"/>
        <v>0.35175035832616419</v>
      </c>
      <c r="BC16">
        <f t="shared" si="40"/>
        <v>3.3056233709095377E-2</v>
      </c>
      <c r="BD16">
        <f t="shared" si="41"/>
        <v>1.8005391341024874E-2</v>
      </c>
      <c r="BE16">
        <f t="shared" si="42"/>
        <v>1.6919912249855996E-2</v>
      </c>
      <c r="BF16">
        <f t="shared" si="43"/>
        <v>2.9217287368587695E-3</v>
      </c>
      <c r="BG16">
        <f t="shared" si="44"/>
        <v>0.68525087568820875</v>
      </c>
      <c r="BH16">
        <f t="shared" si="45"/>
        <v>3.5669884782604826E-4</v>
      </c>
      <c r="BI16">
        <f t="shared" si="46"/>
        <v>2.4509096228571425E-5</v>
      </c>
      <c r="BJ16">
        <f t="shared" si="47"/>
        <v>1.4738889912231177E-3</v>
      </c>
      <c r="BK16">
        <f t="shared" si="48"/>
        <v>1.6874779563965335E-4</v>
      </c>
      <c r="BL16" s="46">
        <f t="shared" si="49"/>
        <v>6.8907320114687991</v>
      </c>
      <c r="BM16">
        <f t="shared" si="50"/>
        <v>23.194203950603978</v>
      </c>
      <c r="BN16">
        <f t="shared" si="51"/>
        <v>0.73835515798601614</v>
      </c>
      <c r="BO16">
        <f t="shared" si="52"/>
        <v>0.21935685026322527</v>
      </c>
      <c r="BP16">
        <f t="shared" si="53"/>
        <v>1.1153705206703579</v>
      </c>
    </row>
    <row r="17" spans="1:68" x14ac:dyDescent="0.2">
      <c r="A17" t="s">
        <v>21</v>
      </c>
      <c r="B17">
        <v>3.4159999999999995</v>
      </c>
      <c r="C17" s="1">
        <f t="shared" si="54"/>
        <v>96</v>
      </c>
      <c r="D17" s="40">
        <v>4.3633838292</v>
      </c>
      <c r="E17" s="40">
        <v>6.0337631394000004</v>
      </c>
      <c r="F17" s="40">
        <v>3008.9029181380001</v>
      </c>
      <c r="G17" s="40">
        <v>148.70578360520003</v>
      </c>
      <c r="H17" s="40">
        <v>58.922755937399998</v>
      </c>
      <c r="I17" s="40">
        <v>261.2858224684</v>
      </c>
      <c r="J17" s="40">
        <v>10.190121769800001</v>
      </c>
      <c r="K17" s="40">
        <v>5282.2552649148001</v>
      </c>
      <c r="L17" s="40">
        <v>3.3984858236000006</v>
      </c>
      <c r="M17" s="40">
        <v>0.84756339979999995</v>
      </c>
      <c r="N17" s="40">
        <v>25.456426206200003</v>
      </c>
      <c r="O17" s="40">
        <v>3.4200827086000003</v>
      </c>
      <c r="P17" s="8">
        <f t="shared" si="12"/>
        <v>1.4905319160547197E-2</v>
      </c>
      <c r="Q17" s="8">
        <f t="shared" si="13"/>
        <v>2.0611334884190396E-2</v>
      </c>
      <c r="R17" s="8">
        <f t="shared" si="14"/>
        <v>10.278412368359406</v>
      </c>
      <c r="S17" s="8">
        <f t="shared" si="15"/>
        <v>0.5079789567953632</v>
      </c>
      <c r="T17" s="8">
        <f t="shared" si="16"/>
        <v>0.20128013428215835</v>
      </c>
      <c r="U17" s="8">
        <f t="shared" si="17"/>
        <v>0.89255236955205419</v>
      </c>
      <c r="V17" s="8">
        <f t="shared" si="18"/>
        <v>3.4809455965636796E-2</v>
      </c>
      <c r="W17" s="8">
        <f t="shared" si="19"/>
        <v>18.044183984948955</v>
      </c>
      <c r="X17" s="8">
        <f t="shared" si="20"/>
        <v>1.16092275734176E-2</v>
      </c>
      <c r="Y17" s="8">
        <f t="shared" si="21"/>
        <v>2.8952765737167993E-3</v>
      </c>
      <c r="Z17" s="8">
        <f t="shared" si="22"/>
        <v>8.6959151920379188E-2</v>
      </c>
      <c r="AA17" s="8">
        <f t="shared" si="23"/>
        <v>1.1683002532577598E-2</v>
      </c>
      <c r="AB17" s="45">
        <f t="shared" si="24"/>
        <v>2.1477405130471464E-3</v>
      </c>
      <c r="AC17" s="45">
        <f t="shared" si="25"/>
        <v>1.9066914786485102E-3</v>
      </c>
      <c r="AD17" s="45">
        <f t="shared" si="26"/>
        <v>0.44708187770158359</v>
      </c>
      <c r="AE17" s="45">
        <f t="shared" si="27"/>
        <v>2.0895884689237483E-2</v>
      </c>
      <c r="AF17" s="45">
        <f t="shared" si="28"/>
        <v>7.4603459704284045E-3</v>
      </c>
      <c r="AG17" s="45">
        <f t="shared" si="29"/>
        <v>2.2827426331254581E-2</v>
      </c>
      <c r="AH17" s="45">
        <f t="shared" si="30"/>
        <v>6.3359038889036767E-4</v>
      </c>
      <c r="AI17" s="45">
        <f t="shared" si="31"/>
        <v>0.45020419124124139</v>
      </c>
      <c r="AJ17" s="45">
        <f t="shared" si="32"/>
        <v>2.0786441492242792E-4</v>
      </c>
      <c r="AK17" s="45">
        <f t="shared" si="33"/>
        <v>3.387476978725634E-5</v>
      </c>
      <c r="AL17" s="45">
        <f t="shared" si="34"/>
        <v>9.9245779411526115E-4</v>
      </c>
      <c r="AM17" s="45">
        <f t="shared" si="35"/>
        <v>8.507247165643048E-5</v>
      </c>
      <c r="AN17" s="45">
        <f t="shared" si="36"/>
        <v>6.2872965838616705E-4</v>
      </c>
      <c r="AO17" s="45">
        <f t="shared" si="1"/>
        <v>5.5816495276595737E-4</v>
      </c>
      <c r="AP17" s="45">
        <f t="shared" si="2"/>
        <v>0.13087876981896476</v>
      </c>
      <c r="AQ17" s="45">
        <f t="shared" si="3"/>
        <v>6.1170622626573442E-3</v>
      </c>
      <c r="AR17" s="45">
        <f t="shared" si="4"/>
        <v>2.183942028813936E-3</v>
      </c>
      <c r="AS17" s="45">
        <f t="shared" si="5"/>
        <v>6.6825018534117635E-3</v>
      </c>
      <c r="AT17" s="45">
        <f t="shared" si="6"/>
        <v>1.8547728012013108E-4</v>
      </c>
      <c r="AU17" s="45">
        <f t="shared" si="7"/>
        <v>0.1317927960308084</v>
      </c>
      <c r="AV17" s="45">
        <f t="shared" si="8"/>
        <v>6.0850238560429727E-5</v>
      </c>
      <c r="AW17" s="45">
        <f t="shared" si="9"/>
        <v>9.9165016941616929E-6</v>
      </c>
      <c r="AX17" s="45">
        <f t="shared" si="10"/>
        <v>2.9053214113444417E-4</v>
      </c>
      <c r="AY17" s="45">
        <f t="shared" si="11"/>
        <v>2.4904119337362557E-5</v>
      </c>
      <c r="AZ17">
        <f t="shared" si="37"/>
        <v>2.1477405130471464E-3</v>
      </c>
      <c r="BA17">
        <f t="shared" si="38"/>
        <v>5.7200744359455309E-3</v>
      </c>
      <c r="BB17">
        <f t="shared" si="39"/>
        <v>0.44708187770158359</v>
      </c>
      <c r="BC17">
        <f t="shared" si="40"/>
        <v>4.1791769378474966E-2</v>
      </c>
      <c r="BD17">
        <f t="shared" si="41"/>
        <v>2.2381037911285213E-2</v>
      </c>
      <c r="BE17">
        <f t="shared" si="42"/>
        <v>2.2827426331254581E-2</v>
      </c>
      <c r="BF17">
        <f t="shared" si="43"/>
        <v>2.5343615555614707E-3</v>
      </c>
      <c r="BG17">
        <f t="shared" si="44"/>
        <v>0.90040838248248278</v>
      </c>
      <c r="BH17">
        <f t="shared" si="45"/>
        <v>6.2359324476728378E-4</v>
      </c>
      <c r="BI17">
        <f t="shared" si="46"/>
        <v>3.387476978725634E-5</v>
      </c>
      <c r="BJ17">
        <f t="shared" si="47"/>
        <v>1.9849155882305223E-3</v>
      </c>
      <c r="BK17">
        <f t="shared" si="48"/>
        <v>1.7014494331286096E-4</v>
      </c>
      <c r="BL17" s="46">
        <f t="shared" si="49"/>
        <v>8.8137823719404</v>
      </c>
      <c r="BM17">
        <f t="shared" si="50"/>
        <v>30.1078805825484</v>
      </c>
      <c r="BN17">
        <f t="shared" si="51"/>
        <v>0.95447701776481275</v>
      </c>
      <c r="BO17">
        <f t="shared" si="52"/>
        <v>0.27941364688665482</v>
      </c>
      <c r="BP17">
        <f t="shared" si="53"/>
        <v>1.4477051988557332</v>
      </c>
    </row>
    <row r="18" spans="1:68" x14ac:dyDescent="0.2">
      <c r="A18" t="s">
        <v>22</v>
      </c>
      <c r="B18">
        <v>3.194</v>
      </c>
      <c r="C18" s="1">
        <f>C17+6</f>
        <v>102</v>
      </c>
      <c r="D18" s="40">
        <v>4.7600670085000001</v>
      </c>
      <c r="E18" s="40">
        <v>7.4757914085000001</v>
      </c>
      <c r="F18" s="40">
        <v>3430.3097693824998</v>
      </c>
      <c r="G18" s="40">
        <v>161.40011174349999</v>
      </c>
      <c r="H18" s="40">
        <v>54.782697126499997</v>
      </c>
      <c r="I18" s="40">
        <v>297.31466998799999</v>
      </c>
      <c r="J18" s="40">
        <v>12.641190416999999</v>
      </c>
      <c r="K18" s="40">
        <v>6133.337701814</v>
      </c>
      <c r="L18" s="40">
        <v>1.1855960999999999</v>
      </c>
      <c r="M18" s="40">
        <v>0.88691708250000001</v>
      </c>
      <c r="N18" s="40">
        <v>28.672527015500002</v>
      </c>
      <c r="O18" s="40">
        <v>4.2444847044999996</v>
      </c>
      <c r="P18" s="8">
        <f t="shared" si="12"/>
        <v>1.5203654025149E-2</v>
      </c>
      <c r="Q18" s="8">
        <f t="shared" si="13"/>
        <v>2.3877677758748998E-2</v>
      </c>
      <c r="R18" s="8">
        <f t="shared" si="14"/>
        <v>10.956409403407704</v>
      </c>
      <c r="S18" s="8">
        <f t="shared" si="15"/>
        <v>0.51551195690873897</v>
      </c>
      <c r="T18" s="8">
        <f t="shared" si="16"/>
        <v>0.17497593462204097</v>
      </c>
      <c r="U18" s="8">
        <f t="shared" si="17"/>
        <v>0.94962305594167196</v>
      </c>
      <c r="V18" s="8">
        <f t="shared" si="18"/>
        <v>4.0375962191897992E-2</v>
      </c>
      <c r="W18" s="8">
        <f t="shared" si="19"/>
        <v>19.589880619593913</v>
      </c>
      <c r="X18" s="8">
        <f t="shared" si="20"/>
        <v>3.7867939433999997E-3</v>
      </c>
      <c r="Y18" s="8">
        <f t="shared" si="21"/>
        <v>2.8328131615049999E-3</v>
      </c>
      <c r="Z18" s="8">
        <f t="shared" si="22"/>
        <v>9.1580051287507E-2</v>
      </c>
      <c r="AA18" s="8">
        <f t="shared" si="23"/>
        <v>1.3556884146172997E-2</v>
      </c>
      <c r="AB18" s="45">
        <f t="shared" si="24"/>
        <v>2.190728245698703E-3</v>
      </c>
      <c r="AC18" s="45">
        <f t="shared" si="25"/>
        <v>2.2088508564985197E-3</v>
      </c>
      <c r="AD18" s="45">
        <f t="shared" si="26"/>
        <v>0.47657283181416726</v>
      </c>
      <c r="AE18" s="45">
        <f t="shared" si="27"/>
        <v>2.1205757174361951E-2</v>
      </c>
      <c r="AF18" s="45">
        <f t="shared" si="28"/>
        <v>6.4853941668658625E-3</v>
      </c>
      <c r="AG18" s="45">
        <f t="shared" si="29"/>
        <v>2.4287034678815139E-2</v>
      </c>
      <c r="AH18" s="45">
        <f t="shared" si="30"/>
        <v>7.3491012362391684E-4</v>
      </c>
      <c r="AI18" s="45">
        <f t="shared" si="31"/>
        <v>0.48876947653677427</v>
      </c>
      <c r="AJ18" s="45">
        <f t="shared" si="32"/>
        <v>6.780293542345568E-5</v>
      </c>
      <c r="AK18" s="45">
        <f t="shared" si="33"/>
        <v>3.314394713355563E-5</v>
      </c>
      <c r="AL18" s="45">
        <f t="shared" si="34"/>
        <v>1.0451957462623486E-3</v>
      </c>
      <c r="AM18" s="45">
        <f t="shared" si="35"/>
        <v>9.8717571879217915E-5</v>
      </c>
      <c r="AN18" s="45">
        <f t="shared" si="36"/>
        <v>6.8588861793948122E-4</v>
      </c>
      <c r="AO18" s="45">
        <f t="shared" si="1"/>
        <v>6.9156257247918586E-4</v>
      </c>
      <c r="AP18" s="45">
        <f t="shared" si="2"/>
        <v>0.14920877639767291</v>
      </c>
      <c r="AQ18" s="45">
        <f t="shared" si="3"/>
        <v>6.6392477064376801E-3</v>
      </c>
      <c r="AR18" s="45">
        <f t="shared" si="4"/>
        <v>2.0304928512416601E-3</v>
      </c>
      <c r="AS18" s="45">
        <f t="shared" si="5"/>
        <v>7.6039557541687976E-3</v>
      </c>
      <c r="AT18" s="45">
        <f t="shared" si="6"/>
        <v>2.30090833946123E-4</v>
      </c>
      <c r="AU18" s="45">
        <f t="shared" si="7"/>
        <v>0.15302738776981037</v>
      </c>
      <c r="AV18" s="45">
        <f t="shared" si="8"/>
        <v>2.1228220232766337E-5</v>
      </c>
      <c r="AW18" s="45">
        <f t="shared" si="9"/>
        <v>1.0376940242190242E-5</v>
      </c>
      <c r="AX18" s="45">
        <f t="shared" si="10"/>
        <v>3.2723724053298331E-4</v>
      </c>
      <c r="AY18" s="45">
        <f t="shared" si="11"/>
        <v>3.0907192197626149E-5</v>
      </c>
      <c r="AZ18">
        <f t="shared" si="37"/>
        <v>2.190728245698703E-3</v>
      </c>
      <c r="BA18">
        <f t="shared" si="38"/>
        <v>6.6265525694955592E-3</v>
      </c>
      <c r="BB18">
        <f t="shared" si="39"/>
        <v>0.47657283181416726</v>
      </c>
      <c r="BC18">
        <f t="shared" si="40"/>
        <v>4.2411514348723901E-2</v>
      </c>
      <c r="BD18">
        <f t="shared" si="41"/>
        <v>1.9456182500597587E-2</v>
      </c>
      <c r="BE18">
        <f t="shared" si="42"/>
        <v>2.4287034678815139E-2</v>
      </c>
      <c r="BF18">
        <f t="shared" si="43"/>
        <v>2.9396404944956674E-3</v>
      </c>
      <c r="BG18">
        <f t="shared" si="44"/>
        <v>0.97753895307354854</v>
      </c>
      <c r="BH18">
        <f t="shared" si="45"/>
        <v>2.0340880627036704E-4</v>
      </c>
      <c r="BI18">
        <f t="shared" si="46"/>
        <v>3.314394713355563E-5</v>
      </c>
      <c r="BJ18">
        <f t="shared" si="47"/>
        <v>2.0903914925246973E-3</v>
      </c>
      <c r="BK18">
        <f t="shared" si="48"/>
        <v>1.9743514375843583E-4</v>
      </c>
      <c r="BL18" s="46">
        <f t="shared" si="49"/>
        <v>10.137011523791001</v>
      </c>
      <c r="BM18">
        <f t="shared" si="50"/>
        <v>32.377614806988447</v>
      </c>
      <c r="BN18">
        <f t="shared" si="51"/>
        <v>1.023699843797504</v>
      </c>
      <c r="BO18">
        <f t="shared" si="52"/>
        <v>0.32050715209690167</v>
      </c>
      <c r="BP18">
        <f t="shared" si="53"/>
        <v>1.5545478171152292</v>
      </c>
    </row>
    <row r="19" spans="1:68" x14ac:dyDescent="0.2">
      <c r="A19" t="s">
        <v>23</v>
      </c>
      <c r="B19">
        <v>3.2040000000000006</v>
      </c>
      <c r="C19" s="1">
        <f t="shared" si="54"/>
        <v>108</v>
      </c>
      <c r="D19" s="40">
        <v>4.5500171741999997</v>
      </c>
      <c r="E19" s="40">
        <v>6.3486318491999993</v>
      </c>
      <c r="F19" s="40">
        <v>3103.4159428166995</v>
      </c>
      <c r="G19" s="40">
        <v>152.3140863813</v>
      </c>
      <c r="H19" s="40">
        <v>57.3289686846</v>
      </c>
      <c r="I19" s="40">
        <v>267.83596252529998</v>
      </c>
      <c r="J19" s="40">
        <v>12.0960987543</v>
      </c>
      <c r="K19" s="40">
        <v>5668.8914421017989</v>
      </c>
      <c r="L19" s="40">
        <v>1.2853931840999999</v>
      </c>
      <c r="M19" s="40">
        <v>0.81865896479999989</v>
      </c>
      <c r="N19" s="40">
        <v>27.099412865099996</v>
      </c>
      <c r="O19" s="40">
        <v>3.9908115206999999</v>
      </c>
      <c r="P19" s="8">
        <f t="shared" si="12"/>
        <v>1.4578255026136803E-2</v>
      </c>
      <c r="Q19" s="8">
        <f t="shared" si="13"/>
        <v>2.0341016444836803E-2</v>
      </c>
      <c r="R19" s="8">
        <f t="shared" si="14"/>
        <v>9.9433446807847066</v>
      </c>
      <c r="S19" s="8">
        <f t="shared" si="15"/>
        <v>0.48801433276568529</v>
      </c>
      <c r="T19" s="8">
        <f t="shared" si="16"/>
        <v>0.18368201566545844</v>
      </c>
      <c r="U19" s="8">
        <f t="shared" si="17"/>
        <v>0.85814642393106133</v>
      </c>
      <c r="V19" s="8">
        <f t="shared" si="18"/>
        <v>3.8755900408777209E-2</v>
      </c>
      <c r="W19" s="8">
        <f t="shared" si="19"/>
        <v>18.163128180494169</v>
      </c>
      <c r="X19" s="8">
        <f t="shared" si="20"/>
        <v>4.1183997618564009E-3</v>
      </c>
      <c r="Y19" s="8">
        <f t="shared" si="21"/>
        <v>2.6229833232192003E-3</v>
      </c>
      <c r="Z19" s="8">
        <f t="shared" si="22"/>
        <v>8.6826518819780402E-2</v>
      </c>
      <c r="AA19" s="8">
        <f t="shared" si="23"/>
        <v>1.2786560112322803E-2</v>
      </c>
      <c r="AB19" s="45">
        <f t="shared" si="24"/>
        <v>2.1006131161580405E-3</v>
      </c>
      <c r="AC19" s="45">
        <f t="shared" si="25"/>
        <v>1.8816851475334691E-3</v>
      </c>
      <c r="AD19" s="45">
        <f t="shared" si="26"/>
        <v>0.43250738063439353</v>
      </c>
      <c r="AE19" s="45">
        <f t="shared" si="27"/>
        <v>2.0074633186576936E-2</v>
      </c>
      <c r="AF19" s="45">
        <f t="shared" si="28"/>
        <v>6.8080806399354503E-3</v>
      </c>
      <c r="AG19" s="45">
        <f t="shared" si="29"/>
        <v>2.1947478872917169E-2</v>
      </c>
      <c r="AH19" s="45">
        <f t="shared" si="30"/>
        <v>7.0542228629008391E-4</v>
      </c>
      <c r="AI19" s="45">
        <f t="shared" si="31"/>
        <v>0.45317186079077271</v>
      </c>
      <c r="AJ19" s="45">
        <f t="shared" si="32"/>
        <v>7.3740371743176385E-5</v>
      </c>
      <c r="AK19" s="45">
        <f t="shared" si="33"/>
        <v>3.0688935570600214E-5</v>
      </c>
      <c r="AL19" s="45">
        <f t="shared" si="34"/>
        <v>9.9094406322506722E-4</v>
      </c>
      <c r="AM19" s="45">
        <f t="shared" si="35"/>
        <v>9.3108280145072467E-5</v>
      </c>
      <c r="AN19" s="45">
        <f t="shared" si="36"/>
        <v>6.5562207121037453E-4</v>
      </c>
      <c r="AO19" s="45">
        <f t="shared" si="1"/>
        <v>5.8729249298797401E-4</v>
      </c>
      <c r="AP19" s="45">
        <f t="shared" si="2"/>
        <v>0.1349898191742801</v>
      </c>
      <c r="AQ19" s="45">
        <f t="shared" si="3"/>
        <v>6.265491007046483E-3</v>
      </c>
      <c r="AR19" s="45">
        <f t="shared" si="4"/>
        <v>2.1248691135878428E-3</v>
      </c>
      <c r="AS19" s="45">
        <f t="shared" si="5"/>
        <v>6.8500246170153448E-3</v>
      </c>
      <c r="AT19" s="45">
        <f t="shared" si="6"/>
        <v>2.2016925289952677E-4</v>
      </c>
      <c r="AU19" s="45">
        <f t="shared" si="7"/>
        <v>0.14143940723806886</v>
      </c>
      <c r="AV19" s="45">
        <f t="shared" si="8"/>
        <v>2.3015097298119966E-5</v>
      </c>
      <c r="AW19" s="45">
        <f t="shared" si="9"/>
        <v>9.5783194664794651E-6</v>
      </c>
      <c r="AX19" s="45">
        <f t="shared" si="10"/>
        <v>3.0928341548847288E-4</v>
      </c>
      <c r="AY19" s="45">
        <f t="shared" si="11"/>
        <v>2.9060012529673049E-5</v>
      </c>
      <c r="AZ19">
        <f t="shared" si="37"/>
        <v>2.1006131161580405E-3</v>
      </c>
      <c r="BA19">
        <f t="shared" si="38"/>
        <v>5.6450554426004072E-3</v>
      </c>
      <c r="BB19">
        <f t="shared" si="39"/>
        <v>0.43250738063439353</v>
      </c>
      <c r="BC19">
        <f t="shared" si="40"/>
        <v>4.0149266373153872E-2</v>
      </c>
      <c r="BD19">
        <f t="shared" si="41"/>
        <v>2.0424241919806352E-2</v>
      </c>
      <c r="BE19">
        <f t="shared" si="42"/>
        <v>2.1947478872917169E-2</v>
      </c>
      <c r="BF19">
        <f t="shared" si="43"/>
        <v>2.8216891451603356E-3</v>
      </c>
      <c r="BG19">
        <f t="shared" si="44"/>
        <v>0.90634372158154541</v>
      </c>
      <c r="BH19">
        <f t="shared" si="45"/>
        <v>2.2122111522952917E-4</v>
      </c>
      <c r="BI19">
        <f t="shared" si="46"/>
        <v>3.0688935570600214E-5</v>
      </c>
      <c r="BJ19">
        <f t="shared" si="47"/>
        <v>1.9818881264501344E-3</v>
      </c>
      <c r="BK19">
        <f t="shared" si="48"/>
        <v>1.8621656029014493E-4</v>
      </c>
      <c r="BL19" s="46">
        <f t="shared" si="49"/>
        <v>9.3059754268220978</v>
      </c>
      <c r="BM19">
        <f t="shared" si="50"/>
        <v>29.816345267538011</v>
      </c>
      <c r="BN19">
        <f t="shared" si="51"/>
        <v>0.94038563632526118</v>
      </c>
      <c r="BO19">
        <f t="shared" si="52"/>
        <v>0.29350363181187922</v>
      </c>
      <c r="BP19">
        <f t="shared" si="53"/>
        <v>1.4343594618232753</v>
      </c>
    </row>
    <row r="20" spans="1:68" x14ac:dyDescent="0.2">
      <c r="A20" t="s">
        <v>24</v>
      </c>
      <c r="B20">
        <v>3.2100000000000009</v>
      </c>
      <c r="C20" s="1">
        <f t="shared" si="54"/>
        <v>114</v>
      </c>
      <c r="D20" s="40">
        <v>4.7881895507999994</v>
      </c>
      <c r="E20" s="40">
        <v>7.7875785926999992</v>
      </c>
      <c r="F20" s="40">
        <v>3361.0556880251997</v>
      </c>
      <c r="G20" s="40">
        <v>157.59200114910001</v>
      </c>
      <c r="H20" s="40">
        <v>51.615194338800002</v>
      </c>
      <c r="I20" s="40">
        <v>297.61418876579995</v>
      </c>
      <c r="J20" s="40">
        <v>12.3739695774</v>
      </c>
      <c r="K20" s="40">
        <v>5765.2903468916993</v>
      </c>
      <c r="L20" s="40">
        <v>1.0683304334999999</v>
      </c>
      <c r="M20" s="40">
        <v>0.86962553729999992</v>
      </c>
      <c r="N20" s="40">
        <v>27.549282607199999</v>
      </c>
      <c r="O20" s="40">
        <v>4.4057409489000001</v>
      </c>
      <c r="P20" s="8">
        <f t="shared" si="12"/>
        <v>1.5370088458068002E-2</v>
      </c>
      <c r="Q20" s="8">
        <f t="shared" si="13"/>
        <v>2.4998127282567006E-2</v>
      </c>
      <c r="R20" s="8">
        <f t="shared" si="14"/>
        <v>10.788988758560894</v>
      </c>
      <c r="S20" s="8">
        <f t="shared" si="15"/>
        <v>0.50587032368861118</v>
      </c>
      <c r="T20" s="8">
        <f t="shared" si="16"/>
        <v>0.16568477382754807</v>
      </c>
      <c r="U20" s="8">
        <f t="shared" si="17"/>
        <v>0.95534154593821818</v>
      </c>
      <c r="V20" s="8">
        <f t="shared" si="18"/>
        <v>3.9720442343454017E-2</v>
      </c>
      <c r="W20" s="8">
        <f t="shared" si="19"/>
        <v>18.506582013522362</v>
      </c>
      <c r="X20" s="8">
        <f t="shared" si="20"/>
        <v>3.4293406915350006E-3</v>
      </c>
      <c r="Y20" s="8">
        <f t="shared" si="21"/>
        <v>2.7914979747330005E-3</v>
      </c>
      <c r="Z20" s="8">
        <f t="shared" si="22"/>
        <v>8.8433197169112021E-2</v>
      </c>
      <c r="AA20" s="8">
        <f t="shared" si="23"/>
        <v>1.4142428445969005E-2</v>
      </c>
      <c r="AB20" s="45">
        <f t="shared" si="24"/>
        <v>2.2147101524593663E-3</v>
      </c>
      <c r="AC20" s="45">
        <f t="shared" si="25"/>
        <v>2.3125002111532844E-3</v>
      </c>
      <c r="AD20" s="45">
        <f t="shared" si="26"/>
        <v>0.46929050711443648</v>
      </c>
      <c r="AE20" s="45">
        <f t="shared" si="27"/>
        <v>2.0809145359465701E-2</v>
      </c>
      <c r="AF20" s="45">
        <f t="shared" si="28"/>
        <v>6.1410220099165332E-3</v>
      </c>
      <c r="AG20" s="45">
        <f t="shared" si="29"/>
        <v>2.4433287619903276E-2</v>
      </c>
      <c r="AH20" s="45">
        <f t="shared" si="30"/>
        <v>7.2297856467881357E-4</v>
      </c>
      <c r="AI20" s="45">
        <f t="shared" si="31"/>
        <v>0.46174106820165578</v>
      </c>
      <c r="AJ20" s="45">
        <f t="shared" si="32"/>
        <v>6.1402698147448536E-5</v>
      </c>
      <c r="AK20" s="45">
        <f t="shared" si="33"/>
        <v>3.266055896493507E-5</v>
      </c>
      <c r="AL20" s="45">
        <f t="shared" si="34"/>
        <v>1.0092809537675419E-3</v>
      </c>
      <c r="AM20" s="45">
        <f t="shared" si="35"/>
        <v>1.0298134745480962E-4</v>
      </c>
      <c r="AN20" s="45">
        <f t="shared" si="36"/>
        <v>6.8994085746397688E-4</v>
      </c>
      <c r="AO20" s="45">
        <f t="shared" si="1"/>
        <v>7.204050502035152E-4</v>
      </c>
      <c r="AP20" s="45">
        <f t="shared" si="2"/>
        <v>0.14619641966181818</v>
      </c>
      <c r="AQ20" s="45">
        <f t="shared" si="3"/>
        <v>6.4825998004566033E-3</v>
      </c>
      <c r="AR20" s="45">
        <f t="shared" si="4"/>
        <v>1.9130909688213494E-3</v>
      </c>
      <c r="AS20" s="45">
        <f t="shared" si="5"/>
        <v>7.6116160809667505E-3</v>
      </c>
      <c r="AT20" s="45">
        <f t="shared" si="6"/>
        <v>2.2522696718966148E-4</v>
      </c>
      <c r="AU20" s="45">
        <f t="shared" si="7"/>
        <v>0.14384456953322605</v>
      </c>
      <c r="AV20" s="45">
        <f t="shared" si="8"/>
        <v>1.9128566401074304E-5</v>
      </c>
      <c r="AW20" s="45">
        <f t="shared" si="9"/>
        <v>1.017462896103896E-5</v>
      </c>
      <c r="AX20" s="45">
        <f t="shared" si="10"/>
        <v>3.1441774260671082E-4</v>
      </c>
      <c r="AY20" s="45">
        <f t="shared" si="11"/>
        <v>3.2081416652588658E-5</v>
      </c>
      <c r="AZ20">
        <f t="shared" si="37"/>
        <v>2.2147101524593663E-3</v>
      </c>
      <c r="BA20">
        <f t="shared" si="38"/>
        <v>6.9375006334598532E-3</v>
      </c>
      <c r="BB20">
        <f t="shared" si="39"/>
        <v>0.46929050711443648</v>
      </c>
      <c r="BC20">
        <f t="shared" si="40"/>
        <v>4.1618290718931403E-2</v>
      </c>
      <c r="BD20">
        <f t="shared" si="41"/>
        <v>1.84230660297496E-2</v>
      </c>
      <c r="BE20">
        <f t="shared" si="42"/>
        <v>2.4433287619903276E-2</v>
      </c>
      <c r="BF20">
        <f t="shared" si="43"/>
        <v>2.8919142587152543E-3</v>
      </c>
      <c r="BG20">
        <f t="shared" si="44"/>
        <v>0.92348213640331156</v>
      </c>
      <c r="BH20">
        <f t="shared" si="45"/>
        <v>1.842080944423456E-4</v>
      </c>
      <c r="BI20">
        <f t="shared" si="46"/>
        <v>3.266055896493507E-5</v>
      </c>
      <c r="BJ20">
        <f t="shared" si="47"/>
        <v>2.0185619075350839E-3</v>
      </c>
      <c r="BK20">
        <f t="shared" si="48"/>
        <v>2.0596269490961923E-4</v>
      </c>
      <c r="BL20" s="46">
        <f t="shared" si="49"/>
        <v>9.6920101364183981</v>
      </c>
      <c r="BM20">
        <f t="shared" si="50"/>
        <v>31.111352537903073</v>
      </c>
      <c r="BN20">
        <f t="shared" si="51"/>
        <v>0.9888715447920039</v>
      </c>
      <c r="BO20">
        <f t="shared" si="52"/>
        <v>0.30805967127476747</v>
      </c>
      <c r="BP20">
        <f t="shared" si="53"/>
        <v>1.4917328061868187</v>
      </c>
    </row>
    <row r="21" spans="1:68" x14ac:dyDescent="0.2">
      <c r="A21" t="s">
        <v>25</v>
      </c>
      <c r="B21">
        <v>3.2729999999999997</v>
      </c>
      <c r="C21" s="1">
        <f>C20+6</f>
        <v>120</v>
      </c>
      <c r="D21" s="40">
        <v>4.7623971467999997</v>
      </c>
      <c r="E21" s="40">
        <v>7.1475183672000009</v>
      </c>
      <c r="F21" s="40">
        <v>3562.1246632128</v>
      </c>
      <c r="G21" s="40">
        <v>153.0442744488</v>
      </c>
      <c r="H21" s="40">
        <v>64.794384375600004</v>
      </c>
      <c r="I21" s="40">
        <v>250.94873516280001</v>
      </c>
      <c r="J21" s="40">
        <v>12.011954950800002</v>
      </c>
      <c r="K21" s="40">
        <v>5840.1915830436001</v>
      </c>
      <c r="L21" s="40">
        <v>1.3387614600000002</v>
      </c>
      <c r="M21" s="40">
        <v>0.83418251880000005</v>
      </c>
      <c r="N21" s="40">
        <v>27.594277893600005</v>
      </c>
      <c r="O21" s="40">
        <v>4.2666757956000003</v>
      </c>
      <c r="P21" s="8">
        <f t="shared" si="12"/>
        <v>1.5587325861476398E-2</v>
      </c>
      <c r="Q21" s="8">
        <f t="shared" si="13"/>
        <v>2.3393827615845603E-2</v>
      </c>
      <c r="R21" s="8">
        <f t="shared" si="14"/>
        <v>11.658834022695494</v>
      </c>
      <c r="S21" s="8">
        <f t="shared" si="15"/>
        <v>0.50091391027092236</v>
      </c>
      <c r="T21" s="8">
        <f t="shared" si="16"/>
        <v>0.2120720200613388</v>
      </c>
      <c r="U21" s="8">
        <f t="shared" si="17"/>
        <v>0.82135521018784441</v>
      </c>
      <c r="V21" s="8">
        <f t="shared" si="18"/>
        <v>3.9315128553968404E-2</v>
      </c>
      <c r="W21" s="8">
        <f t="shared" si="19"/>
        <v>19.114947051301701</v>
      </c>
      <c r="X21" s="8">
        <f t="shared" si="20"/>
        <v>4.3817662585800008E-3</v>
      </c>
      <c r="Y21" s="8">
        <f t="shared" si="21"/>
        <v>2.7302793840324E-3</v>
      </c>
      <c r="Z21" s="8">
        <f t="shared" si="22"/>
        <v>9.0316071545752816E-2</v>
      </c>
      <c r="AA21" s="8">
        <f t="shared" si="23"/>
        <v>1.3964829878998801E-2</v>
      </c>
      <c r="AB21" s="45">
        <f t="shared" si="24"/>
        <v>2.2460123719706625E-3</v>
      </c>
      <c r="AC21" s="45">
        <f t="shared" si="25"/>
        <v>2.1640913613178172E-3</v>
      </c>
      <c r="AD21" s="45">
        <f t="shared" si="26"/>
        <v>0.50712631677666353</v>
      </c>
      <c r="AE21" s="45">
        <f t="shared" si="27"/>
        <v>2.0605261631876693E-2</v>
      </c>
      <c r="AF21" s="45">
        <f t="shared" si="28"/>
        <v>7.8603417368917263E-3</v>
      </c>
      <c r="AG21" s="45">
        <f t="shared" si="29"/>
        <v>2.1006527114778628E-2</v>
      </c>
      <c r="AH21" s="45">
        <f t="shared" si="30"/>
        <v>7.1560117499032405E-4</v>
      </c>
      <c r="AI21" s="45">
        <f t="shared" si="31"/>
        <v>0.47691983660932391</v>
      </c>
      <c r="AJ21" s="45">
        <f t="shared" si="32"/>
        <v>7.8455975981736801E-5</v>
      </c>
      <c r="AK21" s="45">
        <f t="shared" si="33"/>
        <v>3.1944300737479818E-5</v>
      </c>
      <c r="AL21" s="45">
        <f t="shared" si="34"/>
        <v>1.0307700473151428E-3</v>
      </c>
      <c r="AM21" s="45">
        <f t="shared" si="35"/>
        <v>1.0168812261704506E-4</v>
      </c>
      <c r="AN21" s="45">
        <f t="shared" si="36"/>
        <v>6.8622437273775216E-4</v>
      </c>
      <c r="AO21" s="45">
        <f t="shared" si="1"/>
        <v>6.6119503859389474E-4</v>
      </c>
      <c r="AP21" s="45">
        <f t="shared" si="2"/>
        <v>0.15494235159690301</v>
      </c>
      <c r="AQ21" s="45">
        <f t="shared" si="3"/>
        <v>6.2955275380008231E-3</v>
      </c>
      <c r="AR21" s="45">
        <f t="shared" si="4"/>
        <v>2.4015709553595254E-3</v>
      </c>
      <c r="AS21" s="45">
        <f t="shared" si="5"/>
        <v>6.4181262189974431E-3</v>
      </c>
      <c r="AT21" s="45">
        <f t="shared" si="6"/>
        <v>2.1863769477247912E-4</v>
      </c>
      <c r="AU21" s="45">
        <f t="shared" si="7"/>
        <v>0.14571336285038924</v>
      </c>
      <c r="AV21" s="45">
        <f t="shared" si="8"/>
        <v>2.3970661772605196E-5</v>
      </c>
      <c r="AW21" s="45">
        <f t="shared" si="9"/>
        <v>9.7599452299052309E-6</v>
      </c>
      <c r="AX21" s="45">
        <f t="shared" si="10"/>
        <v>3.1493127018488934E-4</v>
      </c>
      <c r="AY21" s="45">
        <f t="shared" si="11"/>
        <v>3.1068781734508121E-5</v>
      </c>
      <c r="AZ21">
        <f t="shared" si="37"/>
        <v>2.2460123719706625E-3</v>
      </c>
      <c r="BA21">
        <f t="shared" si="38"/>
        <v>6.4922740839534511E-3</v>
      </c>
      <c r="BB21">
        <f t="shared" si="39"/>
        <v>0.50712631677666353</v>
      </c>
      <c r="BC21">
        <f t="shared" si="40"/>
        <v>4.1210523263753386E-2</v>
      </c>
      <c r="BD21">
        <f t="shared" si="41"/>
        <v>2.3581025210675177E-2</v>
      </c>
      <c r="BE21">
        <f t="shared" si="42"/>
        <v>2.1006527114778628E-2</v>
      </c>
      <c r="BF21">
        <f t="shared" si="43"/>
        <v>2.8624046999612962E-3</v>
      </c>
      <c r="BG21">
        <f t="shared" si="44"/>
        <v>0.95383967321864782</v>
      </c>
      <c r="BH21">
        <f t="shared" si="45"/>
        <v>2.3536792794521042E-4</v>
      </c>
      <c r="BI21">
        <f t="shared" si="46"/>
        <v>3.1944300737479818E-5</v>
      </c>
      <c r="BJ21">
        <f t="shared" si="47"/>
        <v>2.0615400946302855E-3</v>
      </c>
      <c r="BK21">
        <f t="shared" si="48"/>
        <v>2.0337624523409013E-4</v>
      </c>
      <c r="BL21" s="46">
        <f t="shared" si="49"/>
        <v>9.9290594083764017</v>
      </c>
      <c r="BM21">
        <f t="shared" si="50"/>
        <v>32.497811443615952</v>
      </c>
      <c r="BN21">
        <f t="shared" si="51"/>
        <v>1.0398868472244647</v>
      </c>
      <c r="BO21">
        <f t="shared" si="52"/>
        <v>0.31771672692467606</v>
      </c>
      <c r="BP21">
        <f t="shared" si="53"/>
        <v>1.5608969853089509</v>
      </c>
    </row>
    <row r="22" spans="1:68" x14ac:dyDescent="0.2">
      <c r="A22" t="s">
        <v>26</v>
      </c>
      <c r="B22">
        <v>3.0750000000000002</v>
      </c>
      <c r="C22" s="1">
        <f t="shared" si="54"/>
        <v>126</v>
      </c>
      <c r="D22" s="40">
        <v>4.7978781216000002</v>
      </c>
      <c r="E22" s="40">
        <v>8.4082824204000008</v>
      </c>
      <c r="F22" s="40">
        <v>3406.5661998036003</v>
      </c>
      <c r="G22" s="40">
        <v>155.5187307912</v>
      </c>
      <c r="H22" s="40">
        <v>53.2776952428</v>
      </c>
      <c r="I22" s="40">
        <v>296.72410229040003</v>
      </c>
      <c r="J22" s="40">
        <v>12.0703138152</v>
      </c>
      <c r="K22" s="40">
        <v>5836.9646364696</v>
      </c>
      <c r="L22" s="40">
        <v>1.0864972968</v>
      </c>
      <c r="M22" s="40">
        <v>0.89233892400000003</v>
      </c>
      <c r="N22" s="40">
        <v>27.625102306800002</v>
      </c>
      <c r="O22" s="40">
        <v>4.4053603476000003</v>
      </c>
      <c r="P22" s="8">
        <f t="shared" si="12"/>
        <v>1.4753475223920001E-2</v>
      </c>
      <c r="Q22" s="8">
        <f t="shared" si="13"/>
        <v>2.5855468442730001E-2</v>
      </c>
      <c r="R22" s="8">
        <f t="shared" si="14"/>
        <v>10.475191064396071</v>
      </c>
      <c r="S22" s="8">
        <f t="shared" si="15"/>
        <v>0.47822009718294001</v>
      </c>
      <c r="T22" s="8">
        <f t="shared" si="16"/>
        <v>0.16382891287161</v>
      </c>
      <c r="U22" s="8">
        <f t="shared" si="17"/>
        <v>0.91242661454298013</v>
      </c>
      <c r="V22" s="8">
        <f t="shared" si="18"/>
        <v>3.7116214981740003E-2</v>
      </c>
      <c r="W22" s="8">
        <f t="shared" si="19"/>
        <v>17.948666257144019</v>
      </c>
      <c r="X22" s="8">
        <f t="shared" si="20"/>
        <v>3.34097918766E-3</v>
      </c>
      <c r="Y22" s="8">
        <f t="shared" si="21"/>
        <v>2.7439421913000002E-3</v>
      </c>
      <c r="Z22" s="8">
        <f t="shared" si="22"/>
        <v>8.4947189593410008E-2</v>
      </c>
      <c r="AA22" s="8">
        <f t="shared" si="23"/>
        <v>1.3546483068870002E-2</v>
      </c>
      <c r="AB22" s="45">
        <f t="shared" si="24"/>
        <v>2.1258609832737752E-3</v>
      </c>
      <c r="AC22" s="45">
        <f t="shared" si="25"/>
        <v>2.3918102167187791E-3</v>
      </c>
      <c r="AD22" s="45">
        <f t="shared" si="26"/>
        <v>0.4556411946235786</v>
      </c>
      <c r="AE22" s="45">
        <f t="shared" si="27"/>
        <v>1.9671744022334021E-2</v>
      </c>
      <c r="AF22" s="45">
        <f t="shared" si="28"/>
        <v>6.0722354659603411E-3</v>
      </c>
      <c r="AG22" s="45">
        <f t="shared" si="29"/>
        <v>2.3335719042019951E-2</v>
      </c>
      <c r="AH22" s="45">
        <f t="shared" si="30"/>
        <v>6.7557726577611944E-4</v>
      </c>
      <c r="AI22" s="45">
        <f t="shared" si="31"/>
        <v>0.44782101439980088</v>
      </c>
      <c r="AJ22" s="45">
        <f t="shared" si="32"/>
        <v>5.982057632336616E-5</v>
      </c>
      <c r="AK22" s="45">
        <f t="shared" si="33"/>
        <v>3.2104155742365744E-5</v>
      </c>
      <c r="AL22" s="45">
        <f t="shared" si="34"/>
        <v>9.6949543019185123E-4</v>
      </c>
      <c r="AM22" s="45">
        <f t="shared" si="35"/>
        <v>9.864183404114178E-5</v>
      </c>
      <c r="AN22" s="45">
        <f t="shared" si="36"/>
        <v>6.9133690512968298E-4</v>
      </c>
      <c r="AO22" s="45">
        <f t="shared" si="1"/>
        <v>7.778244607215541E-4</v>
      </c>
      <c r="AP22" s="45">
        <f t="shared" si="2"/>
        <v>0.14817599825157027</v>
      </c>
      <c r="AQ22" s="45">
        <f t="shared" si="3"/>
        <v>6.3973151292143152E-3</v>
      </c>
      <c r="AR22" s="45">
        <f t="shared" si="4"/>
        <v>1.974710720637509E-3</v>
      </c>
      <c r="AS22" s="45">
        <f t="shared" si="5"/>
        <v>7.5888517209820976E-3</v>
      </c>
      <c r="AT22" s="45">
        <f t="shared" si="6"/>
        <v>2.1969992382963233E-4</v>
      </c>
      <c r="AU22" s="45">
        <f t="shared" si="7"/>
        <v>0.14563285021131736</v>
      </c>
      <c r="AV22" s="45">
        <f t="shared" si="8"/>
        <v>1.9453845958818264E-5</v>
      </c>
      <c r="AW22" s="45">
        <f t="shared" si="9"/>
        <v>1.0440375851175851E-5</v>
      </c>
      <c r="AX22" s="45">
        <f t="shared" si="10"/>
        <v>3.1528306672905731E-4</v>
      </c>
      <c r="AY22" s="45">
        <f t="shared" si="11"/>
        <v>3.2078645216631473E-5</v>
      </c>
      <c r="AZ22">
        <f t="shared" si="37"/>
        <v>2.1258609832737752E-3</v>
      </c>
      <c r="BA22">
        <f t="shared" si="38"/>
        <v>7.1754306501563368E-3</v>
      </c>
      <c r="BB22">
        <f t="shared" si="39"/>
        <v>0.4556411946235786</v>
      </c>
      <c r="BC22">
        <f t="shared" si="40"/>
        <v>3.9343488044668043E-2</v>
      </c>
      <c r="BD22">
        <f t="shared" si="41"/>
        <v>1.8216706397881022E-2</v>
      </c>
      <c r="BE22">
        <f t="shared" si="42"/>
        <v>2.3335719042019951E-2</v>
      </c>
      <c r="BF22">
        <f t="shared" si="43"/>
        <v>2.7023090631044778E-3</v>
      </c>
      <c r="BG22">
        <f t="shared" si="44"/>
        <v>0.89564202879960175</v>
      </c>
      <c r="BH22">
        <f t="shared" si="45"/>
        <v>1.7946172897009849E-4</v>
      </c>
      <c r="BI22">
        <f t="shared" si="46"/>
        <v>3.2104155742365744E-5</v>
      </c>
      <c r="BJ22">
        <f t="shared" si="47"/>
        <v>1.9389908603837025E-3</v>
      </c>
      <c r="BK22">
        <f t="shared" si="48"/>
        <v>1.9728366808228356E-4</v>
      </c>
      <c r="BL22" s="46">
        <f t="shared" si="49"/>
        <v>9.8083371378299997</v>
      </c>
      <c r="BM22">
        <f t="shared" si="50"/>
        <v>30.160636698827251</v>
      </c>
      <c r="BN22">
        <f t="shared" si="51"/>
        <v>0.95889521801576127</v>
      </c>
      <c r="BO22">
        <f t="shared" si="52"/>
        <v>0.31183584325715813</v>
      </c>
      <c r="BP22">
        <f t="shared" si="53"/>
        <v>1.4465305780174624</v>
      </c>
    </row>
    <row r="23" spans="1:68" x14ac:dyDescent="0.2">
      <c r="A23" t="s">
        <v>27</v>
      </c>
      <c r="B23">
        <v>3.2630000000000008</v>
      </c>
      <c r="C23" s="1">
        <f t="shared" si="54"/>
        <v>132</v>
      </c>
      <c r="D23" s="40">
        <v>4.5585455195</v>
      </c>
      <c r="E23" s="40">
        <v>8.8960882820000009</v>
      </c>
      <c r="F23" s="40">
        <v>2555.697952128</v>
      </c>
      <c r="G23" s="40">
        <v>142.527416698</v>
      </c>
      <c r="H23" s="40">
        <v>53.210000151999999</v>
      </c>
      <c r="I23" s="40">
        <v>251.94800845149999</v>
      </c>
      <c r="J23" s="40">
        <v>11.4943002225</v>
      </c>
      <c r="K23" s="40">
        <v>5696.1618258315002</v>
      </c>
      <c r="L23" s="40">
        <v>1.5871970584999999</v>
      </c>
      <c r="M23" s="40">
        <v>0.82948765150000003</v>
      </c>
      <c r="N23" s="40">
        <v>26.315880717999999</v>
      </c>
      <c r="O23" s="40">
        <v>3.8861574220000001</v>
      </c>
      <c r="P23" s="8">
        <f t="shared" si="12"/>
        <v>1.4874534030128504E-2</v>
      </c>
      <c r="Q23" s="8">
        <f t="shared" si="13"/>
        <v>2.902793606416601E-2</v>
      </c>
      <c r="R23" s="8">
        <f t="shared" si="14"/>
        <v>8.339242417793665</v>
      </c>
      <c r="S23" s="8">
        <f t="shared" si="15"/>
        <v>0.46506696068557407</v>
      </c>
      <c r="T23" s="8">
        <f t="shared" si="16"/>
        <v>0.17362423049597603</v>
      </c>
      <c r="U23" s="8">
        <f t="shared" si="17"/>
        <v>0.82210635157724465</v>
      </c>
      <c r="V23" s="8">
        <f t="shared" si="18"/>
        <v>3.750590162601751E-2</v>
      </c>
      <c r="W23" s="8">
        <f t="shared" si="19"/>
        <v>18.586576037688189</v>
      </c>
      <c r="X23" s="8">
        <f t="shared" si="20"/>
        <v>5.1790240018855013E-3</v>
      </c>
      <c r="Y23" s="8">
        <f t="shared" si="21"/>
        <v>2.7066182068445008E-3</v>
      </c>
      <c r="Z23" s="8">
        <f t="shared" si="22"/>
        <v>8.5868718782834016E-2</v>
      </c>
      <c r="AA23" s="8">
        <f t="shared" si="23"/>
        <v>1.2680531667986003E-2</v>
      </c>
      <c r="AB23" s="45">
        <f t="shared" si="24"/>
        <v>2.1433046152922915E-3</v>
      </c>
      <c r="AC23" s="45">
        <f t="shared" si="25"/>
        <v>2.685285482346532E-3</v>
      </c>
      <c r="AD23" s="45">
        <f t="shared" si="26"/>
        <v>0.36273346749863705</v>
      </c>
      <c r="AE23" s="45">
        <f t="shared" si="27"/>
        <v>1.9130685342886634E-2</v>
      </c>
      <c r="AF23" s="45">
        <f t="shared" si="28"/>
        <v>6.4352939398063759E-3</v>
      </c>
      <c r="AG23" s="45">
        <f t="shared" si="29"/>
        <v>2.1025737892001142E-2</v>
      </c>
      <c r="AH23" s="45">
        <f t="shared" si="30"/>
        <v>6.8267021525332202E-4</v>
      </c>
      <c r="AI23" s="45">
        <f t="shared" si="31"/>
        <v>0.46373692708802872</v>
      </c>
      <c r="AJ23" s="45">
        <f t="shared" si="32"/>
        <v>9.2730957956768152E-5</v>
      </c>
      <c r="AK23" s="45">
        <f t="shared" si="33"/>
        <v>3.1667464687545347E-5</v>
      </c>
      <c r="AL23" s="45">
        <f t="shared" si="34"/>
        <v>9.800127685783385E-4</v>
      </c>
      <c r="AM23" s="45">
        <f t="shared" si="35"/>
        <v>9.2336209626345313E-5</v>
      </c>
      <c r="AN23" s="45">
        <f t="shared" si="36"/>
        <v>6.5685093940922191E-4</v>
      </c>
      <c r="AO23" s="45">
        <f t="shared" si="1"/>
        <v>8.229498873265496E-4</v>
      </c>
      <c r="AP23" s="45">
        <f t="shared" si="2"/>
        <v>0.11116563515128317</v>
      </c>
      <c r="AQ23" s="45">
        <f t="shared" si="3"/>
        <v>5.8629130686137388E-3</v>
      </c>
      <c r="AR23" s="45">
        <f t="shared" si="4"/>
        <v>1.97220163647146E-3</v>
      </c>
      <c r="AS23" s="45">
        <f t="shared" si="5"/>
        <v>6.4436830806010228E-3</v>
      </c>
      <c r="AT23" s="45">
        <f t="shared" si="6"/>
        <v>2.0921551187659266E-4</v>
      </c>
      <c r="AU23" s="45">
        <f t="shared" si="7"/>
        <v>0.14211980603372007</v>
      </c>
      <c r="AV23" s="45">
        <f t="shared" si="8"/>
        <v>2.8418926741271263E-5</v>
      </c>
      <c r="AW23" s="45">
        <f t="shared" si="9"/>
        <v>9.7050152275652273E-6</v>
      </c>
      <c r="AX23" s="45">
        <f t="shared" si="10"/>
        <v>3.0034102622688886E-4</v>
      </c>
      <c r="AY23" s="45">
        <f t="shared" si="11"/>
        <v>2.8297949624990897E-5</v>
      </c>
      <c r="AZ23">
        <f t="shared" si="37"/>
        <v>2.1433046152922915E-3</v>
      </c>
      <c r="BA23">
        <f t="shared" si="38"/>
        <v>8.0558564470395964E-3</v>
      </c>
      <c r="BB23">
        <f t="shared" si="39"/>
        <v>0.36273346749863705</v>
      </c>
      <c r="BC23">
        <f t="shared" si="40"/>
        <v>3.8261370685773267E-2</v>
      </c>
      <c r="BD23">
        <f t="shared" si="41"/>
        <v>1.9305881819419127E-2</v>
      </c>
      <c r="BE23">
        <f t="shared" si="42"/>
        <v>2.1025737892001142E-2</v>
      </c>
      <c r="BF23">
        <f t="shared" si="43"/>
        <v>2.7306808610132881E-3</v>
      </c>
      <c r="BG23">
        <f t="shared" si="44"/>
        <v>0.92747385417605743</v>
      </c>
      <c r="BH23">
        <f t="shared" si="45"/>
        <v>2.7819287387030448E-4</v>
      </c>
      <c r="BI23">
        <f t="shared" si="46"/>
        <v>3.1667464687545347E-5</v>
      </c>
      <c r="BJ23">
        <f t="shared" si="47"/>
        <v>1.960025537156677E-3</v>
      </c>
      <c r="BK23">
        <f t="shared" si="48"/>
        <v>1.8467241925269063E-4</v>
      </c>
      <c r="BL23" s="46">
        <f t="shared" si="49"/>
        <v>8.7571128601350008</v>
      </c>
      <c r="BM23">
        <f t="shared" si="50"/>
        <v>28.574459262620515</v>
      </c>
      <c r="BN23">
        <f t="shared" si="51"/>
        <v>0.87977011947510098</v>
      </c>
      <c r="BO23">
        <f t="shared" si="52"/>
        <v>0.2696200182271225</v>
      </c>
      <c r="BP23">
        <f t="shared" si="53"/>
        <v>1.3841847122902002</v>
      </c>
    </row>
    <row r="24" spans="1:68" x14ac:dyDescent="0.2">
      <c r="A24" t="s">
        <v>28</v>
      </c>
      <c r="B24">
        <v>3.3520000000000003</v>
      </c>
      <c r="C24" s="1">
        <f>C23+6</f>
        <v>138</v>
      </c>
      <c r="D24" s="40">
        <v>4.5536088276000006</v>
      </c>
      <c r="E24" s="40">
        <v>7.8714810726000009</v>
      </c>
      <c r="F24" s="40">
        <v>2653.3165561626001</v>
      </c>
      <c r="G24" s="40">
        <v>143.71838153280001</v>
      </c>
      <c r="H24" s="40">
        <v>53.693802263099997</v>
      </c>
      <c r="I24" s="40">
        <v>333.38891403960002</v>
      </c>
      <c r="J24" s="40">
        <v>11.235211323000001</v>
      </c>
      <c r="K24" s="40">
        <v>5553.4297112741006</v>
      </c>
      <c r="L24" s="40">
        <v>1.2387229207000001</v>
      </c>
      <c r="M24" s="40">
        <v>0.88041296460000007</v>
      </c>
      <c r="N24" s="40">
        <v>26.0247217599</v>
      </c>
      <c r="O24" s="40">
        <v>3.7895618171000005</v>
      </c>
      <c r="P24" s="8">
        <f t="shared" si="12"/>
        <v>1.5263696790115204E-2</v>
      </c>
      <c r="Q24" s="8">
        <f t="shared" si="13"/>
        <v>2.6385204555355205E-2</v>
      </c>
      <c r="R24" s="8">
        <f t="shared" si="14"/>
        <v>8.8939170962570362</v>
      </c>
      <c r="S24" s="8">
        <f t="shared" si="15"/>
        <v>0.48174401489794566</v>
      </c>
      <c r="T24" s="8">
        <f t="shared" si="16"/>
        <v>0.17998162518591121</v>
      </c>
      <c r="U24" s="8">
        <f t="shared" si="17"/>
        <v>1.1175196398607394</v>
      </c>
      <c r="V24" s="8">
        <f t="shared" si="18"/>
        <v>3.7660428354696011E-2</v>
      </c>
      <c r="W24" s="8">
        <f t="shared" si="19"/>
        <v>18.615096392190786</v>
      </c>
      <c r="X24" s="8">
        <f t="shared" si="20"/>
        <v>4.1521992301864008E-3</v>
      </c>
      <c r="Y24" s="8">
        <f t="shared" si="21"/>
        <v>2.9511442573392005E-3</v>
      </c>
      <c r="Z24" s="8">
        <f t="shared" si="22"/>
        <v>8.7234867339184813E-2</v>
      </c>
      <c r="AA24" s="8">
        <f t="shared" si="23"/>
        <v>1.2702611210919203E-2</v>
      </c>
      <c r="AB24" s="45">
        <f t="shared" si="24"/>
        <v>2.19937994093879E-3</v>
      </c>
      <c r="AC24" s="45">
        <f t="shared" si="25"/>
        <v>2.4408144824565408E-3</v>
      </c>
      <c r="AD24" s="45">
        <f t="shared" si="26"/>
        <v>0.38686024777107597</v>
      </c>
      <c r="AE24" s="45">
        <f t="shared" si="27"/>
        <v>1.9816701558944702E-2</v>
      </c>
      <c r="AF24" s="45">
        <f t="shared" si="28"/>
        <v>6.6709275458084211E-3</v>
      </c>
      <c r="AG24" s="45">
        <f t="shared" si="29"/>
        <v>2.8581064958075178E-2</v>
      </c>
      <c r="AH24" s="45">
        <f t="shared" si="30"/>
        <v>6.8548286047863144E-4</v>
      </c>
      <c r="AI24" s="45">
        <f t="shared" si="31"/>
        <v>0.46444851277921123</v>
      </c>
      <c r="AJ24" s="45">
        <f t="shared" si="32"/>
        <v>7.4345554703427052E-5</v>
      </c>
      <c r="AK24" s="45">
        <f t="shared" si="33"/>
        <v>3.4528422339290987E-5</v>
      </c>
      <c r="AL24" s="45">
        <f t="shared" si="34"/>
        <v>9.9560451197426157E-4</v>
      </c>
      <c r="AM24" s="45">
        <f t="shared" si="35"/>
        <v>9.2496986899579125E-5</v>
      </c>
      <c r="AN24" s="45">
        <f t="shared" si="36"/>
        <v>6.5613960051873199E-4</v>
      </c>
      <c r="AO24" s="45">
        <f t="shared" si="1"/>
        <v>7.2816661171137842E-4</v>
      </c>
      <c r="AP24" s="45">
        <f t="shared" si="2"/>
        <v>0.11541176842812528</v>
      </c>
      <c r="AQ24" s="45">
        <f t="shared" si="3"/>
        <v>5.9119038063677508E-3</v>
      </c>
      <c r="AR24" s="45">
        <f t="shared" si="4"/>
        <v>1.9901335160526314E-3</v>
      </c>
      <c r="AS24" s="45">
        <f t="shared" si="5"/>
        <v>8.5265706915498736E-3</v>
      </c>
      <c r="AT24" s="45">
        <f t="shared" si="6"/>
        <v>2.0449966004732441E-4</v>
      </c>
      <c r="AU24" s="45">
        <f t="shared" si="7"/>
        <v>0.13855862553079093</v>
      </c>
      <c r="AV24" s="45">
        <f t="shared" si="8"/>
        <v>2.2179461427036709E-5</v>
      </c>
      <c r="AW24" s="45">
        <f t="shared" si="9"/>
        <v>1.0300841986661989E-5</v>
      </c>
      <c r="AX24" s="45">
        <f t="shared" si="10"/>
        <v>2.9701805249828802E-4</v>
      </c>
      <c r="AY24" s="45">
        <f t="shared" si="11"/>
        <v>2.7594566497487802E-5</v>
      </c>
      <c r="AZ24">
        <f t="shared" si="37"/>
        <v>2.19937994093879E-3</v>
      </c>
      <c r="BA24">
        <f t="shared" si="38"/>
        <v>7.3224434473696219E-3</v>
      </c>
      <c r="BB24">
        <f t="shared" si="39"/>
        <v>0.38686024777107597</v>
      </c>
      <c r="BC24">
        <f t="shared" si="40"/>
        <v>3.9633403117889404E-2</v>
      </c>
      <c r="BD24">
        <f t="shared" si="41"/>
        <v>2.0012782637425265E-2</v>
      </c>
      <c r="BE24">
        <f t="shared" si="42"/>
        <v>2.8581064958075178E-2</v>
      </c>
      <c r="BF24">
        <f t="shared" si="43"/>
        <v>2.7419314419145258E-3</v>
      </c>
      <c r="BG24">
        <f t="shared" si="44"/>
        <v>0.92889702555842246</v>
      </c>
      <c r="BH24">
        <f t="shared" si="45"/>
        <v>2.2303666411028117E-4</v>
      </c>
      <c r="BI24">
        <f t="shared" si="46"/>
        <v>3.4528422339290987E-5</v>
      </c>
      <c r="BJ24">
        <f t="shared" si="47"/>
        <v>1.9912090239485231E-3</v>
      </c>
      <c r="BK24">
        <f t="shared" si="48"/>
        <v>1.8499397379915825E-4</v>
      </c>
      <c r="BL24" s="46">
        <f t="shared" si="49"/>
        <v>8.7931410859577017</v>
      </c>
      <c r="BM24">
        <f t="shared" si="50"/>
        <v>29.474608920130212</v>
      </c>
      <c r="BN24">
        <f t="shared" si="51"/>
        <v>0.91290010737290606</v>
      </c>
      <c r="BO24">
        <f t="shared" si="52"/>
        <v>0.27234490076757339</v>
      </c>
      <c r="BP24">
        <f t="shared" si="53"/>
        <v>1.4186820469573085</v>
      </c>
    </row>
    <row r="25" spans="1:68" x14ac:dyDescent="0.2">
      <c r="A25" t="s">
        <v>29</v>
      </c>
      <c r="B25">
        <v>3.3369999999999997</v>
      </c>
      <c r="C25" s="1">
        <f t="shared" si="54"/>
        <v>144</v>
      </c>
      <c r="D25" s="40">
        <v>4.4042258627999997</v>
      </c>
      <c r="E25" s="40">
        <v>6.6301737084000001</v>
      </c>
      <c r="F25" s="40">
        <v>3081.6189339732</v>
      </c>
      <c r="G25" s="40">
        <v>152.5944938076</v>
      </c>
      <c r="H25" s="40">
        <v>57.4306846056</v>
      </c>
      <c r="I25" s="40">
        <v>249.4898934048</v>
      </c>
      <c r="J25" s="40">
        <v>11.190058178399999</v>
      </c>
      <c r="K25" s="40">
        <v>5545.8461281824002</v>
      </c>
      <c r="L25" s="40">
        <v>0.95895226079999984</v>
      </c>
      <c r="M25" s="40">
        <v>0.79362079559999998</v>
      </c>
      <c r="N25" s="40">
        <v>25.979560433999996</v>
      </c>
      <c r="O25" s="40">
        <v>4.2281302427999998</v>
      </c>
      <c r="P25" s="8">
        <f t="shared" si="12"/>
        <v>1.4696901704163597E-2</v>
      </c>
      <c r="Q25" s="8">
        <f t="shared" si="13"/>
        <v>2.21248896649308E-2</v>
      </c>
      <c r="R25" s="8">
        <f t="shared" si="14"/>
        <v>10.283362382668567</v>
      </c>
      <c r="S25" s="8">
        <f t="shared" si="15"/>
        <v>0.50920782583596114</v>
      </c>
      <c r="T25" s="8">
        <f t="shared" si="16"/>
        <v>0.19164619452888718</v>
      </c>
      <c r="U25" s="8">
        <f t="shared" si="17"/>
        <v>0.83254777429181748</v>
      </c>
      <c r="V25" s="8">
        <f t="shared" si="18"/>
        <v>3.7341224141320795E-2</v>
      </c>
      <c r="W25" s="8">
        <f t="shared" si="19"/>
        <v>18.506488529744669</v>
      </c>
      <c r="X25" s="8">
        <f t="shared" si="20"/>
        <v>3.2000236942895991E-3</v>
      </c>
      <c r="Y25" s="8">
        <f t="shared" si="21"/>
        <v>2.6483125949171996E-3</v>
      </c>
      <c r="Z25" s="8">
        <f t="shared" si="22"/>
        <v>8.6693793168257982E-2</v>
      </c>
      <c r="AA25" s="8">
        <f t="shared" si="23"/>
        <v>1.4109270620223598E-2</v>
      </c>
      <c r="AB25" s="45">
        <f t="shared" si="24"/>
        <v>2.1177091792742935E-3</v>
      </c>
      <c r="AC25" s="45">
        <f t="shared" si="25"/>
        <v>2.0467057969408694E-3</v>
      </c>
      <c r="AD25" s="45">
        <f t="shared" si="26"/>
        <v>0.44729718932877632</v>
      </c>
      <c r="AE25" s="45">
        <f t="shared" si="27"/>
        <v>2.094643462920449E-2</v>
      </c>
      <c r="AF25" s="45">
        <f t="shared" si="28"/>
        <v>7.1032688854294731E-3</v>
      </c>
      <c r="AG25" s="45">
        <f t="shared" si="29"/>
        <v>2.1292781951197378E-2</v>
      </c>
      <c r="AH25" s="45">
        <f t="shared" si="30"/>
        <v>6.7967280927049142E-4</v>
      </c>
      <c r="AI25" s="45">
        <f t="shared" si="31"/>
        <v>0.46173873577207258</v>
      </c>
      <c r="AJ25" s="45">
        <f t="shared" si="32"/>
        <v>5.7296753702589057E-5</v>
      </c>
      <c r="AK25" s="45">
        <f t="shared" si="33"/>
        <v>3.0985288345819581E-5</v>
      </c>
      <c r="AL25" s="45">
        <f t="shared" si="34"/>
        <v>9.8942927605863928E-4</v>
      </c>
      <c r="AM25" s="45">
        <f t="shared" si="35"/>
        <v>1.0273990111573289E-4</v>
      </c>
      <c r="AN25" s="45">
        <f t="shared" si="36"/>
        <v>6.346146776368875E-4</v>
      </c>
      <c r="AO25" s="45">
        <f t="shared" si="1"/>
        <v>6.1333706830712302E-4</v>
      </c>
      <c r="AP25" s="45">
        <f t="shared" si="2"/>
        <v>0.13404171091662462</v>
      </c>
      <c r="AQ25" s="45">
        <f t="shared" si="3"/>
        <v>6.2770256605347591E-3</v>
      </c>
      <c r="AR25" s="45">
        <f t="shared" si="4"/>
        <v>2.1286391625500371E-3</v>
      </c>
      <c r="AS25" s="45">
        <f t="shared" si="5"/>
        <v>6.3808156881023015E-3</v>
      </c>
      <c r="AT25" s="45">
        <f t="shared" si="6"/>
        <v>2.0367779720422281E-4</v>
      </c>
      <c r="AU25" s="45">
        <f t="shared" si="7"/>
        <v>0.13836941437580841</v>
      </c>
      <c r="AV25" s="45">
        <f t="shared" si="8"/>
        <v>1.7170138957923002E-5</v>
      </c>
      <c r="AW25" s="45">
        <f t="shared" si="9"/>
        <v>9.2853725938925932E-6</v>
      </c>
      <c r="AX25" s="45">
        <f t="shared" si="10"/>
        <v>2.9650262992467468E-4</v>
      </c>
      <c r="AY25" s="45">
        <f t="shared" si="11"/>
        <v>3.0788103420956814E-5</v>
      </c>
      <c r="AZ25">
        <f t="shared" si="37"/>
        <v>2.1177091792742935E-3</v>
      </c>
      <c r="BA25">
        <f t="shared" si="38"/>
        <v>6.1401173908226083E-3</v>
      </c>
      <c r="BB25">
        <f t="shared" si="39"/>
        <v>0.44729718932877632</v>
      </c>
      <c r="BC25">
        <f t="shared" si="40"/>
        <v>4.1892869258408981E-2</v>
      </c>
      <c r="BD25">
        <f t="shared" si="41"/>
        <v>2.130980665628842E-2</v>
      </c>
      <c r="BE25">
        <f t="shared" si="42"/>
        <v>2.1292781951197378E-2</v>
      </c>
      <c r="BF25">
        <f t="shared" si="43"/>
        <v>2.7186912370819657E-3</v>
      </c>
      <c r="BG25">
        <f t="shared" si="44"/>
        <v>0.92347747154414517</v>
      </c>
      <c r="BH25">
        <f t="shared" si="45"/>
        <v>1.7189026110776717E-4</v>
      </c>
      <c r="BI25">
        <f t="shared" si="46"/>
        <v>3.0985288345819581E-5</v>
      </c>
      <c r="BJ25">
        <f t="shared" si="47"/>
        <v>1.9788585521172786E-3</v>
      </c>
      <c r="BK25">
        <f t="shared" si="48"/>
        <v>2.0547980223146578E-4</v>
      </c>
      <c r="BL25" s="46">
        <f t="shared" si="49"/>
        <v>9.1411648554564024</v>
      </c>
      <c r="BM25">
        <f t="shared" si="50"/>
        <v>30.504067122658011</v>
      </c>
      <c r="BN25">
        <f t="shared" si="51"/>
        <v>0.96440294957138861</v>
      </c>
      <c r="BO25">
        <f t="shared" si="52"/>
        <v>0.28900298159166576</v>
      </c>
      <c r="BP25">
        <f t="shared" si="53"/>
        <v>1.4686338504497973</v>
      </c>
    </row>
    <row r="26" spans="1:68" x14ac:dyDescent="0.2">
      <c r="A26" t="s">
        <v>30</v>
      </c>
      <c r="B26">
        <v>3.3370000000000006</v>
      </c>
      <c r="C26" s="1">
        <f t="shared" si="54"/>
        <v>150</v>
      </c>
      <c r="D26" s="40">
        <v>4.3237260367000001</v>
      </c>
      <c r="E26" s="40">
        <v>8.1019387883</v>
      </c>
      <c r="F26" s="40">
        <v>2402.1580485329</v>
      </c>
      <c r="G26" s="40">
        <v>134.80420106930001</v>
      </c>
      <c r="H26" s="40">
        <v>50.811621386399999</v>
      </c>
      <c r="I26" s="40">
        <v>226.14188128910004</v>
      </c>
      <c r="J26" s="40">
        <v>10.5440569136</v>
      </c>
      <c r="K26" s="40">
        <v>5296.5919062154007</v>
      </c>
      <c r="L26" s="40">
        <v>2.6447286600000002</v>
      </c>
      <c r="M26" s="40">
        <v>0.73180959320000005</v>
      </c>
      <c r="N26" s="40">
        <v>25.073192998700002</v>
      </c>
      <c r="O26" s="40">
        <v>3.7153877795999999</v>
      </c>
      <c r="P26" s="8">
        <f t="shared" si="12"/>
        <v>1.4428273784467902E-2</v>
      </c>
      <c r="Q26" s="8">
        <f t="shared" si="13"/>
        <v>2.7036169736557106E-2</v>
      </c>
      <c r="R26" s="8">
        <f t="shared" si="14"/>
        <v>8.0160014079542883</v>
      </c>
      <c r="S26" s="8">
        <f t="shared" si="15"/>
        <v>0.4498416189682542</v>
      </c>
      <c r="T26" s="8">
        <f t="shared" si="16"/>
        <v>0.16955838056641681</v>
      </c>
      <c r="U26" s="8">
        <f t="shared" si="17"/>
        <v>0.75463545786172692</v>
      </c>
      <c r="V26" s="8">
        <f t="shared" si="18"/>
        <v>3.518551792068321E-2</v>
      </c>
      <c r="W26" s="8">
        <f t="shared" si="19"/>
        <v>17.674727191040795</v>
      </c>
      <c r="X26" s="8">
        <f t="shared" si="20"/>
        <v>8.8254595384200021E-3</v>
      </c>
      <c r="Y26" s="8">
        <f t="shared" si="21"/>
        <v>2.4420486125084004E-3</v>
      </c>
      <c r="Z26" s="8">
        <f t="shared" si="22"/>
        <v>8.3669245036661913E-2</v>
      </c>
      <c r="AA26" s="8">
        <f t="shared" si="23"/>
        <v>1.2398249020525201E-2</v>
      </c>
      <c r="AB26" s="45">
        <f t="shared" si="24"/>
        <v>2.079001986234568E-3</v>
      </c>
      <c r="AC26" s="45">
        <f t="shared" si="25"/>
        <v>2.5010332781273915E-3</v>
      </c>
      <c r="AD26" s="45">
        <f t="shared" si="26"/>
        <v>0.34867339747517567</v>
      </c>
      <c r="AE26" s="45">
        <f t="shared" si="27"/>
        <v>1.8504385807003466E-2</v>
      </c>
      <c r="AF26" s="45">
        <f t="shared" si="28"/>
        <v>6.2845952767389473E-3</v>
      </c>
      <c r="AG26" s="45">
        <f t="shared" si="29"/>
        <v>1.9300139587256442E-2</v>
      </c>
      <c r="AH26" s="45">
        <f t="shared" si="30"/>
        <v>6.4043534620828564E-4</v>
      </c>
      <c r="AI26" s="45">
        <f t="shared" si="31"/>
        <v>0.44098620736129729</v>
      </c>
      <c r="AJ26" s="45">
        <f t="shared" si="32"/>
        <v>1.5802076165478965E-4</v>
      </c>
      <c r="AK26" s="45">
        <f t="shared" si="33"/>
        <v>2.8571997338345622E-5</v>
      </c>
      <c r="AL26" s="45">
        <f t="shared" si="34"/>
        <v>9.5491035193633771E-4</v>
      </c>
      <c r="AM26" s="45">
        <f t="shared" si="35"/>
        <v>9.02807035645904E-5</v>
      </c>
      <c r="AN26" s="45">
        <f t="shared" si="36"/>
        <v>6.2301527906340052E-4</v>
      </c>
      <c r="AO26" s="45">
        <f t="shared" si="1"/>
        <v>7.4948554933395E-4</v>
      </c>
      <c r="AP26" s="45">
        <f t="shared" si="2"/>
        <v>0.10448708345075684</v>
      </c>
      <c r="AQ26" s="45">
        <f t="shared" si="3"/>
        <v>5.5452160044960931E-3</v>
      </c>
      <c r="AR26" s="45">
        <f t="shared" si="4"/>
        <v>1.8833069453817639E-3</v>
      </c>
      <c r="AS26" s="45">
        <f t="shared" si="5"/>
        <v>5.7836798283657292E-3</v>
      </c>
      <c r="AT26" s="45">
        <f t="shared" si="6"/>
        <v>1.9191949242082276E-4</v>
      </c>
      <c r="AU26" s="45">
        <f t="shared" si="7"/>
        <v>0.13215049666206088</v>
      </c>
      <c r="AV26" s="45">
        <f t="shared" si="8"/>
        <v>4.7354138943598923E-5</v>
      </c>
      <c r="AW26" s="45">
        <f t="shared" si="9"/>
        <v>8.5621808026208019E-6</v>
      </c>
      <c r="AX26" s="45">
        <f t="shared" si="10"/>
        <v>2.8615833141634327E-4</v>
      </c>
      <c r="AY26" s="45">
        <f t="shared" si="11"/>
        <v>2.705445117308672E-5</v>
      </c>
      <c r="AZ26">
        <f t="shared" si="37"/>
        <v>2.079001986234568E-3</v>
      </c>
      <c r="BA26">
        <f t="shared" si="38"/>
        <v>7.5030998343821745E-3</v>
      </c>
      <c r="BB26">
        <f t="shared" si="39"/>
        <v>0.34867339747517567</v>
      </c>
      <c r="BC26">
        <f t="shared" si="40"/>
        <v>3.7008771614006931E-2</v>
      </c>
      <c r="BD26">
        <f t="shared" si="41"/>
        <v>1.8853785830216841E-2</v>
      </c>
      <c r="BE26">
        <f t="shared" si="42"/>
        <v>1.9300139587256442E-2</v>
      </c>
      <c r="BF26">
        <f t="shared" si="43"/>
        <v>2.5617413848331425E-3</v>
      </c>
      <c r="BG26">
        <f t="shared" si="44"/>
        <v>0.88197241472259458</v>
      </c>
      <c r="BH26">
        <f t="shared" si="45"/>
        <v>4.7406228496436897E-4</v>
      </c>
      <c r="BI26">
        <f t="shared" si="46"/>
        <v>2.8571997338345622E-5</v>
      </c>
      <c r="BJ26">
        <f t="shared" si="47"/>
        <v>1.9098207038726754E-3</v>
      </c>
      <c r="BK26">
        <f t="shared" si="48"/>
        <v>1.805614071291808E-4</v>
      </c>
      <c r="BL26" s="46">
        <f t="shared" si="49"/>
        <v>8.1656424992631997</v>
      </c>
      <c r="BM26">
        <f t="shared" si="50"/>
        <v>27.248749020041306</v>
      </c>
      <c r="BN26">
        <f t="shared" si="51"/>
        <v>0.84020097993253606</v>
      </c>
      <c r="BO26">
        <f t="shared" si="52"/>
        <v>0.25178333231421512</v>
      </c>
      <c r="BP26">
        <f t="shared" si="53"/>
        <v>1.3205453688280047</v>
      </c>
    </row>
    <row r="27" spans="1:68" x14ac:dyDescent="0.2">
      <c r="A27" t="s">
        <v>31</v>
      </c>
      <c r="B27">
        <v>3.4300000000000006</v>
      </c>
      <c r="C27" s="1">
        <f>C26+6</f>
        <v>156</v>
      </c>
      <c r="D27" s="40">
        <v>4.3528921307999999</v>
      </c>
      <c r="E27" s="40">
        <v>6.5067442668000002</v>
      </c>
      <c r="F27" s="40">
        <v>2371.5273801131998</v>
      </c>
      <c r="G27" s="40">
        <v>139.64334327540001</v>
      </c>
      <c r="H27" s="40">
        <v>53.949282534000005</v>
      </c>
      <c r="I27" s="40">
        <v>220.97569974120003</v>
      </c>
      <c r="J27" s="40">
        <v>10.033241655600001</v>
      </c>
      <c r="K27" s="40">
        <v>5134.4330557680005</v>
      </c>
      <c r="L27" s="40">
        <v>0.83812719059999996</v>
      </c>
      <c r="M27" s="40">
        <v>0.79145356320000004</v>
      </c>
      <c r="N27" s="40">
        <v>25.161747408</v>
      </c>
      <c r="O27" s="40">
        <v>3.6815296572000005</v>
      </c>
      <c r="P27" s="8">
        <f t="shared" si="12"/>
        <v>1.4930420008644004E-2</v>
      </c>
      <c r="Q27" s="8">
        <f t="shared" si="13"/>
        <v>2.2318132835124006E-2</v>
      </c>
      <c r="R27" s="8">
        <f t="shared" si="14"/>
        <v>8.1343389137882767</v>
      </c>
      <c r="S27" s="8">
        <f t="shared" si="15"/>
        <v>0.47897666743462214</v>
      </c>
      <c r="T27" s="8">
        <f t="shared" si="16"/>
        <v>0.18504603909162007</v>
      </c>
      <c r="U27" s="8">
        <f t="shared" si="17"/>
        <v>0.75794665011231632</v>
      </c>
      <c r="V27" s="8">
        <f t="shared" si="18"/>
        <v>3.4414018878708014E-2</v>
      </c>
      <c r="W27" s="8">
        <f t="shared" si="19"/>
        <v>17.611105381284247</v>
      </c>
      <c r="X27" s="8">
        <f t="shared" si="20"/>
        <v>2.8747762637580006E-3</v>
      </c>
      <c r="Y27" s="8">
        <f t="shared" si="21"/>
        <v>2.7146857217760006E-3</v>
      </c>
      <c r="Z27" s="8">
        <f t="shared" si="22"/>
        <v>8.6304793609440017E-2</v>
      </c>
      <c r="AA27" s="8">
        <f t="shared" si="23"/>
        <v>1.2627646724196005E-2</v>
      </c>
      <c r="AB27" s="45">
        <f t="shared" si="24"/>
        <v>2.1513573499487037E-3</v>
      </c>
      <c r="AC27" s="45">
        <f t="shared" si="25"/>
        <v>2.0645821309087887E-3</v>
      </c>
      <c r="AD27" s="45">
        <f t="shared" si="26"/>
        <v>0.35382074440140399</v>
      </c>
      <c r="AE27" s="45">
        <f t="shared" si="27"/>
        <v>1.9702865793279397E-2</v>
      </c>
      <c r="AF27" s="45">
        <f t="shared" si="28"/>
        <v>6.8586374755974823E-3</v>
      </c>
      <c r="AG27" s="45">
        <f t="shared" si="29"/>
        <v>1.9384824811056682E-2</v>
      </c>
      <c r="AH27" s="45">
        <f t="shared" si="30"/>
        <v>6.2639277172748479E-4</v>
      </c>
      <c r="AI27" s="45">
        <f t="shared" si="31"/>
        <v>0.43939883685838943</v>
      </c>
      <c r="AJ27" s="45">
        <f t="shared" si="32"/>
        <v>5.1473164973285595E-5</v>
      </c>
      <c r="AK27" s="45">
        <f t="shared" si="33"/>
        <v>3.1761854706633915E-5</v>
      </c>
      <c r="AL27" s="45">
        <f t="shared" si="34"/>
        <v>9.8498965543757154E-4</v>
      </c>
      <c r="AM27" s="45">
        <f t="shared" si="35"/>
        <v>9.1951115737246068E-5</v>
      </c>
      <c r="AN27" s="45">
        <f t="shared" si="36"/>
        <v>6.2721788628242083E-4</v>
      </c>
      <c r="AO27" s="45">
        <f t="shared" si="1"/>
        <v>6.0191898860314532E-4</v>
      </c>
      <c r="AP27" s="45">
        <f t="shared" si="2"/>
        <v>0.10315473597708569</v>
      </c>
      <c r="AQ27" s="45">
        <f t="shared" si="3"/>
        <v>5.7442757414808724E-3</v>
      </c>
      <c r="AR27" s="45">
        <f t="shared" si="4"/>
        <v>1.9996027625648633E-3</v>
      </c>
      <c r="AS27" s="45">
        <f t="shared" si="5"/>
        <v>5.6515524230485942E-3</v>
      </c>
      <c r="AT27" s="45">
        <f t="shared" si="6"/>
        <v>1.826217993374591E-4</v>
      </c>
      <c r="AU27" s="45">
        <f t="shared" si="7"/>
        <v>0.12810461715988028</v>
      </c>
      <c r="AV27" s="45">
        <f t="shared" si="8"/>
        <v>1.500675363652641E-5</v>
      </c>
      <c r="AW27" s="45">
        <f t="shared" si="9"/>
        <v>9.2600159494559498E-6</v>
      </c>
      <c r="AX27" s="45">
        <f t="shared" si="10"/>
        <v>2.87168995754394E-4</v>
      </c>
      <c r="AY27" s="45">
        <f t="shared" si="11"/>
        <v>2.6807905462753952E-5</v>
      </c>
      <c r="AZ27">
        <f t="shared" si="37"/>
        <v>2.1513573499487037E-3</v>
      </c>
      <c r="BA27">
        <f t="shared" si="38"/>
        <v>6.1937463927263662E-3</v>
      </c>
      <c r="BB27">
        <f t="shared" si="39"/>
        <v>0.35382074440140399</v>
      </c>
      <c r="BC27">
        <f t="shared" si="40"/>
        <v>3.9405731586558794E-2</v>
      </c>
      <c r="BD27">
        <f t="shared" si="41"/>
        <v>2.0575912426792447E-2</v>
      </c>
      <c r="BE27">
        <f t="shared" si="42"/>
        <v>1.9384824811056682E-2</v>
      </c>
      <c r="BF27">
        <f t="shared" si="43"/>
        <v>2.5055710869099392E-3</v>
      </c>
      <c r="BG27">
        <f t="shared" si="44"/>
        <v>0.87879767371677886</v>
      </c>
      <c r="BH27">
        <f t="shared" si="45"/>
        <v>1.5441949491985679E-4</v>
      </c>
      <c r="BI27">
        <f t="shared" si="46"/>
        <v>3.1761854706633915E-5</v>
      </c>
      <c r="BJ27">
        <f t="shared" si="47"/>
        <v>1.9699793108751431E-3</v>
      </c>
      <c r="BK27">
        <f t="shared" si="48"/>
        <v>1.8390223147449214E-4</v>
      </c>
      <c r="BL27" s="46">
        <f t="shared" si="49"/>
        <v>7.9718944973040005</v>
      </c>
      <c r="BM27">
        <f t="shared" si="50"/>
        <v>27.343598125752727</v>
      </c>
      <c r="BN27">
        <f t="shared" si="51"/>
        <v>0.84516841738316684</v>
      </c>
      <c r="BO27">
        <f t="shared" si="52"/>
        <v>0.2464047864090865</v>
      </c>
      <c r="BP27">
        <f t="shared" si="53"/>
        <v>1.325175624664152</v>
      </c>
    </row>
    <row r="28" spans="1:68" x14ac:dyDescent="0.2">
      <c r="A28" t="s">
        <v>32</v>
      </c>
      <c r="B28">
        <v>3.3290000000000006</v>
      </c>
      <c r="C28" s="1">
        <f t="shared" si="54"/>
        <v>162</v>
      </c>
      <c r="D28" s="40">
        <v>4.3140798459999994</v>
      </c>
      <c r="E28" s="40">
        <v>5.0856184628000003</v>
      </c>
      <c r="F28" s="40">
        <v>2987.7048970716</v>
      </c>
      <c r="G28" s="40">
        <v>134.7678537436</v>
      </c>
      <c r="H28" s="40">
        <v>71.559979398799996</v>
      </c>
      <c r="I28" s="40">
        <v>227.48119539320001</v>
      </c>
      <c r="J28" s="40">
        <v>9.8978594871999999</v>
      </c>
      <c r="K28" s="40">
        <v>5121.3069983508003</v>
      </c>
      <c r="L28" s="40">
        <v>2.4154907107999999</v>
      </c>
      <c r="M28" s="40">
        <v>0.71218560679999998</v>
      </c>
      <c r="N28" s="40">
        <v>24.507741809999999</v>
      </c>
      <c r="O28" s="40">
        <v>3.7711134592</v>
      </c>
      <c r="P28" s="8">
        <f t="shared" si="12"/>
        <v>1.4361571807334002E-2</v>
      </c>
      <c r="Q28" s="8">
        <f t="shared" si="13"/>
        <v>1.6930023862661205E-2</v>
      </c>
      <c r="R28" s="8">
        <f t="shared" si="14"/>
        <v>9.9460696023513595</v>
      </c>
      <c r="S28" s="8">
        <f t="shared" si="15"/>
        <v>0.44864218511244452</v>
      </c>
      <c r="T28" s="8">
        <f t="shared" si="16"/>
        <v>0.23822317141860525</v>
      </c>
      <c r="U28" s="8">
        <f t="shared" si="17"/>
        <v>0.75728489946396305</v>
      </c>
      <c r="V28" s="8">
        <f t="shared" si="18"/>
        <v>3.2949974232888805E-2</v>
      </c>
      <c r="W28" s="8">
        <f t="shared" si="19"/>
        <v>17.048830997509818</v>
      </c>
      <c r="X28" s="8">
        <f t="shared" si="20"/>
        <v>8.041168576253201E-3</v>
      </c>
      <c r="Y28" s="8">
        <f t="shared" si="21"/>
        <v>2.3708658850372004E-3</v>
      </c>
      <c r="Z28" s="8">
        <f t="shared" si="22"/>
        <v>8.1586272485490011E-2</v>
      </c>
      <c r="AA28" s="8">
        <f t="shared" si="23"/>
        <v>1.2554036705676803E-2</v>
      </c>
      <c r="AB28" s="45">
        <f t="shared" si="24"/>
        <v>2.0693907503363113E-3</v>
      </c>
      <c r="AC28" s="45">
        <f t="shared" si="25"/>
        <v>1.5661446681462725E-3</v>
      </c>
      <c r="AD28" s="45">
        <f t="shared" si="26"/>
        <v>0.43262590701832798</v>
      </c>
      <c r="AE28" s="45">
        <f t="shared" si="27"/>
        <v>1.8455046693230958E-2</v>
      </c>
      <c r="AF28" s="45">
        <f t="shared" si="28"/>
        <v>8.8296208828245078E-3</v>
      </c>
      <c r="AG28" s="45">
        <f t="shared" si="29"/>
        <v>1.9367900242045089E-2</v>
      </c>
      <c r="AH28" s="45">
        <f t="shared" si="30"/>
        <v>5.9974470755167104E-4</v>
      </c>
      <c r="AI28" s="45">
        <f t="shared" si="31"/>
        <v>0.42537003486800945</v>
      </c>
      <c r="AJ28" s="45">
        <f t="shared" si="32"/>
        <v>1.4397795123103314E-4</v>
      </c>
      <c r="AK28" s="45">
        <f t="shared" si="33"/>
        <v>2.7739158594093841E-5</v>
      </c>
      <c r="AL28" s="45">
        <f t="shared" si="34"/>
        <v>9.3113755404576593E-4</v>
      </c>
      <c r="AM28" s="45">
        <f t="shared" si="35"/>
        <v>9.1415107446856484E-5</v>
      </c>
      <c r="AN28" s="45">
        <f t="shared" si="36"/>
        <v>6.2162533804034571E-4</v>
      </c>
      <c r="AO28" s="45">
        <f t="shared" si="1"/>
        <v>4.7045499193339505E-4</v>
      </c>
      <c r="AP28" s="45">
        <f t="shared" si="2"/>
        <v>0.12995671583608528</v>
      </c>
      <c r="AQ28" s="45">
        <f t="shared" si="3"/>
        <v>5.5437208450678744E-3</v>
      </c>
      <c r="AR28" s="45">
        <f t="shared" si="4"/>
        <v>2.6523342994366193E-3</v>
      </c>
      <c r="AS28" s="45">
        <f t="shared" si="5"/>
        <v>5.8179333860153455E-3</v>
      </c>
      <c r="AT28" s="45">
        <f t="shared" si="6"/>
        <v>1.8015761716781944E-4</v>
      </c>
      <c r="AU28" s="45">
        <f t="shared" si="7"/>
        <v>0.12777712071733535</v>
      </c>
      <c r="AV28" s="45">
        <f t="shared" si="8"/>
        <v>4.3249609862130704E-5</v>
      </c>
      <c r="AW28" s="45">
        <f t="shared" si="9"/>
        <v>8.3325799321399325E-6</v>
      </c>
      <c r="AX28" s="45">
        <f t="shared" si="10"/>
        <v>2.797048825610591E-4</v>
      </c>
      <c r="AY28" s="45">
        <f t="shared" si="11"/>
        <v>2.7460230533750816E-5</v>
      </c>
      <c r="AZ28">
        <f t="shared" si="37"/>
        <v>2.0693907503363113E-3</v>
      </c>
      <c r="BA28">
        <f t="shared" si="38"/>
        <v>4.698434004438817E-3</v>
      </c>
      <c r="BB28">
        <f t="shared" si="39"/>
        <v>0.43262590701832798</v>
      </c>
      <c r="BC28">
        <f t="shared" si="40"/>
        <v>3.6910093386461916E-2</v>
      </c>
      <c r="BD28">
        <f t="shared" si="41"/>
        <v>2.6488862648473523E-2</v>
      </c>
      <c r="BE28">
        <f t="shared" si="42"/>
        <v>1.9367900242045089E-2</v>
      </c>
      <c r="BF28">
        <f t="shared" si="43"/>
        <v>2.3989788302066842E-3</v>
      </c>
      <c r="BG28">
        <f t="shared" si="44"/>
        <v>0.8507400697360189</v>
      </c>
      <c r="BH28">
        <f t="shared" si="45"/>
        <v>4.3193385369309941E-4</v>
      </c>
      <c r="BI28">
        <f t="shared" si="46"/>
        <v>2.7739158594093841E-5</v>
      </c>
      <c r="BJ28">
        <f t="shared" si="47"/>
        <v>1.8622751080915319E-3</v>
      </c>
      <c r="BK28">
        <f t="shared" si="48"/>
        <v>1.8283021489371297E-4</v>
      </c>
      <c r="BL28" s="46">
        <f t="shared" si="49"/>
        <v>8.5935250133408001</v>
      </c>
      <c r="BM28">
        <f t="shared" si="50"/>
        <v>28.607844769411528</v>
      </c>
      <c r="BN28">
        <f t="shared" si="51"/>
        <v>0.91007805960178989</v>
      </c>
      <c r="BO28">
        <f t="shared" si="52"/>
        <v>0.2733788103339711</v>
      </c>
      <c r="BP28">
        <f t="shared" si="53"/>
        <v>1.3778044149515813</v>
      </c>
    </row>
    <row r="29" spans="1:68" x14ac:dyDescent="0.2">
      <c r="A29" t="s">
        <v>33</v>
      </c>
      <c r="B29">
        <v>3.3239999999999998</v>
      </c>
      <c r="C29" s="1">
        <f t="shared" si="54"/>
        <v>168</v>
      </c>
      <c r="D29" s="40">
        <v>4.3449547973999998</v>
      </c>
      <c r="E29" s="40">
        <v>7.6756916194000002</v>
      </c>
      <c r="F29" s="40">
        <v>2396.5784817050999</v>
      </c>
      <c r="G29" s="40">
        <v>135.57026040529999</v>
      </c>
      <c r="H29" s="40">
        <v>54.654432395500002</v>
      </c>
      <c r="I29" s="40">
        <v>225.5657661628</v>
      </c>
      <c r="J29" s="40">
        <v>10.025396237500001</v>
      </c>
      <c r="K29" s="40">
        <v>5255.5891882395999</v>
      </c>
      <c r="L29" s="40">
        <v>0.66832597230000002</v>
      </c>
      <c r="M29" s="40">
        <v>0.75126506839999996</v>
      </c>
      <c r="N29" s="40">
        <v>24.990355233200003</v>
      </c>
      <c r="O29" s="40">
        <v>3.6123345594000003</v>
      </c>
      <c r="P29" s="8">
        <f t="shared" si="12"/>
        <v>1.4442629746557597E-2</v>
      </c>
      <c r="Q29" s="8">
        <f t="shared" si="13"/>
        <v>2.5513998942885599E-2</v>
      </c>
      <c r="R29" s="8">
        <f t="shared" si="14"/>
        <v>7.9662268731877512</v>
      </c>
      <c r="S29" s="8">
        <f t="shared" si="15"/>
        <v>0.45063554558721713</v>
      </c>
      <c r="T29" s="8">
        <f t="shared" si="16"/>
        <v>0.18167133328264198</v>
      </c>
      <c r="U29" s="8">
        <f t="shared" si="17"/>
        <v>0.74978060672514713</v>
      </c>
      <c r="V29" s="8">
        <f t="shared" si="18"/>
        <v>3.332441709345E-2</v>
      </c>
      <c r="W29" s="8">
        <f t="shared" si="19"/>
        <v>17.46957846170843</v>
      </c>
      <c r="X29" s="8">
        <f t="shared" si="20"/>
        <v>2.2215155319251999E-3</v>
      </c>
      <c r="Y29" s="8">
        <f t="shared" si="21"/>
        <v>2.4972050873615995E-3</v>
      </c>
      <c r="Z29" s="8">
        <f t="shared" si="22"/>
        <v>8.3067940795156794E-2</v>
      </c>
      <c r="AA29" s="8">
        <f t="shared" si="23"/>
        <v>1.2007400075445599E-2</v>
      </c>
      <c r="AB29" s="45">
        <f t="shared" si="24"/>
        <v>2.0810705686682414E-3</v>
      </c>
      <c r="AC29" s="45">
        <f t="shared" si="25"/>
        <v>2.3602219188608325E-3</v>
      </c>
      <c r="AD29" s="45">
        <f t="shared" si="26"/>
        <v>0.34650834594118102</v>
      </c>
      <c r="AE29" s="45">
        <f t="shared" si="27"/>
        <v>1.8537044244640772E-2</v>
      </c>
      <c r="AF29" s="45">
        <f t="shared" si="28"/>
        <v>6.7335557184077825E-3</v>
      </c>
      <c r="AG29" s="45">
        <f t="shared" si="29"/>
        <v>1.9175974596551078E-2</v>
      </c>
      <c r="AH29" s="45">
        <f t="shared" si="30"/>
        <v>6.0656019463869678E-4</v>
      </c>
      <c r="AI29" s="45">
        <f t="shared" si="31"/>
        <v>0.43586772609052971</v>
      </c>
      <c r="AJ29" s="45">
        <f t="shared" si="32"/>
        <v>3.9776464313790507E-5</v>
      </c>
      <c r="AK29" s="45">
        <f t="shared" si="33"/>
        <v>2.9217328739459453E-5</v>
      </c>
      <c r="AL29" s="45">
        <f t="shared" si="34"/>
        <v>9.4804771507825598E-4</v>
      </c>
      <c r="AM29" s="45">
        <f t="shared" si="35"/>
        <v>8.7434647021376232E-5</v>
      </c>
      <c r="AN29" s="45">
        <f t="shared" si="36"/>
        <v>6.2607417829971159E-4</v>
      </c>
      <c r="AO29" s="45">
        <f t="shared" si="1"/>
        <v>7.1005472889916748E-4</v>
      </c>
      <c r="AP29" s="45">
        <f t="shared" si="2"/>
        <v>0.10424438806894737</v>
      </c>
      <c r="AQ29" s="45">
        <f t="shared" si="3"/>
        <v>5.5767281121061286E-3</v>
      </c>
      <c r="AR29" s="45">
        <f t="shared" si="4"/>
        <v>2.0257387841178648E-3</v>
      </c>
      <c r="AS29" s="45">
        <f t="shared" si="5"/>
        <v>5.7689454261585678E-3</v>
      </c>
      <c r="AT29" s="45">
        <f t="shared" si="6"/>
        <v>1.8247899959046235E-4</v>
      </c>
      <c r="AU29" s="45">
        <f t="shared" si="7"/>
        <v>0.13112747475647704</v>
      </c>
      <c r="AV29" s="45">
        <f t="shared" si="8"/>
        <v>1.196644534109221E-5</v>
      </c>
      <c r="AW29" s="45">
        <f t="shared" si="9"/>
        <v>8.789810090090088E-6</v>
      </c>
      <c r="AX29" s="45">
        <f t="shared" si="10"/>
        <v>2.8521291067336221E-4</v>
      </c>
      <c r="AY29" s="45">
        <f t="shared" si="11"/>
        <v>2.6304045433627025E-5</v>
      </c>
      <c r="AZ29">
        <f t="shared" si="37"/>
        <v>2.0810705686682414E-3</v>
      </c>
      <c r="BA29">
        <f t="shared" si="38"/>
        <v>7.0806657565824979E-3</v>
      </c>
      <c r="BB29">
        <f t="shared" si="39"/>
        <v>0.34650834594118102</v>
      </c>
      <c r="BC29">
        <f t="shared" si="40"/>
        <v>3.7074088489281544E-2</v>
      </c>
      <c r="BD29">
        <f t="shared" si="41"/>
        <v>2.0200667155223347E-2</v>
      </c>
      <c r="BE29">
        <f t="shared" si="42"/>
        <v>1.9175974596551078E-2</v>
      </c>
      <c r="BF29">
        <f t="shared" si="43"/>
        <v>2.4262407785547871E-3</v>
      </c>
      <c r="BG29">
        <f t="shared" si="44"/>
        <v>0.87173545218105941</v>
      </c>
      <c r="BH29">
        <f t="shared" si="45"/>
        <v>1.1932939294137152E-4</v>
      </c>
      <c r="BI29">
        <f t="shared" si="46"/>
        <v>2.9217328739459453E-5</v>
      </c>
      <c r="BJ29">
        <f t="shared" si="47"/>
        <v>1.896095430156512E-3</v>
      </c>
      <c r="BK29">
        <f t="shared" si="48"/>
        <v>1.7486929404275246E-4</v>
      </c>
      <c r="BL29" s="46">
        <f t="shared" si="49"/>
        <v>8.1200264523958996</v>
      </c>
      <c r="BM29">
        <f t="shared" si="50"/>
        <v>26.990967927763972</v>
      </c>
      <c r="BN29">
        <f t="shared" si="51"/>
        <v>0.83297497542863086</v>
      </c>
      <c r="BO29">
        <f t="shared" si="52"/>
        <v>0.25059415626613446</v>
      </c>
      <c r="BP29">
        <f t="shared" si="53"/>
        <v>1.308502016912982</v>
      </c>
    </row>
    <row r="30" spans="1:68" x14ac:dyDescent="0.2">
      <c r="A30" t="s">
        <v>34</v>
      </c>
      <c r="B30">
        <v>3.41</v>
      </c>
      <c r="C30" s="1">
        <f>C29+6</f>
        <v>174</v>
      </c>
      <c r="D30" s="40">
        <v>4.1582398176000002</v>
      </c>
      <c r="E30" s="40">
        <v>4.9048730280000008</v>
      </c>
      <c r="F30" s="40">
        <v>2900.0296449431999</v>
      </c>
      <c r="G30" s="40">
        <v>127.98685262880001</v>
      </c>
      <c r="H30" s="40">
        <v>45.865677607200006</v>
      </c>
      <c r="I30" s="40">
        <v>217.8985590936</v>
      </c>
      <c r="J30" s="40">
        <v>9.2844070704000004</v>
      </c>
      <c r="K30" s="40">
        <v>5008.2175325160006</v>
      </c>
      <c r="L30" s="40">
        <v>0.69992738640000007</v>
      </c>
      <c r="M30" s="40">
        <v>0.70744093200000002</v>
      </c>
      <c r="N30" s="40">
        <v>23.377381790400001</v>
      </c>
      <c r="O30" s="40">
        <v>3.6027451152000003</v>
      </c>
      <c r="P30" s="8">
        <f t="shared" si="12"/>
        <v>1.4179597778016001E-2</v>
      </c>
      <c r="Q30" s="8">
        <f t="shared" si="13"/>
        <v>1.6725617025480005E-2</v>
      </c>
      <c r="R30" s="8">
        <f t="shared" si="14"/>
        <v>9.8891010892563127</v>
      </c>
      <c r="S30" s="8">
        <f t="shared" si="15"/>
        <v>0.43643516746420807</v>
      </c>
      <c r="T30" s="8">
        <f t="shared" si="16"/>
        <v>0.15640196064055203</v>
      </c>
      <c r="U30" s="8">
        <f t="shared" si="17"/>
        <v>0.74303408650917602</v>
      </c>
      <c r="V30" s="8">
        <f t="shared" si="18"/>
        <v>3.1659828110064001E-2</v>
      </c>
      <c r="W30" s="8">
        <f t="shared" si="19"/>
        <v>17.078021785879564</v>
      </c>
      <c r="X30" s="8">
        <f t="shared" si="20"/>
        <v>2.3867523876240004E-3</v>
      </c>
      <c r="Y30" s="8">
        <f t="shared" si="21"/>
        <v>2.4123735781200004E-3</v>
      </c>
      <c r="Z30" s="8">
        <f t="shared" si="22"/>
        <v>7.9716871905264011E-2</v>
      </c>
      <c r="AA30" s="8">
        <f t="shared" si="23"/>
        <v>1.2285360842832002E-2</v>
      </c>
      <c r="AB30" s="45">
        <f t="shared" si="24"/>
        <v>2.0431697086478388E-3</v>
      </c>
      <c r="AC30" s="45">
        <f t="shared" si="25"/>
        <v>1.5472356175282151E-3</v>
      </c>
      <c r="AD30" s="45">
        <f t="shared" si="26"/>
        <v>0.4301479377666948</v>
      </c>
      <c r="AE30" s="45">
        <f t="shared" si="27"/>
        <v>1.7952906929831678E-2</v>
      </c>
      <c r="AF30" s="45">
        <f t="shared" si="28"/>
        <v>5.796959252800298E-3</v>
      </c>
      <c r="AG30" s="45">
        <f t="shared" si="29"/>
        <v>1.9003429322485318E-2</v>
      </c>
      <c r="AH30" s="45">
        <f t="shared" si="30"/>
        <v>5.7626188769683293E-4</v>
      </c>
      <c r="AI30" s="45">
        <f t="shared" si="31"/>
        <v>0.42609834795108692</v>
      </c>
      <c r="AJ30" s="45">
        <f t="shared" si="32"/>
        <v>4.273504722692928E-5</v>
      </c>
      <c r="AK30" s="45">
        <f t="shared" si="33"/>
        <v>2.8224799088803095E-5</v>
      </c>
      <c r="AL30" s="45">
        <f t="shared" si="34"/>
        <v>9.0980223585099295E-4</v>
      </c>
      <c r="AM30" s="45">
        <f t="shared" si="35"/>
        <v>8.9458682318735905E-5</v>
      </c>
      <c r="AN30" s="45">
        <f t="shared" si="36"/>
        <v>5.9917000253602304E-4</v>
      </c>
      <c r="AO30" s="45">
        <f t="shared" si="1"/>
        <v>4.5373478519889003E-4</v>
      </c>
      <c r="AP30" s="45">
        <f t="shared" si="2"/>
        <v>0.1261430902541627</v>
      </c>
      <c r="AQ30" s="45">
        <f t="shared" si="3"/>
        <v>5.2647820908597294E-3</v>
      </c>
      <c r="AR30" s="45">
        <f t="shared" si="4"/>
        <v>1.6999880506745741E-3</v>
      </c>
      <c r="AS30" s="45">
        <f t="shared" si="5"/>
        <v>5.5728531737493604E-3</v>
      </c>
      <c r="AT30" s="45">
        <f t="shared" si="6"/>
        <v>1.6899175592282489E-4</v>
      </c>
      <c r="AU30" s="45">
        <f t="shared" si="7"/>
        <v>0.12495552725838326</v>
      </c>
      <c r="AV30" s="45">
        <f t="shared" si="8"/>
        <v>1.2532271914055508E-5</v>
      </c>
      <c r="AW30" s="45">
        <f t="shared" si="9"/>
        <v>8.2770671814671838E-6</v>
      </c>
      <c r="AX30" s="45">
        <f t="shared" si="10"/>
        <v>2.6680417473636154E-4</v>
      </c>
      <c r="AY30" s="45">
        <f t="shared" si="11"/>
        <v>2.6234217688778858E-5</v>
      </c>
      <c r="AZ30">
        <f t="shared" si="37"/>
        <v>2.0431697086478388E-3</v>
      </c>
      <c r="BA30">
        <f t="shared" si="38"/>
        <v>4.641706852584645E-3</v>
      </c>
      <c r="BB30">
        <f t="shared" si="39"/>
        <v>0.4301479377666948</v>
      </c>
      <c r="BC30">
        <f t="shared" si="40"/>
        <v>3.5905813859663356E-2</v>
      </c>
      <c r="BD30">
        <f t="shared" si="41"/>
        <v>1.7390877758400893E-2</v>
      </c>
      <c r="BE30">
        <f t="shared" si="42"/>
        <v>1.9003429322485318E-2</v>
      </c>
      <c r="BF30">
        <f t="shared" si="43"/>
        <v>2.3050475507873317E-3</v>
      </c>
      <c r="BG30">
        <f t="shared" si="44"/>
        <v>0.85219669590217384</v>
      </c>
      <c r="BH30">
        <f t="shared" si="45"/>
        <v>1.2820514168078784E-4</v>
      </c>
      <c r="BI30">
        <f t="shared" si="46"/>
        <v>2.8224799088803095E-5</v>
      </c>
      <c r="BJ30">
        <f t="shared" si="47"/>
        <v>1.8196044717019859E-3</v>
      </c>
      <c r="BK30">
        <f t="shared" si="48"/>
        <v>1.7891736463747181E-4</v>
      </c>
      <c r="BL30" s="46">
        <f t="shared" si="49"/>
        <v>8.3467332819288007</v>
      </c>
      <c r="BM30">
        <f t="shared" si="50"/>
        <v>28.462360491377215</v>
      </c>
      <c r="BN30">
        <f t="shared" si="51"/>
        <v>0.90423646920125744</v>
      </c>
      <c r="BO30">
        <f t="shared" si="52"/>
        <v>0.26517198510300805</v>
      </c>
      <c r="BP30">
        <f t="shared" si="53"/>
        <v>1.3657896304985471</v>
      </c>
    </row>
    <row r="31" spans="1:68" x14ac:dyDescent="0.2">
      <c r="A31" t="s">
        <v>35</v>
      </c>
      <c r="B31">
        <v>3.3089999999999993</v>
      </c>
      <c r="C31" s="1">
        <f t="shared" si="54"/>
        <v>180</v>
      </c>
      <c r="D31" s="40">
        <v>4.3025077779999998</v>
      </c>
      <c r="E31" s="40">
        <v>6.926789758</v>
      </c>
      <c r="F31" s="40">
        <v>2302.9210552074001</v>
      </c>
      <c r="G31" s="40">
        <v>129.23314533660002</v>
      </c>
      <c r="H31" s="40">
        <v>51.211573452599993</v>
      </c>
      <c r="I31" s="40">
        <v>199.9524882776</v>
      </c>
      <c r="J31" s="40">
        <v>9.3160999005999994</v>
      </c>
      <c r="K31" s="40">
        <v>5023.7153788251999</v>
      </c>
      <c r="L31" s="40">
        <v>0</v>
      </c>
      <c r="M31" s="40">
        <v>0.70289294420000004</v>
      </c>
      <c r="N31" s="40">
        <v>24.101173108999998</v>
      </c>
      <c r="O31" s="40">
        <v>3.7072660155999997</v>
      </c>
      <c r="P31" s="8">
        <f t="shared" si="12"/>
        <v>1.4236998237401996E-2</v>
      </c>
      <c r="Q31" s="8">
        <f t="shared" si="13"/>
        <v>2.2920747309221997E-2</v>
      </c>
      <c r="R31" s="8">
        <f t="shared" si="14"/>
        <v>7.6203657716812856</v>
      </c>
      <c r="S31" s="8">
        <f t="shared" si="15"/>
        <v>0.42763247791880937</v>
      </c>
      <c r="T31" s="8">
        <f t="shared" si="16"/>
        <v>0.16945909655465335</v>
      </c>
      <c r="U31" s="8">
        <f t="shared" si="17"/>
        <v>0.66164278371057827</v>
      </c>
      <c r="V31" s="8">
        <f t="shared" si="18"/>
        <v>3.0826974571085394E-2</v>
      </c>
      <c r="W31" s="8">
        <f t="shared" si="19"/>
        <v>16.623474188532583</v>
      </c>
      <c r="X31" s="8">
        <f t="shared" si="20"/>
        <v>0</v>
      </c>
      <c r="Y31" s="8">
        <f t="shared" si="21"/>
        <v>2.3258727523577999E-3</v>
      </c>
      <c r="Z31" s="8">
        <f t="shared" si="22"/>
        <v>7.9750781817680985E-2</v>
      </c>
      <c r="AA31" s="8">
        <f t="shared" si="23"/>
        <v>1.2267343245620397E-2</v>
      </c>
      <c r="AB31" s="45">
        <f t="shared" si="24"/>
        <v>2.0514406682135438E-3</v>
      </c>
      <c r="AC31" s="45">
        <f t="shared" si="25"/>
        <v>2.120328150714338E-3</v>
      </c>
      <c r="AD31" s="45">
        <f t="shared" si="26"/>
        <v>0.33146436588435346</v>
      </c>
      <c r="AE31" s="45">
        <f t="shared" si="27"/>
        <v>1.7590805344253779E-2</v>
      </c>
      <c r="AF31" s="45">
        <f t="shared" si="28"/>
        <v>6.2809153652577223E-3</v>
      </c>
      <c r="AG31" s="45">
        <f t="shared" si="29"/>
        <v>1.6921810325078727E-2</v>
      </c>
      <c r="AH31" s="45">
        <f t="shared" si="30"/>
        <v>5.611025586291481E-4</v>
      </c>
      <c r="AI31" s="45">
        <f t="shared" si="31"/>
        <v>0.4147573400332481</v>
      </c>
      <c r="AJ31" s="45">
        <f t="shared" si="32"/>
        <v>0</v>
      </c>
      <c r="AK31" s="45">
        <f t="shared" si="33"/>
        <v>2.7212738415324674E-5</v>
      </c>
      <c r="AL31" s="45">
        <f t="shared" si="34"/>
        <v>9.1018924694910954E-4</v>
      </c>
      <c r="AM31" s="45">
        <f t="shared" si="35"/>
        <v>8.932748303808633E-5</v>
      </c>
      <c r="AN31" s="45">
        <f t="shared" si="36"/>
        <v>6.1995789308357332E-4</v>
      </c>
      <c r="AO31" s="45">
        <f t="shared" si="1"/>
        <v>6.407761108233117E-4</v>
      </c>
      <c r="AP31" s="45">
        <f t="shared" si="2"/>
        <v>0.1001705548154589</v>
      </c>
      <c r="AQ31" s="45">
        <f t="shared" si="3"/>
        <v>5.3160487592184297E-3</v>
      </c>
      <c r="AR31" s="45">
        <f t="shared" si="4"/>
        <v>1.8981309656263897E-3</v>
      </c>
      <c r="AS31" s="45">
        <f t="shared" si="5"/>
        <v>5.1138743805012781E-3</v>
      </c>
      <c r="AT31" s="45">
        <f t="shared" si="6"/>
        <v>1.6956861850382236E-4</v>
      </c>
      <c r="AU31" s="45">
        <f t="shared" si="7"/>
        <v>0.12534220007048902</v>
      </c>
      <c r="AV31" s="45">
        <f t="shared" si="8"/>
        <v>0</v>
      </c>
      <c r="AW31" s="45">
        <f t="shared" si="9"/>
        <v>8.2238556709956716E-6</v>
      </c>
      <c r="AX31" s="45">
        <f t="shared" si="10"/>
        <v>2.7506474673590504E-4</v>
      </c>
      <c r="AY31" s="45">
        <f t="shared" si="11"/>
        <v>2.6995310679385418E-5</v>
      </c>
      <c r="AZ31">
        <f t="shared" si="37"/>
        <v>2.0514406682135438E-3</v>
      </c>
      <c r="BA31">
        <f t="shared" si="38"/>
        <v>6.3609844521430141E-3</v>
      </c>
      <c r="BB31">
        <f t="shared" si="39"/>
        <v>0.33146436588435346</v>
      </c>
      <c r="BC31">
        <f t="shared" si="40"/>
        <v>3.5181610688507559E-2</v>
      </c>
      <c r="BD31">
        <f t="shared" si="41"/>
        <v>1.8842746095773168E-2</v>
      </c>
      <c r="BE31">
        <f t="shared" si="42"/>
        <v>1.6921810325078727E-2</v>
      </c>
      <c r="BF31">
        <f t="shared" si="43"/>
        <v>2.2444102345165924E-3</v>
      </c>
      <c r="BG31">
        <f t="shared" si="44"/>
        <v>0.8295146800664962</v>
      </c>
      <c r="BH31">
        <f t="shared" si="45"/>
        <v>0</v>
      </c>
      <c r="BI31">
        <f t="shared" si="46"/>
        <v>2.7212738415324674E-5</v>
      </c>
      <c r="BJ31">
        <f t="shared" si="47"/>
        <v>1.8203784938982191E-3</v>
      </c>
      <c r="BK31">
        <f t="shared" si="48"/>
        <v>1.7865496607617266E-4</v>
      </c>
      <c r="BL31" s="46">
        <f t="shared" si="49"/>
        <v>7.7560903706048006</v>
      </c>
      <c r="BM31">
        <f t="shared" si="50"/>
        <v>25.664903036331278</v>
      </c>
      <c r="BN31">
        <f t="shared" si="51"/>
        <v>0.79277483779815139</v>
      </c>
      <c r="BO31">
        <f t="shared" si="52"/>
        <v>0.23958139552679103</v>
      </c>
      <c r="BP31">
        <f t="shared" si="53"/>
        <v>1.244608294613472</v>
      </c>
    </row>
    <row r="32" spans="1:68" x14ac:dyDescent="0.2">
      <c r="A32" t="s">
        <v>36</v>
      </c>
      <c r="B32">
        <v>4.471000000000001</v>
      </c>
      <c r="C32" s="1">
        <f t="shared" si="54"/>
        <v>186</v>
      </c>
      <c r="D32" s="40">
        <v>3.9803126955999999</v>
      </c>
      <c r="E32" s="40">
        <v>4.8683211760000002</v>
      </c>
      <c r="F32" s="40">
        <v>2501.2069980172</v>
      </c>
      <c r="G32" s="40">
        <v>114.46885401439999</v>
      </c>
      <c r="H32" s="40">
        <v>42.969811109399998</v>
      </c>
      <c r="I32" s="40">
        <v>204.40739655439998</v>
      </c>
      <c r="J32" s="40">
        <v>8.7143859205999998</v>
      </c>
      <c r="K32" s="40">
        <v>4542.2615223581997</v>
      </c>
      <c r="L32" s="40">
        <v>1.2242098462</v>
      </c>
      <c r="M32" s="40">
        <v>0.64034502879999999</v>
      </c>
      <c r="N32" s="40">
        <v>21.177348808200001</v>
      </c>
      <c r="O32" s="40">
        <v>3.2007138599999996</v>
      </c>
      <c r="P32" s="8">
        <f t="shared" si="12"/>
        <v>1.7795978062027602E-2</v>
      </c>
      <c r="Q32" s="8">
        <f t="shared" si="13"/>
        <v>2.1766263977896005E-2</v>
      </c>
      <c r="R32" s="8">
        <f t="shared" si="14"/>
        <v>11.182896488134904</v>
      </c>
      <c r="S32" s="8">
        <f t="shared" si="15"/>
        <v>0.51179024629838255</v>
      </c>
      <c r="T32" s="8">
        <f t="shared" si="16"/>
        <v>0.19211802547012743</v>
      </c>
      <c r="U32" s="8">
        <f t="shared" si="17"/>
        <v>0.91390546999472255</v>
      </c>
      <c r="V32" s="8">
        <f t="shared" si="18"/>
        <v>3.8962019451002611E-2</v>
      </c>
      <c r="W32" s="8">
        <f t="shared" si="19"/>
        <v>20.308451266463514</v>
      </c>
      <c r="X32" s="8">
        <f t="shared" si="20"/>
        <v>5.4734422223602008E-3</v>
      </c>
      <c r="Y32" s="8">
        <f t="shared" si="21"/>
        <v>2.8629826237648007E-3</v>
      </c>
      <c r="Z32" s="8">
        <f t="shared" si="22"/>
        <v>9.4683926521462222E-2</v>
      </c>
      <c r="AA32" s="8">
        <f t="shared" si="23"/>
        <v>1.4310391668060002E-2</v>
      </c>
      <c r="AB32" s="45">
        <f t="shared" si="24"/>
        <v>2.5642619685918733E-3</v>
      </c>
      <c r="AC32" s="45">
        <f t="shared" si="25"/>
        <v>2.0135304327378355E-3</v>
      </c>
      <c r="AD32" s="45">
        <f t="shared" si="26"/>
        <v>0.48642437964919116</v>
      </c>
      <c r="AE32" s="45">
        <f t="shared" si="27"/>
        <v>2.1052663360690355E-2</v>
      </c>
      <c r="AF32" s="45">
        <f t="shared" si="28"/>
        <v>7.1207570596785556E-3</v>
      </c>
      <c r="AG32" s="45">
        <f t="shared" si="29"/>
        <v>2.3373541432090091E-2</v>
      </c>
      <c r="AH32" s="45">
        <f t="shared" si="30"/>
        <v>7.0917399801606498E-4</v>
      </c>
      <c r="AI32" s="45">
        <f t="shared" si="31"/>
        <v>0.50669788588980824</v>
      </c>
      <c r="AJ32" s="45">
        <f t="shared" si="32"/>
        <v>9.8002546506001804E-5</v>
      </c>
      <c r="AK32" s="45">
        <f t="shared" si="33"/>
        <v>3.3496930194978361E-5</v>
      </c>
      <c r="AL32" s="45">
        <f t="shared" si="34"/>
        <v>1.0806200242120775E-3</v>
      </c>
      <c r="AM32" s="45">
        <f t="shared" si="35"/>
        <v>1.0420441031136679E-4</v>
      </c>
      <c r="AN32" s="45">
        <f t="shared" si="36"/>
        <v>5.7353208870316989E-4</v>
      </c>
      <c r="AO32" s="45">
        <f t="shared" si="1"/>
        <v>4.5035348529139682E-4</v>
      </c>
      <c r="AP32" s="45">
        <f t="shared" si="2"/>
        <v>0.10879543271062202</v>
      </c>
      <c r="AQ32" s="45">
        <f t="shared" si="3"/>
        <v>4.7087146859070344E-3</v>
      </c>
      <c r="AR32" s="45">
        <f t="shared" si="4"/>
        <v>1.592654229406968E-3</v>
      </c>
      <c r="AS32" s="45">
        <f t="shared" si="5"/>
        <v>5.227810653565217E-3</v>
      </c>
      <c r="AT32" s="45">
        <f t="shared" si="6"/>
        <v>1.5861641646523482E-4</v>
      </c>
      <c r="AU32" s="45">
        <f t="shared" si="7"/>
        <v>0.11332987830235029</v>
      </c>
      <c r="AV32" s="45">
        <f t="shared" si="8"/>
        <v>2.1919603333930167E-5</v>
      </c>
      <c r="AW32" s="45">
        <f t="shared" si="9"/>
        <v>7.492044329004329E-6</v>
      </c>
      <c r="AX32" s="45">
        <f t="shared" si="10"/>
        <v>2.4169537557863503E-4</v>
      </c>
      <c r="AY32" s="45">
        <f t="shared" si="11"/>
        <v>2.3306734580936427E-5</v>
      </c>
      <c r="AZ32">
        <f t="shared" si="37"/>
        <v>2.5642619685918733E-3</v>
      </c>
      <c r="BA32">
        <f t="shared" si="38"/>
        <v>6.0405912982135065E-3</v>
      </c>
      <c r="BB32">
        <f t="shared" si="39"/>
        <v>0.48642437964919116</v>
      </c>
      <c r="BC32">
        <f t="shared" si="40"/>
        <v>4.2105326721380711E-2</v>
      </c>
      <c r="BD32">
        <f t="shared" si="41"/>
        <v>2.1362271179035667E-2</v>
      </c>
      <c r="BE32">
        <f t="shared" si="42"/>
        <v>2.3373541432090091E-2</v>
      </c>
      <c r="BF32">
        <f t="shared" si="43"/>
        <v>2.8366959920642599E-3</v>
      </c>
      <c r="BG32">
        <f t="shared" si="44"/>
        <v>1.0133957717796165</v>
      </c>
      <c r="BH32">
        <f t="shared" si="45"/>
        <v>2.9400763951800538E-4</v>
      </c>
      <c r="BI32">
        <f t="shared" si="46"/>
        <v>3.3496930194978361E-5</v>
      </c>
      <c r="BJ32">
        <f t="shared" si="47"/>
        <v>2.1612400484241549E-3</v>
      </c>
      <c r="BK32">
        <f t="shared" si="48"/>
        <v>2.0840882062273357E-4</v>
      </c>
      <c r="BL32" s="46">
        <f t="shared" si="49"/>
        <v>7.4491202193889992</v>
      </c>
      <c r="BM32">
        <f t="shared" si="50"/>
        <v>33.305016500888229</v>
      </c>
      <c r="BN32">
        <f t="shared" si="51"/>
        <v>1.0512725177020288</v>
      </c>
      <c r="BO32">
        <f t="shared" si="52"/>
        <v>0.23513140633013388</v>
      </c>
      <c r="BP32">
        <f t="shared" si="53"/>
        <v>1.6007999934589434</v>
      </c>
    </row>
    <row r="33" spans="1:68" x14ac:dyDescent="0.2">
      <c r="A33" t="s">
        <v>37</v>
      </c>
      <c r="B33">
        <v>3.2519999999999998</v>
      </c>
      <c r="C33" s="1">
        <f>C32+6</f>
        <v>192</v>
      </c>
      <c r="D33" s="40">
        <v>142.83274763520001</v>
      </c>
      <c r="E33" s="40">
        <v>475.84051650240002</v>
      </c>
      <c r="F33" s="40">
        <v>50416.246705507197</v>
      </c>
      <c r="G33" s="40">
        <v>673.1708372928</v>
      </c>
      <c r="H33" s="40">
        <v>55.731365798399999</v>
      </c>
      <c r="I33" s="40">
        <v>8161.2282306624011</v>
      </c>
      <c r="J33" s="40">
        <v>16.8078650016</v>
      </c>
      <c r="K33" s="40">
        <v>36469.024879574397</v>
      </c>
      <c r="L33" s="40">
        <v>9.9866870688000002</v>
      </c>
      <c r="M33" s="40">
        <v>39.348433929599999</v>
      </c>
      <c r="N33" s="40">
        <v>176.0679895584</v>
      </c>
      <c r="O33" s="40">
        <v>58.557747552000002</v>
      </c>
      <c r="P33" s="8">
        <f t="shared" si="12"/>
        <v>0.46449209530967039</v>
      </c>
      <c r="Q33" s="8">
        <f t="shared" si="13"/>
        <v>1.5474333596658048</v>
      </c>
      <c r="R33" s="8">
        <f t="shared" si="14"/>
        <v>163.95363428630938</v>
      </c>
      <c r="S33" s="8">
        <f t="shared" si="15"/>
        <v>2.1891515628761855</v>
      </c>
      <c r="T33" s="8">
        <f t="shared" si="16"/>
        <v>0.18123840157639678</v>
      </c>
      <c r="U33" s="8">
        <f t="shared" si="17"/>
        <v>26.540314206114125</v>
      </c>
      <c r="V33" s="8">
        <f t="shared" si="18"/>
        <v>5.4659176985203194E-2</v>
      </c>
      <c r="W33" s="8">
        <f t="shared" si="19"/>
        <v>118.59726890837592</v>
      </c>
      <c r="X33" s="8">
        <f t="shared" si="20"/>
        <v>3.2476706347737597E-2</v>
      </c>
      <c r="Y33" s="8">
        <f t="shared" si="21"/>
        <v>0.12796110713905917</v>
      </c>
      <c r="Z33" s="8">
        <f t="shared" si="22"/>
        <v>0.57257310204391676</v>
      </c>
      <c r="AA33" s="8">
        <f t="shared" si="23"/>
        <v>0.19042979503910398</v>
      </c>
      <c r="AB33" s="45">
        <f t="shared" si="24"/>
        <v>6.6929696730500046E-2</v>
      </c>
      <c r="AC33" s="45">
        <f t="shared" si="25"/>
        <v>0.14314832189322893</v>
      </c>
      <c r="AD33" s="45">
        <f t="shared" si="26"/>
        <v>7.1315195426841838</v>
      </c>
      <c r="AE33" s="45">
        <f t="shared" si="27"/>
        <v>9.0051483458502085E-2</v>
      </c>
      <c r="AF33" s="45">
        <f t="shared" si="28"/>
        <v>6.7175093245514005E-3</v>
      </c>
      <c r="AG33" s="45">
        <f t="shared" si="29"/>
        <v>0.67878041447862214</v>
      </c>
      <c r="AH33" s="45">
        <f t="shared" si="30"/>
        <v>9.9488855087737885E-4</v>
      </c>
      <c r="AI33" s="45">
        <f t="shared" si="31"/>
        <v>2.9590136953187609</v>
      </c>
      <c r="AJ33" s="45">
        <f t="shared" si="32"/>
        <v>5.8149877077417361E-4</v>
      </c>
      <c r="AK33" s="45">
        <f t="shared" si="33"/>
        <v>1.497146450673443E-3</v>
      </c>
      <c r="AL33" s="45">
        <f t="shared" si="34"/>
        <v>6.5347306784286317E-3</v>
      </c>
      <c r="AM33" s="45">
        <f t="shared" si="35"/>
        <v>1.3866583779152696E-3</v>
      </c>
      <c r="AN33" s="45">
        <f t="shared" si="36"/>
        <v>2.0581087555504321E-2</v>
      </c>
      <c r="AO33" s="45">
        <f t="shared" si="1"/>
        <v>4.4018549167659578E-2</v>
      </c>
      <c r="AP33" s="45">
        <f t="shared" si="2"/>
        <v>2.1929641890172769</v>
      </c>
      <c r="AQ33" s="45">
        <f t="shared" si="3"/>
        <v>2.7691108074570137E-2</v>
      </c>
      <c r="AR33" s="45">
        <f t="shared" si="4"/>
        <v>2.0656547738472941E-3</v>
      </c>
      <c r="AS33" s="45">
        <f t="shared" si="5"/>
        <v>0.20872706472282354</v>
      </c>
      <c r="AT33" s="45">
        <f t="shared" si="6"/>
        <v>3.0593128870768109E-4</v>
      </c>
      <c r="AU33" s="45">
        <f t="shared" si="7"/>
        <v>0.90990581036862273</v>
      </c>
      <c r="AV33" s="45">
        <f t="shared" si="8"/>
        <v>1.788126601396598E-4</v>
      </c>
      <c r="AW33" s="45">
        <f t="shared" si="9"/>
        <v>4.6037713735345726E-4</v>
      </c>
      <c r="AX33" s="45">
        <f t="shared" si="10"/>
        <v>2.0094497781145857E-3</v>
      </c>
      <c r="AY33" s="45">
        <f t="shared" si="11"/>
        <v>4.2640171522609772E-4</v>
      </c>
      <c r="AZ33">
        <f t="shared" si="37"/>
        <v>6.6929696730500046E-2</v>
      </c>
      <c r="BA33">
        <f t="shared" si="38"/>
        <v>0.42944496567968682</v>
      </c>
      <c r="BB33">
        <f t="shared" si="39"/>
        <v>7.1315195426841838</v>
      </c>
      <c r="BC33">
        <f t="shared" si="40"/>
        <v>0.18010296691700417</v>
      </c>
      <c r="BD33">
        <f t="shared" si="41"/>
        <v>2.0152527973654202E-2</v>
      </c>
      <c r="BE33">
        <f t="shared" si="42"/>
        <v>0.67878041447862214</v>
      </c>
      <c r="BF33">
        <f t="shared" si="43"/>
        <v>3.9795542035095154E-3</v>
      </c>
      <c r="BG33">
        <f t="shared" si="44"/>
        <v>5.9180273906375218</v>
      </c>
      <c r="BH33">
        <f t="shared" si="45"/>
        <v>1.7444963123225208E-3</v>
      </c>
      <c r="BI33">
        <f t="shared" si="46"/>
        <v>1.497146450673443E-3</v>
      </c>
      <c r="BJ33">
        <f t="shared" si="47"/>
        <v>1.3069461356857263E-2</v>
      </c>
      <c r="BK33">
        <f t="shared" si="48"/>
        <v>2.7733167558305393E-3</v>
      </c>
      <c r="BL33" s="46">
        <f t="shared" si="49"/>
        <v>96.694844006083187</v>
      </c>
      <c r="BM33">
        <f t="shared" si="50"/>
        <v>314.45163270778255</v>
      </c>
      <c r="BN33">
        <f t="shared" si="51"/>
        <v>11.087155586717019</v>
      </c>
      <c r="BO33">
        <f t="shared" si="52"/>
        <v>3.4093344362598463</v>
      </c>
      <c r="BP33">
        <f t="shared" si="53"/>
        <v>14.448021480180365</v>
      </c>
    </row>
    <row r="34" spans="1:68" x14ac:dyDescent="0.2">
      <c r="A34" t="s">
        <v>38</v>
      </c>
      <c r="B34">
        <v>3.1520000000000001</v>
      </c>
      <c r="C34" s="1">
        <f t="shared" si="54"/>
        <v>198</v>
      </c>
      <c r="D34" s="40">
        <v>138.3152616717</v>
      </c>
      <c r="E34" s="40">
        <v>518.89749052829995</v>
      </c>
      <c r="F34" s="40">
        <v>49870.921793623507</v>
      </c>
      <c r="G34" s="40">
        <v>584.94295550849995</v>
      </c>
      <c r="H34" s="40">
        <v>65.067971426699998</v>
      </c>
      <c r="I34" s="40">
        <v>5796.4514858789998</v>
      </c>
      <c r="J34" s="40">
        <v>14.766117627600002</v>
      </c>
      <c r="K34" s="40">
        <v>31883.640088154698</v>
      </c>
      <c r="L34" s="40">
        <v>6.5314134305999998</v>
      </c>
      <c r="M34" s="40">
        <v>37.936496890200004</v>
      </c>
      <c r="N34" s="40">
        <v>167.13611717280003</v>
      </c>
      <c r="O34" s="40">
        <v>74.593038186300006</v>
      </c>
      <c r="P34" s="8">
        <f t="shared" si="12"/>
        <v>0.43596970478919844</v>
      </c>
      <c r="Q34" s="8">
        <f t="shared" si="13"/>
        <v>1.6355648901452016</v>
      </c>
      <c r="R34" s="8">
        <f t="shared" si="14"/>
        <v>157.19314549350131</v>
      </c>
      <c r="S34" s="8">
        <f t="shared" si="15"/>
        <v>1.8437401957627919</v>
      </c>
      <c r="T34" s="8">
        <f t="shared" si="16"/>
        <v>0.20509424593695841</v>
      </c>
      <c r="U34" s="8">
        <f t="shared" si="17"/>
        <v>18.270415083490608</v>
      </c>
      <c r="V34" s="8">
        <f t="shared" si="18"/>
        <v>4.6542802762195211E-2</v>
      </c>
      <c r="W34" s="8">
        <f t="shared" si="19"/>
        <v>100.49723355786362</v>
      </c>
      <c r="X34" s="8">
        <f t="shared" si="20"/>
        <v>2.0587015133251202E-2</v>
      </c>
      <c r="Y34" s="8">
        <f t="shared" si="21"/>
        <v>0.11957583819791043</v>
      </c>
      <c r="Z34" s="8">
        <f t="shared" si="22"/>
        <v>0.52681304132866569</v>
      </c>
      <c r="AA34" s="8">
        <f t="shared" si="23"/>
        <v>0.23511725636321765</v>
      </c>
      <c r="AB34" s="45">
        <f t="shared" si="24"/>
        <v>6.2819842188645308E-2</v>
      </c>
      <c r="AC34" s="45">
        <f t="shared" si="25"/>
        <v>0.15130109992092522</v>
      </c>
      <c r="AD34" s="45">
        <f t="shared" si="26"/>
        <v>6.8374573942366821</v>
      </c>
      <c r="AE34" s="45">
        <f t="shared" si="27"/>
        <v>7.5842871072101692E-2</v>
      </c>
      <c r="AF34" s="45">
        <f t="shared" si="28"/>
        <v>7.6017140821704379E-3</v>
      </c>
      <c r="AG34" s="45">
        <f t="shared" si="29"/>
        <v>0.46727404305602577</v>
      </c>
      <c r="AH34" s="45">
        <f t="shared" si="30"/>
        <v>8.4715694871123431E-4</v>
      </c>
      <c r="AI34" s="45">
        <f t="shared" si="31"/>
        <v>2.5074160069327251</v>
      </c>
      <c r="AJ34" s="45">
        <f t="shared" si="32"/>
        <v>3.6861262548345928E-4</v>
      </c>
      <c r="AK34" s="45">
        <f t="shared" si="33"/>
        <v>1.399038705954258E-3</v>
      </c>
      <c r="AL34" s="45">
        <f t="shared" si="34"/>
        <v>6.0124747926120249E-3</v>
      </c>
      <c r="AM34" s="45">
        <f t="shared" si="35"/>
        <v>1.7120604118780866E-3</v>
      </c>
      <c r="AN34" s="45">
        <f t="shared" si="36"/>
        <v>1.9930152978631124E-2</v>
      </c>
      <c r="AO34" s="45">
        <f t="shared" si="1"/>
        <v>4.8001617995217391E-2</v>
      </c>
      <c r="AP34" s="45">
        <f t="shared" si="2"/>
        <v>2.1692440971563078</v>
      </c>
      <c r="AQ34" s="45">
        <f t="shared" si="3"/>
        <v>2.4061824578712466E-2</v>
      </c>
      <c r="AR34" s="45">
        <f t="shared" si="4"/>
        <v>2.4117113204855448E-3</v>
      </c>
      <c r="AS34" s="45">
        <f t="shared" si="5"/>
        <v>0.14824684107107416</v>
      </c>
      <c r="AT34" s="45">
        <f t="shared" si="6"/>
        <v>2.6876806748452867E-4</v>
      </c>
      <c r="AU34" s="45">
        <f t="shared" si="7"/>
        <v>0.79550000219946859</v>
      </c>
      <c r="AV34" s="45">
        <f t="shared" si="8"/>
        <v>1.1694562991226499E-4</v>
      </c>
      <c r="AW34" s="45">
        <f t="shared" si="9"/>
        <v>4.4385745747279757E-4</v>
      </c>
      <c r="AX34" s="45">
        <f t="shared" si="10"/>
        <v>1.9075110382652362E-3</v>
      </c>
      <c r="AY34" s="45">
        <f t="shared" si="11"/>
        <v>5.4316637432680413E-4</v>
      </c>
      <c r="AZ34">
        <f t="shared" si="37"/>
        <v>6.2819842188645308E-2</v>
      </c>
      <c r="BA34">
        <f t="shared" si="38"/>
        <v>0.45390329976277566</v>
      </c>
      <c r="BB34">
        <f t="shared" si="39"/>
        <v>6.8374573942366821</v>
      </c>
      <c r="BC34">
        <f t="shared" si="40"/>
        <v>0.15168574214420338</v>
      </c>
      <c r="BD34">
        <f t="shared" si="41"/>
        <v>2.2805142246511312E-2</v>
      </c>
      <c r="BE34">
        <f t="shared" si="42"/>
        <v>0.46727404305602577</v>
      </c>
      <c r="BF34">
        <f t="shared" si="43"/>
        <v>3.3886277948449372E-3</v>
      </c>
      <c r="BG34">
        <f t="shared" si="44"/>
        <v>5.0148320138654503</v>
      </c>
      <c r="BH34">
        <f t="shared" si="45"/>
        <v>1.1058378764503779E-3</v>
      </c>
      <c r="BI34">
        <f t="shared" si="46"/>
        <v>1.399038705954258E-3</v>
      </c>
      <c r="BJ34">
        <f t="shared" si="47"/>
        <v>1.202494958522405E-2</v>
      </c>
      <c r="BK34">
        <f t="shared" si="48"/>
        <v>3.4241208237561732E-3</v>
      </c>
      <c r="BL34" s="46">
        <f t="shared" si="49"/>
        <v>89.159200230099898</v>
      </c>
      <c r="BM34">
        <f t="shared" si="50"/>
        <v>281.02979912527491</v>
      </c>
      <c r="BN34">
        <f t="shared" si="51"/>
        <v>10.120052314973915</v>
      </c>
      <c r="BO34">
        <f t="shared" si="52"/>
        <v>3.2106764958673586</v>
      </c>
      <c r="BP34">
        <f t="shared" si="53"/>
        <v>13.032120052286524</v>
      </c>
    </row>
    <row r="35" spans="1:68" x14ac:dyDescent="0.2">
      <c r="A35" t="s">
        <v>39</v>
      </c>
      <c r="B35">
        <v>3.1960000000000006</v>
      </c>
      <c r="C35" s="1">
        <f t="shared" si="54"/>
        <v>204</v>
      </c>
      <c r="D35" s="40">
        <v>142.37504512919998</v>
      </c>
      <c r="E35" s="40">
        <v>538.73496179639994</v>
      </c>
      <c r="F35" s="40">
        <v>53330.418237668397</v>
      </c>
      <c r="G35" s="40">
        <v>525.14440208999997</v>
      </c>
      <c r="H35" s="40">
        <v>64.755416736000001</v>
      </c>
      <c r="I35" s="40">
        <v>6472.1211448715994</v>
      </c>
      <c r="J35" s="40">
        <v>15.420656642399999</v>
      </c>
      <c r="K35" s="40">
        <v>31852.6368877692</v>
      </c>
      <c r="L35" s="40">
        <v>7.1101330740000002</v>
      </c>
      <c r="M35" s="40">
        <v>40.607151692400002</v>
      </c>
      <c r="N35" s="40">
        <v>173.8042657236</v>
      </c>
      <c r="O35" s="40">
        <v>75.580737238799998</v>
      </c>
      <c r="P35" s="8">
        <f t="shared" si="12"/>
        <v>0.45503064423292316</v>
      </c>
      <c r="Q35" s="8">
        <f t="shared" si="13"/>
        <v>1.7217969379012945</v>
      </c>
      <c r="R35" s="8">
        <f t="shared" si="14"/>
        <v>170.44401668758823</v>
      </c>
      <c r="S35" s="8">
        <f t="shared" si="15"/>
        <v>1.6783615090796402</v>
      </c>
      <c r="T35" s="8">
        <f t="shared" si="16"/>
        <v>0.20695831188825603</v>
      </c>
      <c r="U35" s="8">
        <f t="shared" si="17"/>
        <v>20.684899179009633</v>
      </c>
      <c r="V35" s="8">
        <f t="shared" si="18"/>
        <v>4.9284418629110406E-2</v>
      </c>
      <c r="W35" s="8">
        <f t="shared" si="19"/>
        <v>101.80102749331039</v>
      </c>
      <c r="X35" s="8">
        <f t="shared" si="20"/>
        <v>2.2723985304504004E-2</v>
      </c>
      <c r="Y35" s="8">
        <f t="shared" si="21"/>
        <v>0.12978045680891043</v>
      </c>
      <c r="Z35" s="8">
        <f t="shared" si="22"/>
        <v>0.55547843325262569</v>
      </c>
      <c r="AA35" s="8">
        <f t="shared" si="23"/>
        <v>0.24155603621520483</v>
      </c>
      <c r="AB35" s="45">
        <f t="shared" si="24"/>
        <v>6.5566375249700742E-2</v>
      </c>
      <c r="AC35" s="45">
        <f t="shared" si="25"/>
        <v>0.1592781626180661</v>
      </c>
      <c r="AD35" s="45">
        <f t="shared" si="26"/>
        <v>7.413832826776348</v>
      </c>
      <c r="AE35" s="45">
        <f t="shared" si="27"/>
        <v>6.9039963351692324E-2</v>
      </c>
      <c r="AF35" s="45">
        <f t="shared" si="28"/>
        <v>7.67080474011327E-3</v>
      </c>
      <c r="AG35" s="45">
        <f t="shared" si="29"/>
        <v>0.52902555445037425</v>
      </c>
      <c r="AH35" s="45">
        <f t="shared" si="30"/>
        <v>8.9705894847306891E-4</v>
      </c>
      <c r="AI35" s="45">
        <f t="shared" si="31"/>
        <v>2.5399457957412772</v>
      </c>
      <c r="AJ35" s="45">
        <f t="shared" si="32"/>
        <v>4.0687529641009852E-4</v>
      </c>
      <c r="AK35" s="45">
        <f t="shared" si="33"/>
        <v>1.5184328630971152E-3</v>
      </c>
      <c r="AL35" s="45">
        <f t="shared" si="34"/>
        <v>6.3396306009201745E-3</v>
      </c>
      <c r="AM35" s="45">
        <f t="shared" si="35"/>
        <v>1.7589458691852093E-3</v>
      </c>
      <c r="AN35" s="45">
        <f t="shared" si="36"/>
        <v>2.0515136185763682E-2</v>
      </c>
      <c r="AO35" s="45">
        <f t="shared" si="1"/>
        <v>4.9836721720296018E-2</v>
      </c>
      <c r="AP35" s="45">
        <f t="shared" si="2"/>
        <v>2.3197224113818358</v>
      </c>
      <c r="AQ35" s="45">
        <f t="shared" si="3"/>
        <v>2.1601991036199097E-2</v>
      </c>
      <c r="AR35" s="45">
        <f t="shared" si="4"/>
        <v>2.4001266395848775E-3</v>
      </c>
      <c r="AS35" s="45">
        <f t="shared" si="5"/>
        <v>0.16552739500950381</v>
      </c>
      <c r="AT35" s="45">
        <f t="shared" si="6"/>
        <v>2.8068177361485254E-4</v>
      </c>
      <c r="AU35" s="45">
        <f t="shared" si="7"/>
        <v>0.79472646925571866</v>
      </c>
      <c r="AV35" s="45">
        <f t="shared" si="8"/>
        <v>1.2730766470904207E-4</v>
      </c>
      <c r="AW35" s="45">
        <f t="shared" si="9"/>
        <v>4.7510414990522995E-4</v>
      </c>
      <c r="AX35" s="45">
        <f t="shared" si="10"/>
        <v>1.9836140803880394E-3</v>
      </c>
      <c r="AY35" s="45">
        <f t="shared" si="11"/>
        <v>5.5035853228573494E-4</v>
      </c>
      <c r="AZ35">
        <f t="shared" si="37"/>
        <v>6.5566375249700742E-2</v>
      </c>
      <c r="BA35">
        <f t="shared" si="38"/>
        <v>0.4778344878541983</v>
      </c>
      <c r="BB35">
        <f t="shared" si="39"/>
        <v>7.413832826776348</v>
      </c>
      <c r="BC35">
        <f t="shared" si="40"/>
        <v>0.13807992670338465</v>
      </c>
      <c r="BD35">
        <f t="shared" si="41"/>
        <v>2.3012414220339811E-2</v>
      </c>
      <c r="BE35">
        <f t="shared" si="42"/>
        <v>0.52902555445037425</v>
      </c>
      <c r="BF35">
        <f t="shared" si="43"/>
        <v>3.5882357938922757E-3</v>
      </c>
      <c r="BG35">
        <f t="shared" si="44"/>
        <v>5.0798915914825544</v>
      </c>
      <c r="BH35">
        <f t="shared" si="45"/>
        <v>1.2206258892302957E-3</v>
      </c>
      <c r="BI35">
        <f t="shared" si="46"/>
        <v>1.5184328630971152E-3</v>
      </c>
      <c r="BJ35">
        <f t="shared" si="47"/>
        <v>1.2679261201840349E-2</v>
      </c>
      <c r="BK35">
        <f t="shared" si="48"/>
        <v>3.5178917383704186E-3</v>
      </c>
      <c r="BL35" s="46">
        <f t="shared" si="49"/>
        <v>93.238709040431985</v>
      </c>
      <c r="BM35">
        <f t="shared" si="50"/>
        <v>297.99091409322079</v>
      </c>
      <c r="BN35">
        <f t="shared" si="51"/>
        <v>10.795280426505656</v>
      </c>
      <c r="BO35">
        <f t="shared" si="52"/>
        <v>3.3777473174298041</v>
      </c>
      <c r="BP35">
        <f t="shared" si="53"/>
        <v>13.749767624223329</v>
      </c>
    </row>
    <row r="36" spans="1:68" x14ac:dyDescent="0.2">
      <c r="A36" t="s">
        <v>40</v>
      </c>
      <c r="B36">
        <v>3.205000000000001</v>
      </c>
      <c r="C36" s="1">
        <f>C35+6</f>
        <v>210</v>
      </c>
      <c r="D36" s="40">
        <v>126.18352111359999</v>
      </c>
      <c r="E36" s="40">
        <v>548.7480166496</v>
      </c>
      <c r="F36" s="40">
        <v>48364.230426671995</v>
      </c>
      <c r="G36" s="40">
        <v>334.46972016320001</v>
      </c>
      <c r="H36" s="40">
        <v>65.577956755199992</v>
      </c>
      <c r="I36" s="40">
        <v>5169.2652830336001</v>
      </c>
      <c r="J36" s="40">
        <v>13.593317433600001</v>
      </c>
      <c r="K36" s="40">
        <v>26992.421616134397</v>
      </c>
      <c r="L36" s="40">
        <v>5.3402500352000004</v>
      </c>
      <c r="M36" s="40">
        <v>37.729748460799996</v>
      </c>
      <c r="N36" s="40">
        <v>149.8459229664</v>
      </c>
      <c r="O36" s="40">
        <v>53.519620031999999</v>
      </c>
      <c r="P36" s="8">
        <f t="shared" si="12"/>
        <v>0.40441818516908806</v>
      </c>
      <c r="Q36" s="8">
        <f t="shared" si="13"/>
        <v>1.7587373933619685</v>
      </c>
      <c r="R36" s="8">
        <f t="shared" si="14"/>
        <v>155.00735851748379</v>
      </c>
      <c r="S36" s="8">
        <f t="shared" si="15"/>
        <v>1.0719754531230563</v>
      </c>
      <c r="T36" s="8">
        <f t="shared" si="16"/>
        <v>0.21017735140041602</v>
      </c>
      <c r="U36" s="8">
        <f t="shared" si="17"/>
        <v>16.567495232122692</v>
      </c>
      <c r="V36" s="8">
        <f t="shared" si="18"/>
        <v>4.3566582374688016E-2</v>
      </c>
      <c r="W36" s="8">
        <f t="shared" si="19"/>
        <v>86.510711279710762</v>
      </c>
      <c r="X36" s="8">
        <f t="shared" si="20"/>
        <v>1.7115501362816005E-2</v>
      </c>
      <c r="Y36" s="8">
        <f t="shared" si="21"/>
        <v>0.12092384381686402</v>
      </c>
      <c r="Z36" s="8">
        <f t="shared" si="22"/>
        <v>0.48025618310731211</v>
      </c>
      <c r="AA36" s="8">
        <f t="shared" si="23"/>
        <v>0.17153038220256003</v>
      </c>
      <c r="AB36" s="45">
        <f t="shared" si="24"/>
        <v>5.8273513713125079E-2</v>
      </c>
      <c r="AC36" s="45">
        <f t="shared" si="25"/>
        <v>0.16269541104181021</v>
      </c>
      <c r="AD36" s="45">
        <f t="shared" si="26"/>
        <v>6.7423818406909009</v>
      </c>
      <c r="AE36" s="45">
        <f t="shared" si="27"/>
        <v>4.4096069647184551E-2</v>
      </c>
      <c r="AF36" s="45">
        <f t="shared" si="28"/>
        <v>7.7901168050561907E-3</v>
      </c>
      <c r="AG36" s="45">
        <f t="shared" si="29"/>
        <v>0.42372110568088722</v>
      </c>
      <c r="AH36" s="45">
        <f t="shared" si="30"/>
        <v>7.9298475381667309E-4</v>
      </c>
      <c r="AI36" s="45">
        <f t="shared" si="31"/>
        <v>2.1584508802323046</v>
      </c>
      <c r="AJ36" s="45">
        <f t="shared" si="32"/>
        <v>3.0645481401640116E-4</v>
      </c>
      <c r="AK36" s="45">
        <f t="shared" si="33"/>
        <v>1.4148103874676967E-3</v>
      </c>
      <c r="AL36" s="45">
        <f t="shared" si="34"/>
        <v>5.4811251210603977E-3</v>
      </c>
      <c r="AM36" s="45">
        <f t="shared" si="35"/>
        <v>1.2490379538524722E-3</v>
      </c>
      <c r="AN36" s="45">
        <f t="shared" si="36"/>
        <v>1.8182063561037461E-2</v>
      </c>
      <c r="AO36" s="45">
        <f t="shared" si="1"/>
        <v>5.0762998764995369E-2</v>
      </c>
      <c r="AP36" s="45">
        <f t="shared" si="2"/>
        <v>2.1037072825868641</v>
      </c>
      <c r="AQ36" s="45">
        <f t="shared" si="3"/>
        <v>1.3758524070884411E-2</v>
      </c>
      <c r="AR36" s="45">
        <f t="shared" si="4"/>
        <v>2.4306136677242399E-3</v>
      </c>
      <c r="AS36" s="45">
        <f t="shared" si="5"/>
        <v>0.1322062732233657</v>
      </c>
      <c r="AT36" s="45">
        <f t="shared" si="6"/>
        <v>2.4742114003640337E-4</v>
      </c>
      <c r="AU36" s="45">
        <f t="shared" si="7"/>
        <v>0.67346361317700587</v>
      </c>
      <c r="AV36" s="45">
        <f t="shared" si="8"/>
        <v>9.5617726682184427E-5</v>
      </c>
      <c r="AW36" s="45">
        <f t="shared" si="9"/>
        <v>4.4143849842985842E-4</v>
      </c>
      <c r="AX36" s="45">
        <f t="shared" si="10"/>
        <v>1.7101794449486416E-3</v>
      </c>
      <c r="AY36" s="45">
        <f t="shared" si="11"/>
        <v>3.8971543021918E-4</v>
      </c>
      <c r="AZ36">
        <f t="shared" si="37"/>
        <v>5.8273513713125079E-2</v>
      </c>
      <c r="BA36">
        <f t="shared" si="38"/>
        <v>0.48808623312543065</v>
      </c>
      <c r="BB36">
        <f t="shared" si="39"/>
        <v>6.7423818406909009</v>
      </c>
      <c r="BC36">
        <f t="shared" si="40"/>
        <v>8.8192139294369101E-2</v>
      </c>
      <c r="BD36">
        <f t="shared" si="41"/>
        <v>2.3370350415168571E-2</v>
      </c>
      <c r="BE36">
        <f t="shared" si="42"/>
        <v>0.42372110568088722</v>
      </c>
      <c r="BF36">
        <f t="shared" si="43"/>
        <v>3.1719390152666923E-3</v>
      </c>
      <c r="BG36">
        <f t="shared" si="44"/>
        <v>4.3169017604646092</v>
      </c>
      <c r="BH36">
        <f t="shared" si="45"/>
        <v>9.1936444204920344E-4</v>
      </c>
      <c r="BI36">
        <f t="shared" si="46"/>
        <v>1.4148103874676967E-3</v>
      </c>
      <c r="BJ36">
        <f t="shared" si="47"/>
        <v>1.0962250242120795E-2</v>
      </c>
      <c r="BK36">
        <f t="shared" si="48"/>
        <v>2.4980759077049444E-3</v>
      </c>
      <c r="BL36" s="46">
        <f t="shared" si="49"/>
        <v>81.860925399449599</v>
      </c>
      <c r="BM36">
        <f t="shared" si="50"/>
        <v>262.36426590523598</v>
      </c>
      <c r="BN36">
        <f t="shared" si="51"/>
        <v>9.6066533508414818</v>
      </c>
      <c r="BO36">
        <f t="shared" si="52"/>
        <v>2.997395741292193</v>
      </c>
      <c r="BP36">
        <f t="shared" si="53"/>
        <v>12.159893383379099</v>
      </c>
    </row>
    <row r="37" spans="1:68" x14ac:dyDescent="0.2">
      <c r="A37" t="s">
        <v>41</v>
      </c>
      <c r="B37">
        <v>3.008</v>
      </c>
      <c r="C37" s="1">
        <f t="shared" si="54"/>
        <v>216</v>
      </c>
      <c r="D37" s="40">
        <v>130.93295051699999</v>
      </c>
      <c r="E37" s="40">
        <v>573.38625350699999</v>
      </c>
      <c r="F37" s="40">
        <v>52000.689444219002</v>
      </c>
      <c r="G37" s="40">
        <v>300.64239845549997</v>
      </c>
      <c r="H37" s="40">
        <v>50.163652809000006</v>
      </c>
      <c r="I37" s="40">
        <v>5389.6248257489997</v>
      </c>
      <c r="J37" s="40">
        <v>12.7452798</v>
      </c>
      <c r="K37" s="40">
        <v>27421.575192180004</v>
      </c>
      <c r="L37" s="40">
        <v>5.0787500715</v>
      </c>
      <c r="M37" s="40">
        <v>39.988925194499998</v>
      </c>
      <c r="N37" s="40">
        <v>150.16704130799999</v>
      </c>
      <c r="O37" s="40">
        <v>47.628521117999995</v>
      </c>
      <c r="P37" s="8">
        <f t="shared" si="12"/>
        <v>0.39384631515513596</v>
      </c>
      <c r="Q37" s="8">
        <f t="shared" si="13"/>
        <v>1.7247458505490558</v>
      </c>
      <c r="R37" s="8">
        <f t="shared" si="14"/>
        <v>156.41807384821075</v>
      </c>
      <c r="S37" s="8">
        <f t="shared" si="15"/>
        <v>0.90433233455414386</v>
      </c>
      <c r="T37" s="8">
        <f t="shared" si="16"/>
        <v>0.150892267649472</v>
      </c>
      <c r="U37" s="8">
        <f t="shared" si="17"/>
        <v>16.21199147585299</v>
      </c>
      <c r="V37" s="8">
        <f t="shared" si="18"/>
        <v>3.8337801638399997E-2</v>
      </c>
      <c r="W37" s="8">
        <f t="shared" si="19"/>
        <v>82.484098178077446</v>
      </c>
      <c r="X37" s="8">
        <f t="shared" si="20"/>
        <v>1.5276880215072E-2</v>
      </c>
      <c r="Y37" s="8">
        <f t="shared" si="21"/>
        <v>0.12028668698505598</v>
      </c>
      <c r="Z37" s="8">
        <f t="shared" si="22"/>
        <v>0.45170246025446398</v>
      </c>
      <c r="AA37" s="8">
        <f t="shared" si="23"/>
        <v>0.14326659152294396</v>
      </c>
      <c r="AB37" s="45">
        <f t="shared" si="24"/>
        <v>5.6750189503621894E-2</v>
      </c>
      <c r="AC37" s="45">
        <f t="shared" si="25"/>
        <v>0.15955095749759998</v>
      </c>
      <c r="AD37" s="45">
        <f t="shared" si="26"/>
        <v>6.8037439690391803</v>
      </c>
      <c r="AE37" s="45">
        <f t="shared" si="27"/>
        <v>3.7200013761996872E-2</v>
      </c>
      <c r="AF37" s="45">
        <f t="shared" si="28"/>
        <v>5.592745279817346E-3</v>
      </c>
      <c r="AG37" s="45">
        <f t="shared" si="29"/>
        <v>0.41462893800135525</v>
      </c>
      <c r="AH37" s="45">
        <f t="shared" si="30"/>
        <v>6.9781218854022566E-4</v>
      </c>
      <c r="AI37" s="45">
        <f t="shared" si="31"/>
        <v>2.0579864814889581</v>
      </c>
      <c r="AJ37" s="45">
        <f t="shared" si="32"/>
        <v>2.7353411307201429E-4</v>
      </c>
      <c r="AK37" s="45">
        <f t="shared" si="33"/>
        <v>1.4073556450808001E-3</v>
      </c>
      <c r="AL37" s="45">
        <f t="shared" si="34"/>
        <v>5.1552437828630898E-3</v>
      </c>
      <c r="AM37" s="45">
        <f t="shared" si="35"/>
        <v>1.0432286574160339E-3</v>
      </c>
      <c r="AN37" s="45">
        <f t="shared" si="36"/>
        <v>1.8866419382853022E-2</v>
      </c>
      <c r="AO37" s="45">
        <f t="shared" si="1"/>
        <v>5.304220661489361E-2</v>
      </c>
      <c r="AP37" s="45">
        <f t="shared" si="2"/>
        <v>2.2618829684305783</v>
      </c>
      <c r="AQ37" s="45">
        <f t="shared" si="3"/>
        <v>1.2367025851727683E-2</v>
      </c>
      <c r="AR37" s="45">
        <f t="shared" si="4"/>
        <v>1.8592903190882135E-3</v>
      </c>
      <c r="AS37" s="45">
        <f t="shared" si="5"/>
        <v>0.13784206715470587</v>
      </c>
      <c r="AT37" s="45">
        <f t="shared" si="6"/>
        <v>2.3198543502002183E-4</v>
      </c>
      <c r="AU37" s="45">
        <f t="shared" si="7"/>
        <v>0.68417103772904198</v>
      </c>
      <c r="AV37" s="45">
        <f t="shared" si="8"/>
        <v>9.0935542909579214E-5</v>
      </c>
      <c r="AW37" s="45">
        <f t="shared" si="9"/>
        <v>4.6787089264654257E-4</v>
      </c>
      <c r="AX37" s="45">
        <f t="shared" si="10"/>
        <v>1.7138443427071443E-3</v>
      </c>
      <c r="AY37" s="45">
        <f t="shared" si="11"/>
        <v>3.4681803770479852E-4</v>
      </c>
      <c r="AZ37">
        <f t="shared" si="37"/>
        <v>5.6750189503621894E-2</v>
      </c>
      <c r="BA37">
        <f t="shared" si="38"/>
        <v>0.47865287249279997</v>
      </c>
      <c r="BB37">
        <f t="shared" si="39"/>
        <v>6.8037439690391803</v>
      </c>
      <c r="BC37">
        <f t="shared" si="40"/>
        <v>7.4400027523993745E-2</v>
      </c>
      <c r="BD37">
        <f t="shared" si="41"/>
        <v>1.6778235839452038E-2</v>
      </c>
      <c r="BE37">
        <f t="shared" si="42"/>
        <v>0.41462893800135525</v>
      </c>
      <c r="BF37">
        <f t="shared" si="43"/>
        <v>2.7912487541609026E-3</v>
      </c>
      <c r="BG37">
        <f t="shared" si="44"/>
        <v>4.1159729629779163</v>
      </c>
      <c r="BH37">
        <f t="shared" si="45"/>
        <v>8.2060233921604287E-4</v>
      </c>
      <c r="BI37">
        <f t="shared" si="46"/>
        <v>1.4073556450808001E-3</v>
      </c>
      <c r="BJ37">
        <f t="shared" si="47"/>
        <v>1.031048756572618E-2</v>
      </c>
      <c r="BK37">
        <f t="shared" si="48"/>
        <v>2.0864573148320679E-3</v>
      </c>
      <c r="BL37" s="46">
        <f t="shared" si="49"/>
        <v>86.122623234928497</v>
      </c>
      <c r="BM37">
        <f t="shared" si="50"/>
        <v>259.05685069066499</v>
      </c>
      <c r="BN37">
        <f t="shared" si="51"/>
        <v>9.5440304689594999</v>
      </c>
      <c r="BO37">
        <f t="shared" si="52"/>
        <v>3.1728824697338762</v>
      </c>
      <c r="BP37">
        <f t="shared" si="53"/>
        <v>11.978343346997335</v>
      </c>
    </row>
    <row r="38" spans="1:68" x14ac:dyDescent="0.2">
      <c r="A38" t="s">
        <v>42</v>
      </c>
      <c r="B38">
        <v>2.995000000000001</v>
      </c>
      <c r="C38" s="1">
        <f t="shared" si="54"/>
        <v>222</v>
      </c>
      <c r="D38" s="40">
        <v>121.47175970059999</v>
      </c>
      <c r="E38" s="40">
        <v>569.5776152016</v>
      </c>
      <c r="F38" s="40">
        <v>50306.419372520497</v>
      </c>
      <c r="G38" s="40">
        <v>236.95805771499997</v>
      </c>
      <c r="H38" s="40">
        <v>61.099550780799994</v>
      </c>
      <c r="I38" s="40">
        <v>5140.1289809109994</v>
      </c>
      <c r="J38" s="40">
        <v>10.795585491099999</v>
      </c>
      <c r="K38" s="40">
        <v>24469.221626553397</v>
      </c>
      <c r="L38" s="40">
        <v>4.8004562825999999</v>
      </c>
      <c r="M38" s="40">
        <v>38.139742086600002</v>
      </c>
      <c r="N38" s="40">
        <v>133.22691004909998</v>
      </c>
      <c r="O38" s="40">
        <v>38.81181204</v>
      </c>
      <c r="P38" s="8">
        <f t="shared" si="12"/>
        <v>0.36380792030329712</v>
      </c>
      <c r="Q38" s="8">
        <f t="shared" si="13"/>
        <v>1.7058849575287927</v>
      </c>
      <c r="R38" s="8">
        <f t="shared" si="14"/>
        <v>150.66772602069895</v>
      </c>
      <c r="S38" s="8">
        <f t="shared" si="15"/>
        <v>0.70968938285642513</v>
      </c>
      <c r="T38" s="8">
        <f t="shared" si="16"/>
        <v>0.18299315458849605</v>
      </c>
      <c r="U38" s="8">
        <f t="shared" si="17"/>
        <v>15.394686297828448</v>
      </c>
      <c r="V38" s="8">
        <f t="shared" si="18"/>
        <v>3.2332778545844508E-2</v>
      </c>
      <c r="W38" s="8">
        <f t="shared" si="19"/>
        <v>73.285318771527457</v>
      </c>
      <c r="X38" s="8">
        <f t="shared" si="20"/>
        <v>1.4377366566387006E-2</v>
      </c>
      <c r="Y38" s="8">
        <f t="shared" si="21"/>
        <v>0.11422852754936705</v>
      </c>
      <c r="Z38" s="8">
        <f t="shared" si="22"/>
        <v>0.3990145955970546</v>
      </c>
      <c r="AA38" s="8">
        <f t="shared" si="23"/>
        <v>0.11624137705980005</v>
      </c>
      <c r="AB38" s="45">
        <f t="shared" si="24"/>
        <v>5.2421890533616296E-2</v>
      </c>
      <c r="AC38" s="45">
        <f t="shared" si="25"/>
        <v>0.15780619403596602</v>
      </c>
      <c r="AD38" s="45">
        <f t="shared" si="26"/>
        <v>6.553620096594126</v>
      </c>
      <c r="AE38" s="45">
        <f t="shared" si="27"/>
        <v>2.9193310689281167E-2</v>
      </c>
      <c r="AF38" s="45">
        <f t="shared" si="28"/>
        <v>6.7825483539101575E-3</v>
      </c>
      <c r="AG38" s="45">
        <f t="shared" si="29"/>
        <v>0.39372599227182731</v>
      </c>
      <c r="AH38" s="45">
        <f t="shared" si="30"/>
        <v>5.8851071251992185E-4</v>
      </c>
      <c r="AI38" s="45">
        <f t="shared" si="31"/>
        <v>1.8284760172536791</v>
      </c>
      <c r="AJ38" s="45">
        <f t="shared" si="32"/>
        <v>2.5742822858347368E-4</v>
      </c>
      <c r="AK38" s="45">
        <f t="shared" si="33"/>
        <v>1.3364751088027033E-3</v>
      </c>
      <c r="AL38" s="45">
        <f t="shared" si="34"/>
        <v>4.5539214288638965E-3</v>
      </c>
      <c r="AM38" s="45">
        <f t="shared" si="35"/>
        <v>8.4643833874463003E-4</v>
      </c>
      <c r="AN38" s="45">
        <f t="shared" si="36"/>
        <v>1.7503135403544666E-2</v>
      </c>
      <c r="AO38" s="45">
        <f t="shared" si="1"/>
        <v>5.2689881147234045E-2</v>
      </c>
      <c r="AP38" s="45">
        <f t="shared" si="2"/>
        <v>2.188187010548956</v>
      </c>
      <c r="AQ38" s="45">
        <f t="shared" si="3"/>
        <v>9.7473491450020561E-3</v>
      </c>
      <c r="AR38" s="45">
        <f t="shared" si="4"/>
        <v>2.2646238243439584E-3</v>
      </c>
      <c r="AS38" s="45">
        <f t="shared" si="5"/>
        <v>0.13146109925603577</v>
      </c>
      <c r="AT38" s="45">
        <f t="shared" si="6"/>
        <v>1.9649773372952309E-4</v>
      </c>
      <c r="AU38" s="45">
        <f t="shared" si="7"/>
        <v>0.6105095216205938</v>
      </c>
      <c r="AV38" s="45">
        <f t="shared" si="8"/>
        <v>8.5952663967770812E-5</v>
      </c>
      <c r="AW38" s="45">
        <f t="shared" si="9"/>
        <v>4.4623542864864871E-4</v>
      </c>
      <c r="AX38" s="45">
        <f t="shared" si="10"/>
        <v>1.5205079896039716E-3</v>
      </c>
      <c r="AY38" s="45">
        <f t="shared" si="11"/>
        <v>2.826171414840166E-4</v>
      </c>
      <c r="AZ38">
        <f t="shared" si="37"/>
        <v>5.2421890533616296E-2</v>
      </c>
      <c r="BA38">
        <f t="shared" si="38"/>
        <v>0.47341858210789806</v>
      </c>
      <c r="BB38">
        <f t="shared" si="39"/>
        <v>6.553620096594126</v>
      </c>
      <c r="BC38">
        <f t="shared" si="40"/>
        <v>5.8386621378562334E-2</v>
      </c>
      <c r="BD38">
        <f t="shared" si="41"/>
        <v>2.0347645061730472E-2</v>
      </c>
      <c r="BE38">
        <f t="shared" si="42"/>
        <v>0.39372599227182731</v>
      </c>
      <c r="BF38">
        <f t="shared" si="43"/>
        <v>2.3540428500796874E-3</v>
      </c>
      <c r="BG38">
        <f t="shared" si="44"/>
        <v>3.6569520345073583</v>
      </c>
      <c r="BH38">
        <f t="shared" si="45"/>
        <v>7.7228468575042111E-4</v>
      </c>
      <c r="BI38">
        <f t="shared" si="46"/>
        <v>1.3364751088027033E-3</v>
      </c>
      <c r="BJ38">
        <f t="shared" si="47"/>
        <v>9.107842857727793E-3</v>
      </c>
      <c r="BK38">
        <f t="shared" si="48"/>
        <v>1.6928766774892601E-3</v>
      </c>
      <c r="BL38" s="46">
        <f t="shared" si="49"/>
        <v>81.130651469332278</v>
      </c>
      <c r="BM38">
        <f t="shared" si="50"/>
        <v>242.98630115065035</v>
      </c>
      <c r="BN38">
        <f t="shared" si="51"/>
        <v>9.0296088235499177</v>
      </c>
      <c r="BO38">
        <f t="shared" si="52"/>
        <v>3.0148944319031434</v>
      </c>
      <c r="BP38">
        <f t="shared" si="53"/>
        <v>11.224136384634967</v>
      </c>
    </row>
    <row r="39" spans="1:68" x14ac:dyDescent="0.2">
      <c r="A39" t="s">
        <v>43</v>
      </c>
      <c r="B39">
        <v>3.0759999999999996</v>
      </c>
      <c r="C39" s="1">
        <f>C38+6</f>
        <v>228</v>
      </c>
      <c r="D39" s="40">
        <v>100.52021338559999</v>
      </c>
      <c r="E39" s="40">
        <v>500.09752191199999</v>
      </c>
      <c r="F39" s="40">
        <v>44922.874740508792</v>
      </c>
      <c r="G39" s="40">
        <v>157.8279655584</v>
      </c>
      <c r="H39" s="40">
        <v>133.3172369088</v>
      </c>
      <c r="I39" s="40">
        <v>4603.7919017183995</v>
      </c>
      <c r="J39" s="40">
        <v>7.2154284319999995</v>
      </c>
      <c r="K39" s="40">
        <v>17281.828084199999</v>
      </c>
      <c r="L39" s="40">
        <v>20.322856014399999</v>
      </c>
      <c r="M39" s="40">
        <v>34.560902091199999</v>
      </c>
      <c r="N39" s="40">
        <v>108.49805161279998</v>
      </c>
      <c r="O39" s="40">
        <v>26.795724313599997</v>
      </c>
      <c r="P39" s="8">
        <f t="shared" si="12"/>
        <v>0.30920017637410552</v>
      </c>
      <c r="Q39" s="8">
        <f t="shared" si="13"/>
        <v>1.5382999774013117</v>
      </c>
      <c r="R39" s="8">
        <f t="shared" si="14"/>
        <v>138.18276270180505</v>
      </c>
      <c r="S39" s="8">
        <f t="shared" si="15"/>
        <v>0.48547882205763837</v>
      </c>
      <c r="T39" s="8">
        <f t="shared" si="16"/>
        <v>0.41008382073146876</v>
      </c>
      <c r="U39" s="8">
        <f t="shared" si="17"/>
        <v>14.161263889685795</v>
      </c>
      <c r="V39" s="8">
        <f t="shared" si="18"/>
        <v>2.2194657856831997E-2</v>
      </c>
      <c r="W39" s="8">
        <f t="shared" si="19"/>
        <v>53.15890318699919</v>
      </c>
      <c r="X39" s="8">
        <f t="shared" si="20"/>
        <v>6.2513105100294397E-2</v>
      </c>
      <c r="Y39" s="8">
        <f t="shared" si="21"/>
        <v>0.10630933483253119</v>
      </c>
      <c r="Z39" s="8">
        <f t="shared" si="22"/>
        <v>0.33374000676097271</v>
      </c>
      <c r="AA39" s="8">
        <f t="shared" si="23"/>
        <v>8.242364798863358E-2</v>
      </c>
      <c r="AB39" s="45">
        <f t="shared" si="24"/>
        <v>4.4553339535173701E-2</v>
      </c>
      <c r="AC39" s="45">
        <f t="shared" si="25"/>
        <v>0.1423034206661713</v>
      </c>
      <c r="AD39" s="45">
        <f t="shared" si="26"/>
        <v>6.0105594911615947</v>
      </c>
      <c r="AE39" s="45">
        <f t="shared" si="27"/>
        <v>1.99703341035639E-2</v>
      </c>
      <c r="AF39" s="45">
        <f t="shared" si="28"/>
        <v>1.5199548581596322E-2</v>
      </c>
      <c r="AG39" s="45">
        <f t="shared" si="29"/>
        <v>0.36218066214030165</v>
      </c>
      <c r="AH39" s="45">
        <f t="shared" si="30"/>
        <v>4.0397993914874407E-4</v>
      </c>
      <c r="AI39" s="45">
        <f t="shared" si="31"/>
        <v>1.3263199397953891</v>
      </c>
      <c r="AJ39" s="45">
        <f t="shared" si="32"/>
        <v>1.1193035828163723E-3</v>
      </c>
      <c r="AK39" s="45">
        <f t="shared" si="33"/>
        <v>1.2438204613610764E-3</v>
      </c>
      <c r="AL39" s="45">
        <f t="shared" si="34"/>
        <v>3.8089478059914711E-3</v>
      </c>
      <c r="AM39" s="45">
        <f t="shared" si="35"/>
        <v>6.0018676173183988E-4</v>
      </c>
      <c r="AN39" s="45">
        <f t="shared" si="36"/>
        <v>1.4484180603112389E-2</v>
      </c>
      <c r="AO39" s="45">
        <f t="shared" si="1"/>
        <v>4.6262490463644772E-2</v>
      </c>
      <c r="AP39" s="45">
        <f t="shared" si="2"/>
        <v>1.9540180400395304</v>
      </c>
      <c r="AQ39" s="45">
        <f t="shared" si="3"/>
        <v>6.4923062755409301E-3</v>
      </c>
      <c r="AR39" s="45">
        <f t="shared" si="4"/>
        <v>4.9413356897257225E-3</v>
      </c>
      <c r="AS39" s="45">
        <f t="shared" si="5"/>
        <v>0.11774403840712018</v>
      </c>
      <c r="AT39" s="45">
        <f t="shared" si="6"/>
        <v>1.3133288008736806E-4</v>
      </c>
      <c r="AU39" s="45">
        <f t="shared" si="7"/>
        <v>0.43118333543413173</v>
      </c>
      <c r="AV39" s="45">
        <f t="shared" si="8"/>
        <v>3.6388282926410026E-4</v>
      </c>
      <c r="AW39" s="45">
        <f t="shared" si="9"/>
        <v>4.0436295882999887E-4</v>
      </c>
      <c r="AX39" s="45">
        <f t="shared" si="10"/>
        <v>1.2382795208034693E-3</v>
      </c>
      <c r="AY39" s="45">
        <f t="shared" si="11"/>
        <v>1.9511923333284783E-4</v>
      </c>
      <c r="AZ39">
        <f t="shared" si="37"/>
        <v>4.4553339535173701E-2</v>
      </c>
      <c r="BA39">
        <f t="shared" si="38"/>
        <v>0.4269102619985139</v>
      </c>
      <c r="BB39">
        <f t="shared" si="39"/>
        <v>6.0105594911615947</v>
      </c>
      <c r="BC39">
        <f t="shared" si="40"/>
        <v>3.99406682071278E-2</v>
      </c>
      <c r="BD39">
        <f t="shared" si="41"/>
        <v>4.5598645744788967E-2</v>
      </c>
      <c r="BE39">
        <f t="shared" si="42"/>
        <v>0.36218066214030165</v>
      </c>
      <c r="BF39">
        <f t="shared" si="43"/>
        <v>1.6159197565949763E-3</v>
      </c>
      <c r="BG39">
        <f t="shared" si="44"/>
        <v>2.6526398795907782</v>
      </c>
      <c r="BH39">
        <f t="shared" si="45"/>
        <v>3.3579107484491169E-3</v>
      </c>
      <c r="BI39">
        <f t="shared" si="46"/>
        <v>1.2438204613610764E-3</v>
      </c>
      <c r="BJ39">
        <f t="shared" si="47"/>
        <v>7.6178956119829421E-3</v>
      </c>
      <c r="BK39">
        <f t="shared" si="48"/>
        <v>1.2003735234636798E-3</v>
      </c>
      <c r="BL39" s="46">
        <f t="shared" si="49"/>
        <v>67.897650626655988</v>
      </c>
      <c r="BM39">
        <f t="shared" si="50"/>
        <v>208.85317332759382</v>
      </c>
      <c r="BN39">
        <f t="shared" si="51"/>
        <v>7.9282629745348405</v>
      </c>
      <c r="BO39">
        <f t="shared" si="52"/>
        <v>2.577458704335124</v>
      </c>
      <c r="BP39">
        <f t="shared" si="53"/>
        <v>9.5974188684801298</v>
      </c>
    </row>
    <row r="40" spans="1:68" x14ac:dyDescent="0.2">
      <c r="A40" t="s">
        <v>44</v>
      </c>
      <c r="B40">
        <v>3.056</v>
      </c>
      <c r="C40" s="1">
        <f t="shared" si="54"/>
        <v>234</v>
      </c>
      <c r="D40" s="40">
        <v>93.955449631999997</v>
      </c>
      <c r="E40" s="40">
        <v>488.92801909759999</v>
      </c>
      <c r="F40" s="40">
        <v>42463.503885535196</v>
      </c>
      <c r="G40" s="40">
        <v>128.4267149792</v>
      </c>
      <c r="H40" s="40">
        <v>169.61544120720001</v>
      </c>
      <c r="I40" s="40">
        <v>4475.8063765712004</v>
      </c>
      <c r="J40" s="40">
        <v>6.0351068536000003</v>
      </c>
      <c r="K40" s="40">
        <v>13896.549859412002</v>
      </c>
      <c r="L40" s="40">
        <v>27.350131857599997</v>
      </c>
      <c r="M40" s="40">
        <v>33.269168180800001</v>
      </c>
      <c r="N40" s="40">
        <v>97.8484766312</v>
      </c>
      <c r="O40" s="40">
        <v>21.396330448000001</v>
      </c>
      <c r="P40" s="8">
        <f t="shared" si="12"/>
        <v>0.28712785407539199</v>
      </c>
      <c r="Q40" s="8">
        <f t="shared" si="13"/>
        <v>1.4941640263622655</v>
      </c>
      <c r="R40" s="8">
        <f t="shared" si="14"/>
        <v>129.76846787419555</v>
      </c>
      <c r="S40" s="8">
        <f t="shared" si="15"/>
        <v>0.39247204097643523</v>
      </c>
      <c r="T40" s="8">
        <f t="shared" si="16"/>
        <v>0.51834478832920328</v>
      </c>
      <c r="U40" s="8">
        <f t="shared" si="17"/>
        <v>13.67806428680159</v>
      </c>
      <c r="V40" s="8">
        <f t="shared" si="18"/>
        <v>1.8443286544601603E-2</v>
      </c>
      <c r="W40" s="8">
        <f t="shared" si="19"/>
        <v>42.46785637036308</v>
      </c>
      <c r="X40" s="8">
        <f t="shared" si="20"/>
        <v>8.3582002956825593E-2</v>
      </c>
      <c r="Y40" s="8">
        <f t="shared" si="21"/>
        <v>0.10167057796052481</v>
      </c>
      <c r="Z40" s="8">
        <f t="shared" si="22"/>
        <v>0.29902494458494722</v>
      </c>
      <c r="AA40" s="8">
        <f t="shared" si="23"/>
        <v>6.5387185849088009E-2</v>
      </c>
      <c r="AB40" s="45">
        <f t="shared" si="24"/>
        <v>4.1372889636223625E-2</v>
      </c>
      <c r="AC40" s="45">
        <f t="shared" si="25"/>
        <v>0.13822053897893297</v>
      </c>
      <c r="AD40" s="45">
        <f t="shared" si="26"/>
        <v>5.6445614560328643</v>
      </c>
      <c r="AE40" s="45">
        <f t="shared" si="27"/>
        <v>1.6144468982987877E-2</v>
      </c>
      <c r="AF40" s="45">
        <f t="shared" si="28"/>
        <v>1.9212186372468618E-2</v>
      </c>
      <c r="AG40" s="45">
        <f t="shared" si="29"/>
        <v>0.34982261603073117</v>
      </c>
      <c r="AH40" s="45">
        <f t="shared" si="30"/>
        <v>3.3569869939209328E-4</v>
      </c>
      <c r="AI40" s="45">
        <f t="shared" si="31"/>
        <v>1.0595772547495779</v>
      </c>
      <c r="AJ40" s="45">
        <f t="shared" si="32"/>
        <v>1.4965443680720787E-3</v>
      </c>
      <c r="AK40" s="45">
        <f t="shared" si="33"/>
        <v>1.1895469516850919E-3</v>
      </c>
      <c r="AL40" s="45">
        <f t="shared" si="34"/>
        <v>3.4127475985499568E-3</v>
      </c>
      <c r="AM40" s="45">
        <f t="shared" si="35"/>
        <v>4.7613184190699776E-4</v>
      </c>
      <c r="AN40" s="45">
        <f t="shared" si="36"/>
        <v>1.3538249226512967E-2</v>
      </c>
      <c r="AO40" s="45">
        <f t="shared" si="1"/>
        <v>4.5229233959074924E-2</v>
      </c>
      <c r="AP40" s="45">
        <f t="shared" si="2"/>
        <v>1.8470423612672986</v>
      </c>
      <c r="AQ40" s="45">
        <f t="shared" si="3"/>
        <v>5.2828759761085987E-3</v>
      </c>
      <c r="AR40" s="45">
        <f t="shared" si="4"/>
        <v>6.2867102004151238E-3</v>
      </c>
      <c r="AS40" s="45">
        <f t="shared" si="5"/>
        <v>0.11447075131895654</v>
      </c>
      <c r="AT40" s="45">
        <f t="shared" si="6"/>
        <v>1.0984905084819806E-4</v>
      </c>
      <c r="AU40" s="45">
        <f t="shared" si="7"/>
        <v>0.34672030587355296</v>
      </c>
      <c r="AV40" s="45">
        <f t="shared" si="8"/>
        <v>4.8970692672515659E-4</v>
      </c>
      <c r="AW40" s="45">
        <f t="shared" si="9"/>
        <v>3.8924965696501699E-4</v>
      </c>
      <c r="AX40" s="45">
        <f t="shared" si="10"/>
        <v>1.1167367796302214E-3</v>
      </c>
      <c r="AY40" s="45">
        <f t="shared" si="11"/>
        <v>1.5580230428893904E-4</v>
      </c>
      <c r="AZ40">
        <f t="shared" si="37"/>
        <v>4.1372889636223625E-2</v>
      </c>
      <c r="BA40">
        <f t="shared" si="38"/>
        <v>0.41466161693679893</v>
      </c>
      <c r="BB40">
        <f t="shared" si="39"/>
        <v>5.6445614560328643</v>
      </c>
      <c r="BC40">
        <f t="shared" si="40"/>
        <v>3.2288937965975754E-2</v>
      </c>
      <c r="BD40">
        <f t="shared" si="41"/>
        <v>5.7636559117405853E-2</v>
      </c>
      <c r="BE40">
        <f t="shared" si="42"/>
        <v>0.34982261603073117</v>
      </c>
      <c r="BF40">
        <f t="shared" si="43"/>
        <v>1.3427947975683731E-3</v>
      </c>
      <c r="BG40">
        <f t="shared" si="44"/>
        <v>2.1191545094991557</v>
      </c>
      <c r="BH40">
        <f t="shared" si="45"/>
        <v>4.4896331042162362E-3</v>
      </c>
      <c r="BI40">
        <f t="shared" si="46"/>
        <v>1.1895469516850919E-3</v>
      </c>
      <c r="BJ40">
        <f t="shared" si="47"/>
        <v>6.8254951970999136E-3</v>
      </c>
      <c r="BK40">
        <f t="shared" si="48"/>
        <v>9.5226368381399551E-4</v>
      </c>
      <c r="BL40" s="46">
        <f t="shared" si="49"/>
        <v>61.902684960405587</v>
      </c>
      <c r="BM40">
        <f t="shared" si="50"/>
        <v>189.17460523899953</v>
      </c>
      <c r="BN40">
        <f t="shared" si="51"/>
        <v>7.2758220802433931</v>
      </c>
      <c r="BO40">
        <f t="shared" si="52"/>
        <v>2.3808318325403772</v>
      </c>
      <c r="BP40">
        <f t="shared" si="53"/>
        <v>8.6742983189535394</v>
      </c>
    </row>
    <row r="41" spans="1:68" x14ac:dyDescent="0.2">
      <c r="A41" t="s">
        <v>45</v>
      </c>
      <c r="B41">
        <v>3.1000000000000005</v>
      </c>
      <c r="C41" s="1">
        <f t="shared" si="54"/>
        <v>240</v>
      </c>
      <c r="D41" s="40">
        <v>86.531791143600003</v>
      </c>
      <c r="E41" s="40">
        <v>454.56452192580002</v>
      </c>
      <c r="F41" s="40">
        <v>40263.884298389399</v>
      </c>
      <c r="G41" s="40">
        <v>107.62355049600001</v>
      </c>
      <c r="H41" s="40">
        <v>243.38156656439998</v>
      </c>
      <c r="I41" s="40">
        <v>4210.7970785496</v>
      </c>
      <c r="J41" s="40">
        <v>4.9731792439999998</v>
      </c>
      <c r="K41" s="40">
        <v>12475.3919491256</v>
      </c>
      <c r="L41" s="40">
        <v>33.3160742926</v>
      </c>
      <c r="M41" s="40">
        <v>31.598326163800003</v>
      </c>
      <c r="N41" s="40">
        <v>88.252340059399998</v>
      </c>
      <c r="O41" s="40">
        <v>15.336956841799999</v>
      </c>
      <c r="P41" s="8">
        <f t="shared" si="12"/>
        <v>0.26824855254516006</v>
      </c>
      <c r="Q41" s="8">
        <f t="shared" si="13"/>
        <v>1.4091500179699803</v>
      </c>
      <c r="R41" s="8">
        <f t="shared" si="14"/>
        <v>124.81804132500714</v>
      </c>
      <c r="S41" s="8">
        <f t="shared" si="15"/>
        <v>0.33363300653760003</v>
      </c>
      <c r="T41" s="8">
        <f t="shared" si="16"/>
        <v>0.75448285634963996</v>
      </c>
      <c r="U41" s="8">
        <f t="shared" si="17"/>
        <v>13.053470943503761</v>
      </c>
      <c r="V41" s="8">
        <f t="shared" si="18"/>
        <v>1.54168556564E-2</v>
      </c>
      <c r="W41" s="8">
        <f t="shared" si="19"/>
        <v>38.673715042289366</v>
      </c>
      <c r="X41" s="8">
        <f t="shared" si="20"/>
        <v>0.10327983030706001</v>
      </c>
      <c r="Y41" s="8">
        <f t="shared" si="21"/>
        <v>9.7954811107780024E-2</v>
      </c>
      <c r="Z41" s="8">
        <f t="shared" si="22"/>
        <v>0.27358225418414001</v>
      </c>
      <c r="AA41" s="8">
        <f t="shared" si="23"/>
        <v>4.7544566209580003E-2</v>
      </c>
      <c r="AB41" s="45">
        <f t="shared" si="24"/>
        <v>3.8652529185181562E-2</v>
      </c>
      <c r="AC41" s="45">
        <f t="shared" si="25"/>
        <v>0.13035615337372619</v>
      </c>
      <c r="AD41" s="45">
        <f t="shared" si="26"/>
        <v>5.4292318975644696</v>
      </c>
      <c r="AE41" s="45">
        <f t="shared" si="27"/>
        <v>1.3724105575384617E-2</v>
      </c>
      <c r="AF41" s="45">
        <f t="shared" si="28"/>
        <v>2.79645239566212E-2</v>
      </c>
      <c r="AG41" s="45">
        <f t="shared" si="29"/>
        <v>0.33384836172643889</v>
      </c>
      <c r="AH41" s="45">
        <f t="shared" si="30"/>
        <v>2.8061258930469604E-4</v>
      </c>
      <c r="AI41" s="45">
        <f t="shared" si="31"/>
        <v>0.96491304995731952</v>
      </c>
      <c r="AJ41" s="45">
        <f t="shared" si="32"/>
        <v>1.8492359947548792E-3</v>
      </c>
      <c r="AK41" s="45">
        <f t="shared" si="33"/>
        <v>1.1460724360334623E-3</v>
      </c>
      <c r="AL41" s="45">
        <f t="shared" si="34"/>
        <v>3.122372223055695E-3</v>
      </c>
      <c r="AM41" s="45">
        <f t="shared" si="35"/>
        <v>3.4620670071783293E-4</v>
      </c>
      <c r="AN41" s="45">
        <f t="shared" si="36"/>
        <v>1.246855780167147E-2</v>
      </c>
      <c r="AO41" s="45">
        <f t="shared" si="1"/>
        <v>4.2050372056040702E-2</v>
      </c>
      <c r="AP41" s="45">
        <f t="shared" si="2"/>
        <v>1.7513651282466027</v>
      </c>
      <c r="AQ41" s="45">
        <f t="shared" si="3"/>
        <v>4.4271308307692308E-3</v>
      </c>
      <c r="AR41" s="45">
        <f t="shared" si="4"/>
        <v>9.0208141795552251E-3</v>
      </c>
      <c r="AS41" s="45">
        <f t="shared" si="5"/>
        <v>0.10769301991175446</v>
      </c>
      <c r="AT41" s="45">
        <f t="shared" si="6"/>
        <v>9.0520190098289033E-5</v>
      </c>
      <c r="AU41" s="45">
        <f t="shared" si="7"/>
        <v>0.31126227417978042</v>
      </c>
      <c r="AV41" s="45">
        <f t="shared" si="8"/>
        <v>5.965277402435093E-4</v>
      </c>
      <c r="AW41" s="45">
        <f t="shared" si="9"/>
        <v>3.6970078581724584E-4</v>
      </c>
      <c r="AX41" s="45">
        <f t="shared" si="10"/>
        <v>1.0072168461469982E-3</v>
      </c>
      <c r="AY41" s="45">
        <f t="shared" si="11"/>
        <v>1.1167958087672029E-4</v>
      </c>
      <c r="AZ41">
        <f t="shared" si="37"/>
        <v>3.8652529185181562E-2</v>
      </c>
      <c r="BA41">
        <f t="shared" si="38"/>
        <v>0.39106846012117857</v>
      </c>
      <c r="BB41">
        <f t="shared" si="39"/>
        <v>5.4292318975644696</v>
      </c>
      <c r="BC41">
        <f t="shared" si="40"/>
        <v>2.7448211150769234E-2</v>
      </c>
      <c r="BD41">
        <f t="shared" si="41"/>
        <v>8.3893571869863598E-2</v>
      </c>
      <c r="BE41">
        <f t="shared" si="42"/>
        <v>0.33384836172643889</v>
      </c>
      <c r="BF41">
        <f t="shared" si="43"/>
        <v>1.1224503572187842E-3</v>
      </c>
      <c r="BG41">
        <f t="shared" si="44"/>
        <v>1.929826099914639</v>
      </c>
      <c r="BH41">
        <f t="shared" si="45"/>
        <v>5.5477079842646375E-3</v>
      </c>
      <c r="BI41">
        <f t="shared" si="46"/>
        <v>1.1460724360334623E-3</v>
      </c>
      <c r="BJ41">
        <f t="shared" si="47"/>
        <v>6.24474444611139E-3</v>
      </c>
      <c r="BK41">
        <f t="shared" si="48"/>
        <v>6.9241340143566586E-4</v>
      </c>
      <c r="BL41" s="46">
        <f t="shared" si="49"/>
        <v>58.015651632796001</v>
      </c>
      <c r="BM41">
        <f t="shared" si="50"/>
        <v>179.84852006166759</v>
      </c>
      <c r="BN41">
        <f t="shared" si="51"/>
        <v>6.9454351212830083</v>
      </c>
      <c r="BO41">
        <f t="shared" si="52"/>
        <v>2.2404629423493572</v>
      </c>
      <c r="BP41">
        <f t="shared" si="53"/>
        <v>8.2487225201576031</v>
      </c>
    </row>
    <row r="42" spans="1:68" x14ac:dyDescent="0.2">
      <c r="A42" t="s">
        <v>46</v>
      </c>
      <c r="B42">
        <v>3.1209999999999996</v>
      </c>
      <c r="C42" s="1">
        <f>C41+6</f>
        <v>246</v>
      </c>
      <c r="D42" s="40">
        <v>76.544537890800001</v>
      </c>
      <c r="E42" s="40">
        <v>402.37854569359996</v>
      </c>
      <c r="F42" s="40">
        <v>37195.913270686797</v>
      </c>
      <c r="G42" s="40">
        <v>73.264171106000006</v>
      </c>
      <c r="H42" s="40">
        <v>758.55637605999993</v>
      </c>
      <c r="I42" s="40">
        <v>3995.6736834307999</v>
      </c>
      <c r="J42" s="40">
        <v>3.2139241119999999</v>
      </c>
      <c r="K42" s="40">
        <v>11388.185729950399</v>
      </c>
      <c r="L42" s="40">
        <v>31.022255851999997</v>
      </c>
      <c r="M42" s="40">
        <v>29.490989900400002</v>
      </c>
      <c r="N42" s="40">
        <v>72.343227118399994</v>
      </c>
      <c r="O42" s="40">
        <v>8.0194384591999981</v>
      </c>
      <c r="P42" s="8">
        <f t="shared" si="12"/>
        <v>0.23889550275718677</v>
      </c>
      <c r="Q42" s="8">
        <f t="shared" si="13"/>
        <v>1.2558234411097253</v>
      </c>
      <c r="R42" s="8">
        <f t="shared" si="14"/>
        <v>116.08844531781348</v>
      </c>
      <c r="S42" s="8">
        <f t="shared" si="15"/>
        <v>0.22865747802182598</v>
      </c>
      <c r="T42" s="8">
        <f t="shared" si="16"/>
        <v>2.3674544496832595</v>
      </c>
      <c r="U42" s="8">
        <f t="shared" si="17"/>
        <v>12.470497565987525</v>
      </c>
      <c r="V42" s="8">
        <f t="shared" si="18"/>
        <v>1.0030657153551999E-2</v>
      </c>
      <c r="W42" s="8">
        <f t="shared" si="19"/>
        <v>35.542527663175193</v>
      </c>
      <c r="X42" s="8">
        <f t="shared" si="20"/>
        <v>9.6820460514091974E-2</v>
      </c>
      <c r="Y42" s="8">
        <f t="shared" si="21"/>
        <v>9.2041379479148394E-2</v>
      </c>
      <c r="Z42" s="8">
        <f t="shared" si="22"/>
        <v>0.22578321183652636</v>
      </c>
      <c r="AA42" s="8">
        <f t="shared" si="23"/>
        <v>2.5028667431163189E-2</v>
      </c>
      <c r="AB42" s="45">
        <f t="shared" si="24"/>
        <v>3.4422983106222875E-2</v>
      </c>
      <c r="AC42" s="45">
        <f t="shared" si="25"/>
        <v>0.11617238123124193</v>
      </c>
      <c r="AD42" s="45">
        <f t="shared" si="26"/>
        <v>5.0495191525799692</v>
      </c>
      <c r="AE42" s="45">
        <f t="shared" si="27"/>
        <v>9.4059020165292474E-3</v>
      </c>
      <c r="AF42" s="45">
        <f t="shared" si="28"/>
        <v>8.7748497023100794E-2</v>
      </c>
      <c r="AG42" s="45">
        <f t="shared" si="29"/>
        <v>0.31893855667487275</v>
      </c>
      <c r="AH42" s="45">
        <f t="shared" si="30"/>
        <v>1.8257475707229704E-4</v>
      </c>
      <c r="AI42" s="45">
        <f t="shared" si="31"/>
        <v>0.88678961235467046</v>
      </c>
      <c r="AJ42" s="45">
        <f t="shared" si="32"/>
        <v>1.7335803135916199E-3</v>
      </c>
      <c r="AK42" s="45">
        <f t="shared" si="33"/>
        <v>1.076885216791253E-3</v>
      </c>
      <c r="AL42" s="45">
        <f t="shared" si="34"/>
        <v>2.5768456041603098E-3</v>
      </c>
      <c r="AM42" s="45">
        <f t="shared" si="35"/>
        <v>1.8225200197453714E-4</v>
      </c>
      <c r="AN42" s="45">
        <f t="shared" si="36"/>
        <v>1.1029472318559077E-2</v>
      </c>
      <c r="AO42" s="45">
        <f t="shared" si="1"/>
        <v>3.7222807187197039E-2</v>
      </c>
      <c r="AP42" s="45">
        <f t="shared" si="2"/>
        <v>1.6179170626658026</v>
      </c>
      <c r="AQ42" s="45">
        <f t="shared" si="3"/>
        <v>3.0137462404771706E-3</v>
      </c>
      <c r="AR42" s="45">
        <f t="shared" si="4"/>
        <v>2.811550689621942E-2</v>
      </c>
      <c r="AS42" s="45">
        <f t="shared" si="5"/>
        <v>0.10219114279874168</v>
      </c>
      <c r="AT42" s="45">
        <f t="shared" si="6"/>
        <v>5.849880072806699E-5</v>
      </c>
      <c r="AU42" s="45">
        <f t="shared" si="7"/>
        <v>0.28413637050774448</v>
      </c>
      <c r="AV42" s="45">
        <f t="shared" si="8"/>
        <v>5.5545668490599809E-4</v>
      </c>
      <c r="AW42" s="45">
        <f t="shared" si="9"/>
        <v>3.4504492687960689E-4</v>
      </c>
      <c r="AX42" s="45">
        <f t="shared" si="10"/>
        <v>8.2564742203149958E-4</v>
      </c>
      <c r="AY42" s="45">
        <f t="shared" si="11"/>
        <v>5.8395386726862277E-5</v>
      </c>
      <c r="AZ42">
        <f t="shared" si="37"/>
        <v>3.4422983106222875E-2</v>
      </c>
      <c r="BA42">
        <f t="shared" si="38"/>
        <v>0.34851714369372577</v>
      </c>
      <c r="BB42">
        <f t="shared" si="39"/>
        <v>5.0495191525799692</v>
      </c>
      <c r="BC42">
        <f t="shared" si="40"/>
        <v>1.8811804033058495E-2</v>
      </c>
      <c r="BD42">
        <f t="shared" si="41"/>
        <v>0.2632454910693024</v>
      </c>
      <c r="BE42">
        <f t="shared" si="42"/>
        <v>0.31893855667487275</v>
      </c>
      <c r="BF42">
        <f t="shared" si="43"/>
        <v>7.3029902828918817E-4</v>
      </c>
      <c r="BG42">
        <f t="shared" si="44"/>
        <v>1.7735792247093409</v>
      </c>
      <c r="BH42">
        <f t="shared" si="45"/>
        <v>5.2007409407748596E-3</v>
      </c>
      <c r="BI42">
        <f t="shared" si="46"/>
        <v>1.076885216791253E-3</v>
      </c>
      <c r="BJ42">
        <f t="shared" si="47"/>
        <v>5.1536912083206196E-3</v>
      </c>
      <c r="BK42">
        <f t="shared" si="48"/>
        <v>3.6450400394907428E-4</v>
      </c>
      <c r="BL42" s="46">
        <f t="shared" si="49"/>
        <v>54.034606150260402</v>
      </c>
      <c r="BM42">
        <f t="shared" si="50"/>
        <v>168.6420057949627</v>
      </c>
      <c r="BN42">
        <f t="shared" si="51"/>
        <v>6.5087492228801969</v>
      </c>
      <c r="BO42">
        <f t="shared" si="52"/>
        <v>2.0854691518360133</v>
      </c>
      <c r="BP42">
        <f t="shared" si="53"/>
        <v>7.8195604762646163</v>
      </c>
    </row>
    <row r="43" spans="1:68" x14ac:dyDescent="0.2">
      <c r="A43" t="s">
        <v>47</v>
      </c>
      <c r="B43">
        <v>3.1499999999999995</v>
      </c>
      <c r="C43" s="1">
        <f t="shared" si="54"/>
        <v>252</v>
      </c>
      <c r="D43" s="40">
        <v>66.540678664200001</v>
      </c>
      <c r="E43" s="40">
        <v>365.49605943239999</v>
      </c>
      <c r="F43" s="40">
        <v>32734.054339373401</v>
      </c>
      <c r="G43" s="40">
        <v>60.264560187000001</v>
      </c>
      <c r="H43" s="40">
        <v>993.09767363820004</v>
      </c>
      <c r="I43" s="40">
        <v>3790.2519370169998</v>
      </c>
      <c r="J43" s="40">
        <v>2.6278454592</v>
      </c>
      <c r="K43" s="40">
        <v>10045.345533264599</v>
      </c>
      <c r="L43" s="40">
        <v>25.491784695</v>
      </c>
      <c r="M43" s="40">
        <v>27.274029330599998</v>
      </c>
      <c r="N43" s="40">
        <v>62.580207846</v>
      </c>
      <c r="O43" s="40">
        <v>5.3898356537999996</v>
      </c>
      <c r="P43" s="8">
        <f t="shared" si="12"/>
        <v>0.20960313779222997</v>
      </c>
      <c r="Q43" s="8">
        <f t="shared" si="13"/>
        <v>1.1513125872120598</v>
      </c>
      <c r="R43" s="8">
        <f t="shared" si="14"/>
        <v>103.1122711690262</v>
      </c>
      <c r="S43" s="8">
        <f t="shared" si="15"/>
        <v>0.18983336458904998</v>
      </c>
      <c r="T43" s="8">
        <f t="shared" si="16"/>
        <v>3.1282576719603297</v>
      </c>
      <c r="U43" s="8">
        <f t="shared" si="17"/>
        <v>11.939293601603548</v>
      </c>
      <c r="V43" s="8">
        <f t="shared" si="18"/>
        <v>8.2777131964799997E-3</v>
      </c>
      <c r="W43" s="8">
        <f t="shared" si="19"/>
        <v>31.642838429783481</v>
      </c>
      <c r="X43" s="8">
        <f t="shared" si="20"/>
        <v>8.0299121789249986E-2</v>
      </c>
      <c r="Y43" s="8">
        <f t="shared" si="21"/>
        <v>8.5913192391389975E-2</v>
      </c>
      <c r="Z43" s="8">
        <f t="shared" si="22"/>
        <v>0.19712765471489999</v>
      </c>
      <c r="AA43" s="8">
        <f t="shared" si="23"/>
        <v>1.6977982309469997E-2</v>
      </c>
      <c r="AB43" s="45">
        <f t="shared" si="24"/>
        <v>3.0202181238073483E-2</v>
      </c>
      <c r="AC43" s="45">
        <f t="shared" si="25"/>
        <v>0.10650440214727656</v>
      </c>
      <c r="AD43" s="45">
        <f t="shared" si="26"/>
        <v>4.4850922648554246</v>
      </c>
      <c r="AE43" s="45">
        <f t="shared" si="27"/>
        <v>7.8088590945721917E-3</v>
      </c>
      <c r="AF43" s="45">
        <f t="shared" si="28"/>
        <v>0.11594728213344439</v>
      </c>
      <c r="AG43" s="45">
        <f t="shared" si="29"/>
        <v>0.30535277753461759</v>
      </c>
      <c r="AH43" s="45">
        <f t="shared" si="30"/>
        <v>1.5066824165416818E-4</v>
      </c>
      <c r="AI43" s="45">
        <f t="shared" si="31"/>
        <v>0.78949197679100502</v>
      </c>
      <c r="AJ43" s="45">
        <f t="shared" si="32"/>
        <v>1.4377640427797669E-3</v>
      </c>
      <c r="AK43" s="45">
        <f t="shared" si="33"/>
        <v>1.0051853561646189E-3</v>
      </c>
      <c r="AL43" s="45">
        <f t="shared" si="34"/>
        <v>2.2498020396587532E-3</v>
      </c>
      <c r="AM43" s="45">
        <f t="shared" si="35"/>
        <v>1.2362908548365248E-4</v>
      </c>
      <c r="AN43" s="45">
        <f t="shared" si="36"/>
        <v>9.587994043832853E-3</v>
      </c>
      <c r="AO43" s="45">
        <f t="shared" si="1"/>
        <v>3.3810921316595743E-2</v>
      </c>
      <c r="AP43" s="45">
        <f t="shared" si="2"/>
        <v>1.4238388142398175</v>
      </c>
      <c r="AQ43" s="45">
        <f t="shared" si="3"/>
        <v>2.4790028871657754E-3</v>
      </c>
      <c r="AR43" s="45">
        <f t="shared" si="4"/>
        <v>3.6808660994744259E-2</v>
      </c>
      <c r="AS43" s="45">
        <f t="shared" si="5"/>
        <v>9.6937389693529413E-2</v>
      </c>
      <c r="AT43" s="45">
        <f t="shared" si="6"/>
        <v>4.7831187826720069E-5</v>
      </c>
      <c r="AU43" s="45">
        <f t="shared" si="7"/>
        <v>0.25063237358444607</v>
      </c>
      <c r="AV43" s="45">
        <f t="shared" si="8"/>
        <v>4.5643302945389436E-4</v>
      </c>
      <c r="AW43" s="45">
        <f t="shared" si="9"/>
        <v>3.1910646227448225E-4</v>
      </c>
      <c r="AX43" s="45">
        <f t="shared" si="10"/>
        <v>7.1422286973293761E-4</v>
      </c>
      <c r="AY43" s="45">
        <f t="shared" si="11"/>
        <v>3.9247328724969051E-5</v>
      </c>
      <c r="AZ43">
        <f t="shared" si="37"/>
        <v>3.0202181238073483E-2</v>
      </c>
      <c r="BA43">
        <f t="shared" si="38"/>
        <v>0.31951320644182968</v>
      </c>
      <c r="BB43">
        <f t="shared" si="39"/>
        <v>4.4850922648554246</v>
      </c>
      <c r="BC43">
        <f t="shared" si="40"/>
        <v>1.5617718189144383E-2</v>
      </c>
      <c r="BD43">
        <f t="shared" si="41"/>
        <v>0.34784184640033317</v>
      </c>
      <c r="BE43">
        <f t="shared" si="42"/>
        <v>0.30535277753461759</v>
      </c>
      <c r="BF43">
        <f t="shared" si="43"/>
        <v>6.0267296661667272E-4</v>
      </c>
      <c r="BG43">
        <f t="shared" si="44"/>
        <v>1.57898395358201</v>
      </c>
      <c r="BH43">
        <f t="shared" si="45"/>
        <v>4.3132921283393008E-3</v>
      </c>
      <c r="BI43">
        <f t="shared" si="46"/>
        <v>1.0051853561646189E-3</v>
      </c>
      <c r="BJ43">
        <f t="shared" si="47"/>
        <v>4.4996040793175065E-3</v>
      </c>
      <c r="BK43">
        <f t="shared" si="48"/>
        <v>2.4725817096730497E-4</v>
      </c>
      <c r="BL43" s="46">
        <f t="shared" si="49"/>
        <v>48.178414484561394</v>
      </c>
      <c r="BM43">
        <f t="shared" si="50"/>
        <v>151.76200562636839</v>
      </c>
      <c r="BN43">
        <f t="shared" si="51"/>
        <v>5.8453667925601538</v>
      </c>
      <c r="BO43">
        <f t="shared" si="52"/>
        <v>1.8556719976381444</v>
      </c>
      <c r="BP43">
        <f t="shared" si="53"/>
        <v>7.0932719609428361</v>
      </c>
    </row>
    <row r="44" spans="1:68" x14ac:dyDescent="0.2">
      <c r="A44" t="s">
        <v>48</v>
      </c>
      <c r="B44">
        <v>3.1749999999999998</v>
      </c>
      <c r="C44" s="1">
        <f t="shared" si="54"/>
        <v>258</v>
      </c>
      <c r="D44" s="40">
        <v>67.588077933699992</v>
      </c>
      <c r="E44" s="40">
        <v>365.28247103669997</v>
      </c>
      <c r="F44" s="40">
        <v>34468.836831843502</v>
      </c>
      <c r="G44" s="40">
        <v>60.466353377799997</v>
      </c>
      <c r="H44" s="40">
        <v>1371.7024177997</v>
      </c>
      <c r="I44" s="40">
        <v>3709.9795577422997</v>
      </c>
      <c r="J44" s="40">
        <v>2.3082601411999999</v>
      </c>
      <c r="K44" s="40">
        <v>9958.2772342423996</v>
      </c>
      <c r="L44" s="40">
        <v>24.822097427099997</v>
      </c>
      <c r="M44" s="40">
        <v>27.682722337199998</v>
      </c>
      <c r="N44" s="40">
        <v>59.559225971199993</v>
      </c>
      <c r="O44" s="40">
        <v>3.9504735496999994</v>
      </c>
      <c r="P44" s="8">
        <f t="shared" si="12"/>
        <v>0.21459214743949748</v>
      </c>
      <c r="Q44" s="8">
        <f t="shared" si="13"/>
        <v>1.1597718455415225</v>
      </c>
      <c r="R44" s="8">
        <f t="shared" si="14"/>
        <v>109.43855694110312</v>
      </c>
      <c r="S44" s="8">
        <f t="shared" si="15"/>
        <v>0.19198067197451499</v>
      </c>
      <c r="T44" s="8">
        <f t="shared" si="16"/>
        <v>4.3551551765140477</v>
      </c>
      <c r="U44" s="8">
        <f t="shared" si="17"/>
        <v>11.779185095831801</v>
      </c>
      <c r="V44" s="8">
        <f t="shared" si="18"/>
        <v>7.3287259483099994E-3</v>
      </c>
      <c r="W44" s="8">
        <f t="shared" si="19"/>
        <v>31.617530218719619</v>
      </c>
      <c r="X44" s="8">
        <f t="shared" si="20"/>
        <v>7.881015933104249E-2</v>
      </c>
      <c r="Y44" s="8">
        <f t="shared" si="21"/>
        <v>8.7892643420609984E-2</v>
      </c>
      <c r="Z44" s="8">
        <f t="shared" si="22"/>
        <v>0.18910054245855998</v>
      </c>
      <c r="AA44" s="8">
        <f t="shared" si="23"/>
        <v>1.2542753520297498E-2</v>
      </c>
      <c r="AB44" s="45">
        <f t="shared" si="24"/>
        <v>3.0921058708861308E-2</v>
      </c>
      <c r="AC44" s="45">
        <f t="shared" si="25"/>
        <v>0.10728694223325831</v>
      </c>
      <c r="AD44" s="45">
        <f t="shared" si="26"/>
        <v>4.7602678095303661</v>
      </c>
      <c r="AE44" s="45">
        <f t="shared" si="27"/>
        <v>7.8971893037645003E-3</v>
      </c>
      <c r="AF44" s="45">
        <f t="shared" si="28"/>
        <v>0.16142161514136574</v>
      </c>
      <c r="AG44" s="45">
        <f t="shared" si="29"/>
        <v>0.30125793083968799</v>
      </c>
      <c r="AH44" s="45">
        <f t="shared" si="30"/>
        <v>1.3339508460702583E-4</v>
      </c>
      <c r="AI44" s="45">
        <f t="shared" si="31"/>
        <v>0.78886053439919213</v>
      </c>
      <c r="AJ44" s="45">
        <f t="shared" si="32"/>
        <v>1.4111040166704116E-3</v>
      </c>
      <c r="AK44" s="45">
        <f t="shared" si="33"/>
        <v>1.0283449563660931E-3</v>
      </c>
      <c r="AL44" s="45">
        <f t="shared" si="34"/>
        <v>2.1581892542634098E-3</v>
      </c>
      <c r="AM44" s="45">
        <f t="shared" si="35"/>
        <v>9.133294633581517E-5</v>
      </c>
      <c r="AN44" s="45">
        <f t="shared" si="36"/>
        <v>9.7389161287752164E-3</v>
      </c>
      <c r="AO44" s="45">
        <f t="shared" si="1"/>
        <v>3.3791162908112855E-2</v>
      </c>
      <c r="AP44" s="45">
        <f t="shared" si="2"/>
        <v>1.49929694788358</v>
      </c>
      <c r="AQ44" s="45">
        <f t="shared" si="3"/>
        <v>2.4873037177211028E-3</v>
      </c>
      <c r="AR44" s="45">
        <f t="shared" si="4"/>
        <v>5.0841453587831729E-2</v>
      </c>
      <c r="AS44" s="45">
        <f t="shared" si="5"/>
        <v>9.4884387666043471E-2</v>
      </c>
      <c r="AT44" s="45">
        <f t="shared" si="6"/>
        <v>4.2014199876228613E-5</v>
      </c>
      <c r="AU44" s="45">
        <f t="shared" si="7"/>
        <v>0.24846001083439123</v>
      </c>
      <c r="AV44" s="45">
        <f t="shared" si="8"/>
        <v>4.4444220997493281E-4</v>
      </c>
      <c r="AW44" s="45">
        <f t="shared" si="9"/>
        <v>3.2388817523341517E-4</v>
      </c>
      <c r="AX44" s="45">
        <f t="shared" si="10"/>
        <v>6.7974464701209757E-4</v>
      </c>
      <c r="AY44" s="45">
        <f t="shared" si="11"/>
        <v>2.8766282310492968E-5</v>
      </c>
      <c r="AZ44">
        <f t="shared" si="37"/>
        <v>3.0921058708861308E-2</v>
      </c>
      <c r="BA44">
        <f t="shared" si="38"/>
        <v>0.32186082669977495</v>
      </c>
      <c r="BB44">
        <f t="shared" si="39"/>
        <v>4.7602678095303661</v>
      </c>
      <c r="BC44">
        <f t="shared" si="40"/>
        <v>1.5794378607529001E-2</v>
      </c>
      <c r="BD44">
        <f t="shared" si="41"/>
        <v>0.4842648454240972</v>
      </c>
      <c r="BE44">
        <f t="shared" si="42"/>
        <v>0.30125793083968799</v>
      </c>
      <c r="BF44">
        <f t="shared" si="43"/>
        <v>5.3358033842810333E-4</v>
      </c>
      <c r="BG44">
        <f t="shared" si="44"/>
        <v>1.5777210687983843</v>
      </c>
      <c r="BH44">
        <f t="shared" si="45"/>
        <v>4.2333120500112351E-3</v>
      </c>
      <c r="BI44">
        <f t="shared" si="46"/>
        <v>1.0283449563660931E-3</v>
      </c>
      <c r="BJ44">
        <f t="shared" si="47"/>
        <v>4.3163785085268197E-3</v>
      </c>
      <c r="BK44">
        <f t="shared" si="48"/>
        <v>1.8266589267163034E-4</v>
      </c>
      <c r="BL44" s="46">
        <f t="shared" si="49"/>
        <v>50.120455723402515</v>
      </c>
      <c r="BM44">
        <f t="shared" si="50"/>
        <v>159.13244692180297</v>
      </c>
      <c r="BN44">
        <f t="shared" si="51"/>
        <v>6.1627354464147386</v>
      </c>
      <c r="BO44">
        <f t="shared" si="52"/>
        <v>1.9410190382408627</v>
      </c>
      <c r="BP44">
        <f t="shared" si="53"/>
        <v>7.5023822003547043</v>
      </c>
    </row>
    <row r="45" spans="1:68" x14ac:dyDescent="0.2">
      <c r="A45" t="s">
        <v>49</v>
      </c>
      <c r="B45">
        <v>3.1910000000000007</v>
      </c>
      <c r="C45" s="1">
        <f>C44+6</f>
        <v>264</v>
      </c>
      <c r="D45" s="40">
        <v>59.787261021599996</v>
      </c>
      <c r="E45" s="40">
        <v>320.97243821400002</v>
      </c>
      <c r="F45" s="40">
        <v>30657.288711175202</v>
      </c>
      <c r="G45" s="40">
        <v>49.735809576000001</v>
      </c>
      <c r="H45" s="40">
        <v>1893.1079527811999</v>
      </c>
      <c r="I45" s="40">
        <v>3410.8918520903999</v>
      </c>
      <c r="J45" s="40">
        <v>1.6138881288000002</v>
      </c>
      <c r="K45" s="40">
        <v>8878.311516092399</v>
      </c>
      <c r="L45" s="40">
        <v>19.325675735999997</v>
      </c>
      <c r="M45" s="40">
        <v>25.781075334000001</v>
      </c>
      <c r="N45" s="40">
        <v>49.4484781572</v>
      </c>
      <c r="O45" s="40">
        <v>1.9482161003999998</v>
      </c>
      <c r="P45" s="8">
        <f t="shared" si="12"/>
        <v>0.19078114991992562</v>
      </c>
      <c r="Q45" s="8">
        <f t="shared" si="13"/>
        <v>1.0242230503408742</v>
      </c>
      <c r="R45" s="8">
        <f t="shared" si="14"/>
        <v>97.827408277360092</v>
      </c>
      <c r="S45" s="8">
        <f t="shared" si="15"/>
        <v>0.15870696835701603</v>
      </c>
      <c r="T45" s="8">
        <f t="shared" si="16"/>
        <v>6.0409074773248097</v>
      </c>
      <c r="U45" s="8">
        <f t="shared" si="17"/>
        <v>10.884155900020469</v>
      </c>
      <c r="V45" s="8">
        <f t="shared" si="18"/>
        <v>5.1499170190008022E-3</v>
      </c>
      <c r="W45" s="8">
        <f t="shared" si="19"/>
        <v>28.330692047850849</v>
      </c>
      <c r="X45" s="8">
        <f t="shared" si="20"/>
        <v>6.1668231273576006E-2</v>
      </c>
      <c r="Y45" s="8">
        <f t="shared" si="21"/>
        <v>8.2267411390794021E-2</v>
      </c>
      <c r="Z45" s="8">
        <f t="shared" si="22"/>
        <v>0.15779009379962525</v>
      </c>
      <c r="AA45" s="8">
        <f t="shared" si="23"/>
        <v>6.2167575763764004E-3</v>
      </c>
      <c r="AB45" s="45">
        <f t="shared" si="24"/>
        <v>2.7490079239182365E-2</v>
      </c>
      <c r="AC45" s="45">
        <f t="shared" si="25"/>
        <v>9.4747738236898624E-2</v>
      </c>
      <c r="AD45" s="45">
        <f t="shared" si="26"/>
        <v>4.2552156710465461</v>
      </c>
      <c r="AE45" s="45">
        <f t="shared" si="27"/>
        <v>6.5284643503503098E-3</v>
      </c>
      <c r="AF45" s="45">
        <f t="shared" si="28"/>
        <v>0.22390316817364009</v>
      </c>
      <c r="AG45" s="45">
        <f t="shared" si="29"/>
        <v>0.27836715856829841</v>
      </c>
      <c r="AH45" s="45">
        <f t="shared" si="30"/>
        <v>9.3737113560262147E-5</v>
      </c>
      <c r="AI45" s="45">
        <f t="shared" si="31"/>
        <v>0.70685359400825476</v>
      </c>
      <c r="AJ45" s="45">
        <f t="shared" si="32"/>
        <v>1.1041760299655506E-3</v>
      </c>
      <c r="AK45" s="45">
        <f t="shared" si="33"/>
        <v>9.6252967580196587E-4</v>
      </c>
      <c r="AL45" s="45">
        <f t="shared" si="34"/>
        <v>1.8008456265649992E-3</v>
      </c>
      <c r="AM45" s="45">
        <f t="shared" si="35"/>
        <v>4.5268751011260465E-5</v>
      </c>
      <c r="AN45" s="45">
        <f t="shared" si="36"/>
        <v>8.6148791097406321E-3</v>
      </c>
      <c r="AO45" s="45">
        <f t="shared" si="1"/>
        <v>2.9692177448103603E-2</v>
      </c>
      <c r="AP45" s="45">
        <f t="shared" si="2"/>
        <v>1.3335053810863506</v>
      </c>
      <c r="AQ45" s="45">
        <f t="shared" si="3"/>
        <v>2.045899200987248E-3</v>
      </c>
      <c r="AR45" s="45">
        <f t="shared" si="4"/>
        <v>7.0167084980770927E-2</v>
      </c>
      <c r="AS45" s="45">
        <f t="shared" si="5"/>
        <v>8.7235085731212275E-2</v>
      </c>
      <c r="AT45" s="45">
        <f t="shared" si="6"/>
        <v>2.9375466487076817E-5</v>
      </c>
      <c r="AU45" s="45">
        <f t="shared" si="7"/>
        <v>0.22151475838553888</v>
      </c>
      <c r="AV45" s="45">
        <f t="shared" si="8"/>
        <v>3.4602821371530876E-4</v>
      </c>
      <c r="AW45" s="45">
        <f t="shared" si="9"/>
        <v>3.0163888304668305E-4</v>
      </c>
      <c r="AX45" s="45">
        <f t="shared" si="10"/>
        <v>5.643514968865556E-4</v>
      </c>
      <c r="AY45" s="45">
        <f t="shared" si="11"/>
        <v>1.4186383895725621E-5</v>
      </c>
      <c r="AZ45">
        <f t="shared" si="37"/>
        <v>2.7490079239182365E-2</v>
      </c>
      <c r="BA45">
        <f t="shared" si="38"/>
        <v>0.28424321471069586</v>
      </c>
      <c r="BB45">
        <f t="shared" si="39"/>
        <v>4.2552156710465461</v>
      </c>
      <c r="BC45">
        <f t="shared" si="40"/>
        <v>1.305692870070062E-2</v>
      </c>
      <c r="BD45">
        <f t="shared" si="41"/>
        <v>0.67170950452092026</v>
      </c>
      <c r="BE45">
        <f t="shared" si="42"/>
        <v>0.27836715856829841</v>
      </c>
      <c r="BF45">
        <f t="shared" si="43"/>
        <v>3.7494845424104859E-4</v>
      </c>
      <c r="BG45">
        <f t="shared" si="44"/>
        <v>1.4137071880165095</v>
      </c>
      <c r="BH45">
        <f t="shared" si="45"/>
        <v>3.3125280898966517E-3</v>
      </c>
      <c r="BI45">
        <f t="shared" si="46"/>
        <v>9.6252967580196587E-4</v>
      </c>
      <c r="BJ45">
        <f t="shared" si="47"/>
        <v>3.6016912531299985E-3</v>
      </c>
      <c r="BK45">
        <f t="shared" si="48"/>
        <v>9.053750202252093E-5</v>
      </c>
      <c r="BL45" s="46">
        <f t="shared" si="49"/>
        <v>45.368212874407199</v>
      </c>
      <c r="BM45">
        <f t="shared" si="50"/>
        <v>144.76996728223341</v>
      </c>
      <c r="BN45">
        <f t="shared" si="51"/>
        <v>5.5971124308200739</v>
      </c>
      <c r="BO45">
        <f t="shared" si="52"/>
        <v>1.7540308463867353</v>
      </c>
      <c r="BP45">
        <f t="shared" si="53"/>
        <v>6.9521319797779455</v>
      </c>
    </row>
    <row r="46" spans="1:68" x14ac:dyDescent="0.2">
      <c r="A46" t="s">
        <v>50</v>
      </c>
      <c r="B46">
        <v>3.2060000000000004</v>
      </c>
      <c r="C46" s="1">
        <f t="shared" si="54"/>
        <v>270</v>
      </c>
      <c r="D46" s="40">
        <v>56.634638282099999</v>
      </c>
      <c r="E46" s="40">
        <v>304.15511480489999</v>
      </c>
      <c r="F46" s="40">
        <v>30843.5928880311</v>
      </c>
      <c r="G46" s="40">
        <v>42.789568339800006</v>
      </c>
      <c r="H46" s="40">
        <v>2128.2039047016001</v>
      </c>
      <c r="I46" s="40">
        <v>3376.7613823941001</v>
      </c>
      <c r="J46" s="40">
        <v>1.3272728103000002</v>
      </c>
      <c r="K46" s="40">
        <v>8406.3585703203007</v>
      </c>
      <c r="L46" s="40">
        <v>14.9109738183</v>
      </c>
      <c r="M46" s="40">
        <v>24.787321587000001</v>
      </c>
      <c r="N46" s="40">
        <v>45.7790039685</v>
      </c>
      <c r="O46" s="40">
        <v>1.3213567404</v>
      </c>
      <c r="P46" s="8">
        <f t="shared" si="12"/>
        <v>0.18157065033241263</v>
      </c>
      <c r="Q46" s="8">
        <f t="shared" si="13"/>
        <v>0.97512129806450953</v>
      </c>
      <c r="R46" s="8">
        <f t="shared" si="14"/>
        <v>98.884558799027729</v>
      </c>
      <c r="S46" s="8">
        <f t="shared" si="15"/>
        <v>0.13718335609739885</v>
      </c>
      <c r="T46" s="8">
        <f t="shared" si="16"/>
        <v>6.8230217184733313</v>
      </c>
      <c r="U46" s="8">
        <f t="shared" si="17"/>
        <v>10.825896991955487</v>
      </c>
      <c r="V46" s="8">
        <f t="shared" si="18"/>
        <v>4.2552366298218014E-3</v>
      </c>
      <c r="W46" s="8">
        <f t="shared" si="19"/>
        <v>26.95078557644689</v>
      </c>
      <c r="X46" s="8">
        <f t="shared" si="20"/>
        <v>4.7804582061469807E-2</v>
      </c>
      <c r="Y46" s="8">
        <f t="shared" si="21"/>
        <v>7.946815300792201E-2</v>
      </c>
      <c r="Z46" s="8">
        <f t="shared" si="22"/>
        <v>0.14676748672301101</v>
      </c>
      <c r="AA46" s="8">
        <f t="shared" si="23"/>
        <v>4.2362697097224006E-3</v>
      </c>
      <c r="AB46" s="45">
        <f t="shared" si="24"/>
        <v>2.616291791533323E-2</v>
      </c>
      <c r="AC46" s="45">
        <f t="shared" si="25"/>
        <v>9.0205485482378306E-2</v>
      </c>
      <c r="AD46" s="45">
        <f t="shared" si="26"/>
        <v>4.3011987298402667</v>
      </c>
      <c r="AE46" s="45">
        <f t="shared" si="27"/>
        <v>5.6430833441957571E-3</v>
      </c>
      <c r="AF46" s="45">
        <f t="shared" si="28"/>
        <v>0.25289183537706933</v>
      </c>
      <c r="AG46" s="45">
        <f t="shared" si="29"/>
        <v>0.27687716091957765</v>
      </c>
      <c r="AH46" s="45">
        <f t="shared" si="30"/>
        <v>7.7452432286527148E-5</v>
      </c>
      <c r="AI46" s="45">
        <f t="shared" si="31"/>
        <v>0.67242478983150922</v>
      </c>
      <c r="AJ46" s="45">
        <f t="shared" si="32"/>
        <v>8.5594596349990702E-4</v>
      </c>
      <c r="AK46" s="45">
        <f t="shared" si="33"/>
        <v>9.2977831997100751E-4</v>
      </c>
      <c r="AL46" s="45">
        <f t="shared" si="34"/>
        <v>1.6750455001484936E-3</v>
      </c>
      <c r="AM46" s="45">
        <f t="shared" si="35"/>
        <v>3.0847372822561714E-5</v>
      </c>
      <c r="AN46" s="45">
        <f t="shared" si="36"/>
        <v>8.1606107034726226E-3</v>
      </c>
      <c r="AO46" s="45">
        <f t="shared" si="1"/>
        <v>2.8136458353829785E-2</v>
      </c>
      <c r="AP46" s="45">
        <f t="shared" si="2"/>
        <v>1.3416090860387606</v>
      </c>
      <c r="AQ46" s="45">
        <f t="shared" si="3"/>
        <v>1.7601632389880712E-3</v>
      </c>
      <c r="AR46" s="45">
        <f t="shared" si="4"/>
        <v>7.8880797060845068E-2</v>
      </c>
      <c r="AS46" s="45">
        <f t="shared" si="5"/>
        <v>8.6362183692943739E-2</v>
      </c>
      <c r="AT46" s="45">
        <f t="shared" si="6"/>
        <v>2.4158587737531859E-5</v>
      </c>
      <c r="AU46" s="45">
        <f t="shared" si="7"/>
        <v>0.20973948528743266</v>
      </c>
      <c r="AV46" s="45">
        <f t="shared" si="8"/>
        <v>2.6698252136615936E-4</v>
      </c>
      <c r="AW46" s="45">
        <f t="shared" si="9"/>
        <v>2.9001195257985258E-4</v>
      </c>
      <c r="AX46" s="45">
        <f t="shared" si="10"/>
        <v>5.2247208363957992E-4</v>
      </c>
      <c r="AY46" s="45">
        <f t="shared" si="11"/>
        <v>9.6217632010485678E-6</v>
      </c>
      <c r="AZ46">
        <f t="shared" si="37"/>
        <v>2.616291791533323E-2</v>
      </c>
      <c r="BA46">
        <f t="shared" si="38"/>
        <v>0.27061645644713495</v>
      </c>
      <c r="BB46">
        <f t="shared" si="39"/>
        <v>4.3011987298402667</v>
      </c>
      <c r="BC46">
        <f t="shared" si="40"/>
        <v>1.1286166688391514E-2</v>
      </c>
      <c r="BD46">
        <f t="shared" si="41"/>
        <v>0.75867550613120804</v>
      </c>
      <c r="BE46">
        <f t="shared" si="42"/>
        <v>0.27687716091957765</v>
      </c>
      <c r="BF46">
        <f t="shared" si="43"/>
        <v>3.0980972914610859E-4</v>
      </c>
      <c r="BG46">
        <f t="shared" si="44"/>
        <v>1.3448495796630184</v>
      </c>
      <c r="BH46">
        <f t="shared" si="45"/>
        <v>2.5678378904997212E-3</v>
      </c>
      <c r="BI46">
        <f t="shared" si="46"/>
        <v>9.2977831997100751E-4</v>
      </c>
      <c r="BJ46">
        <f t="shared" si="47"/>
        <v>3.3500910002969872E-3</v>
      </c>
      <c r="BK46">
        <f t="shared" si="48"/>
        <v>6.1694745645123427E-5</v>
      </c>
      <c r="BL46" s="46">
        <f t="shared" si="49"/>
        <v>45.246621995798392</v>
      </c>
      <c r="BM46">
        <f t="shared" si="50"/>
        <v>145.06067011852971</v>
      </c>
      <c r="BN46">
        <f t="shared" si="51"/>
        <v>5.6289730722990585</v>
      </c>
      <c r="BO46">
        <f t="shared" si="52"/>
        <v>1.7557620312847966</v>
      </c>
      <c r="BP46">
        <f t="shared" si="53"/>
        <v>6.9968857292904909</v>
      </c>
    </row>
    <row r="47" spans="1:68" x14ac:dyDescent="0.2">
      <c r="A47" t="s">
        <v>51</v>
      </c>
      <c r="B47">
        <v>3.1549999999999994</v>
      </c>
      <c r="C47" s="1">
        <f t="shared" si="54"/>
        <v>276</v>
      </c>
      <c r="D47" s="40">
        <v>55.853038587200004</v>
      </c>
      <c r="E47" s="40">
        <v>298.77221693760004</v>
      </c>
      <c r="F47" s="40">
        <v>30693.449968212801</v>
      </c>
      <c r="G47" s="40">
        <v>42.645822232</v>
      </c>
      <c r="H47" s="40">
        <v>2468.5805661183999</v>
      </c>
      <c r="I47" s="40">
        <v>3463.2195532256005</v>
      </c>
      <c r="J47" s="40">
        <v>1.0960328704</v>
      </c>
      <c r="K47" s="40">
        <v>8409.2235305440008</v>
      </c>
      <c r="L47" s="40">
        <v>12.352815361599999</v>
      </c>
      <c r="M47" s="40">
        <v>24.9522786528</v>
      </c>
      <c r="N47" s="40">
        <v>44.922350195199996</v>
      </c>
      <c r="O47" s="40">
        <v>1.1348439456000001</v>
      </c>
      <c r="P47" s="8">
        <f t="shared" si="12"/>
        <v>0.17621633674261597</v>
      </c>
      <c r="Q47" s="8">
        <f t="shared" si="13"/>
        <v>0.94262634443812787</v>
      </c>
      <c r="R47" s="8">
        <f t="shared" si="14"/>
        <v>96.837834649711368</v>
      </c>
      <c r="S47" s="8">
        <f t="shared" si="15"/>
        <v>0.13454756914195998</v>
      </c>
      <c r="T47" s="8">
        <f t="shared" si="16"/>
        <v>7.7883716861035506</v>
      </c>
      <c r="U47" s="8">
        <f t="shared" si="17"/>
        <v>10.926457690426767</v>
      </c>
      <c r="V47" s="8">
        <f t="shared" si="18"/>
        <v>3.4579837061119991E-3</v>
      </c>
      <c r="W47" s="8">
        <f t="shared" si="19"/>
        <v>26.531100238866319</v>
      </c>
      <c r="X47" s="8">
        <f t="shared" si="20"/>
        <v>3.8973132465847993E-2</v>
      </c>
      <c r="Y47" s="8">
        <f t="shared" si="21"/>
        <v>7.8724439149583991E-2</v>
      </c>
      <c r="Z47" s="8">
        <f t="shared" si="22"/>
        <v>0.14173001486585596</v>
      </c>
      <c r="AA47" s="8">
        <f t="shared" si="23"/>
        <v>3.5804326483679996E-3</v>
      </c>
      <c r="AB47" s="45">
        <f t="shared" si="24"/>
        <v>2.5391402988849562E-2</v>
      </c>
      <c r="AC47" s="45">
        <f t="shared" si="25"/>
        <v>8.7199476821288424E-2</v>
      </c>
      <c r="AD47" s="45">
        <f t="shared" si="26"/>
        <v>4.2121720160813991</v>
      </c>
      <c r="AE47" s="45">
        <f t="shared" si="27"/>
        <v>5.534659364128342E-3</v>
      </c>
      <c r="AF47" s="45">
        <f t="shared" si="28"/>
        <v>0.28867204173845629</v>
      </c>
      <c r="AG47" s="45">
        <f t="shared" si="29"/>
        <v>0.27944904579096591</v>
      </c>
      <c r="AH47" s="45">
        <f t="shared" si="30"/>
        <v>6.2941094031889323E-5</v>
      </c>
      <c r="AI47" s="45">
        <f t="shared" si="31"/>
        <v>0.66195359877410975</v>
      </c>
      <c r="AJ47" s="45">
        <f t="shared" si="32"/>
        <v>6.9781794925421645E-4</v>
      </c>
      <c r="AK47" s="45">
        <f t="shared" si="33"/>
        <v>9.2107685912699183E-4</v>
      </c>
      <c r="AL47" s="45">
        <f t="shared" si="34"/>
        <v>1.6175532397381413E-3</v>
      </c>
      <c r="AM47" s="45">
        <f t="shared" si="35"/>
        <v>2.6071744326571029E-5</v>
      </c>
      <c r="AN47" s="45">
        <f t="shared" si="36"/>
        <v>8.0479882690489904E-3</v>
      </c>
      <c r="AO47" s="45">
        <f t="shared" si="1"/>
        <v>2.7638502954449584E-2</v>
      </c>
      <c r="AP47" s="45">
        <f t="shared" si="2"/>
        <v>1.3350782935281775</v>
      </c>
      <c r="AQ47" s="45">
        <f t="shared" si="3"/>
        <v>1.7542501946524068E-3</v>
      </c>
      <c r="AR47" s="45">
        <f t="shared" si="4"/>
        <v>9.1496685178591552E-2</v>
      </c>
      <c r="AS47" s="45">
        <f t="shared" si="5"/>
        <v>8.8573390108071623E-2</v>
      </c>
      <c r="AT47" s="45">
        <f t="shared" si="6"/>
        <v>1.9949633607571898E-5</v>
      </c>
      <c r="AU47" s="45">
        <f t="shared" si="7"/>
        <v>0.20981096633093815</v>
      </c>
      <c r="AV47" s="45">
        <f t="shared" si="8"/>
        <v>2.2117843082542524E-4</v>
      </c>
      <c r="AW47" s="45">
        <f t="shared" si="9"/>
        <v>2.9194195217971218E-4</v>
      </c>
      <c r="AX47" s="45">
        <f t="shared" si="10"/>
        <v>5.1269516314996562E-4</v>
      </c>
      <c r="AY47" s="45">
        <f t="shared" si="11"/>
        <v>8.2636273618291703E-6</v>
      </c>
      <c r="AZ47">
        <f t="shared" si="37"/>
        <v>2.5391402988849562E-2</v>
      </c>
      <c r="BA47">
        <f t="shared" si="38"/>
        <v>0.26159843046386527</v>
      </c>
      <c r="BB47">
        <f t="shared" si="39"/>
        <v>4.2121720160813991</v>
      </c>
      <c r="BC47">
        <f t="shared" si="40"/>
        <v>1.1069318728256684E-2</v>
      </c>
      <c r="BD47">
        <f t="shared" si="41"/>
        <v>0.86601612521536886</v>
      </c>
      <c r="BE47">
        <f t="shared" si="42"/>
        <v>0.27944904579096591</v>
      </c>
      <c r="BF47">
        <f t="shared" si="43"/>
        <v>2.5176437612755729E-4</v>
      </c>
      <c r="BG47">
        <f t="shared" si="44"/>
        <v>1.3239071975482195</v>
      </c>
      <c r="BH47">
        <f t="shared" si="45"/>
        <v>2.0934538477626495E-3</v>
      </c>
      <c r="BI47">
        <f t="shared" si="46"/>
        <v>9.2107685912699183E-4</v>
      </c>
      <c r="BJ47">
        <f t="shared" si="47"/>
        <v>3.2351064794762826E-3</v>
      </c>
      <c r="BK47">
        <f t="shared" si="48"/>
        <v>5.2143488653142058E-5</v>
      </c>
      <c r="BL47" s="46">
        <f t="shared" si="49"/>
        <v>45.516203016883196</v>
      </c>
      <c r="BM47">
        <f t="shared" si="50"/>
        <v>143.6036205182665</v>
      </c>
      <c r="BN47">
        <f t="shared" si="51"/>
        <v>5.5636977024456753</v>
      </c>
      <c r="BO47">
        <f t="shared" si="52"/>
        <v>1.7634541053710544</v>
      </c>
      <c r="BP47">
        <f t="shared" si="53"/>
        <v>6.9861570818680718</v>
      </c>
    </row>
    <row r="48" spans="1:68" x14ac:dyDescent="0.2">
      <c r="A48" t="s">
        <v>52</v>
      </c>
      <c r="B48">
        <v>3.1979999999999995</v>
      </c>
      <c r="C48" s="1">
        <f>C47+6</f>
        <v>282</v>
      </c>
      <c r="D48" s="40">
        <v>50.119230307999999</v>
      </c>
      <c r="E48" s="40">
        <v>267.87111648199999</v>
      </c>
      <c r="F48" s="40">
        <v>28268.981451792002</v>
      </c>
      <c r="G48" s="40">
        <v>31.024119199999998</v>
      </c>
      <c r="H48" s="40">
        <v>2983.7996132140001</v>
      </c>
      <c r="I48" s="40">
        <v>3173.0647681380001</v>
      </c>
      <c r="J48" s="40">
        <v>0.59720920200000005</v>
      </c>
      <c r="K48" s="40">
        <v>7483.8164781279993</v>
      </c>
      <c r="L48" s="40">
        <v>6.7286486759999997</v>
      </c>
      <c r="M48" s="40">
        <v>23.081190980000002</v>
      </c>
      <c r="N48" s="40">
        <v>38.827764809999998</v>
      </c>
      <c r="O48" s="40">
        <v>1.1273997880000002</v>
      </c>
      <c r="P48" s="8">
        <f t="shared" si="12"/>
        <v>0.16028129852498396</v>
      </c>
      <c r="Q48" s="8">
        <f t="shared" si="13"/>
        <v>0.85665183050943583</v>
      </c>
      <c r="R48" s="8">
        <f t="shared" si="14"/>
        <v>90.404202682830814</v>
      </c>
      <c r="S48" s="8">
        <f t="shared" si="15"/>
        <v>9.921513320159997E-2</v>
      </c>
      <c r="T48" s="8">
        <f t="shared" si="16"/>
        <v>9.5421911630583711</v>
      </c>
      <c r="U48" s="8">
        <f t="shared" si="17"/>
        <v>10.147461128505322</v>
      </c>
      <c r="V48" s="8">
        <f t="shared" si="18"/>
        <v>1.9098750279959997E-3</v>
      </c>
      <c r="W48" s="8">
        <f t="shared" si="19"/>
        <v>23.933245097053337</v>
      </c>
      <c r="X48" s="8">
        <f t="shared" si="20"/>
        <v>2.1518218465847994E-2</v>
      </c>
      <c r="Y48" s="8">
        <f t="shared" si="21"/>
        <v>7.3813648754039993E-2</v>
      </c>
      <c r="Z48" s="8">
        <f t="shared" si="22"/>
        <v>0.12417119186237997</v>
      </c>
      <c r="AA48" s="8">
        <f t="shared" si="23"/>
        <v>3.6054245220239999E-3</v>
      </c>
      <c r="AB48" s="45">
        <f t="shared" si="24"/>
        <v>2.3095287971899706E-2</v>
      </c>
      <c r="AC48" s="45">
        <f t="shared" si="25"/>
        <v>7.9246237789957055E-2</v>
      </c>
      <c r="AD48" s="45">
        <f t="shared" si="26"/>
        <v>3.9323272154341375</v>
      </c>
      <c r="AE48" s="45">
        <f t="shared" si="27"/>
        <v>4.0812477664171109E-3</v>
      </c>
      <c r="AF48" s="45">
        <f t="shared" si="28"/>
        <v>0.35367647009111824</v>
      </c>
      <c r="AG48" s="45">
        <f t="shared" si="29"/>
        <v>0.25952586006407474</v>
      </c>
      <c r="AH48" s="45">
        <f t="shared" si="30"/>
        <v>3.4762923698507456E-5</v>
      </c>
      <c r="AI48" s="45">
        <f t="shared" si="31"/>
        <v>0.59713685371889569</v>
      </c>
      <c r="AJ48" s="45">
        <f t="shared" si="32"/>
        <v>3.8528591702503124E-4</v>
      </c>
      <c r="AK48" s="45">
        <f t="shared" si="33"/>
        <v>8.6362055404282199E-4</v>
      </c>
      <c r="AL48" s="45">
        <f t="shared" si="34"/>
        <v>1.4171558076053409E-3</v>
      </c>
      <c r="AM48" s="45">
        <f t="shared" si="35"/>
        <v>2.6253728406204031E-5</v>
      </c>
      <c r="AN48" s="45">
        <f t="shared" si="36"/>
        <v>7.2217911106628235E-3</v>
      </c>
      <c r="AO48" s="45">
        <f t="shared" si="1"/>
        <v>2.4779936769842734E-2</v>
      </c>
      <c r="AP48" s="45">
        <f t="shared" si="2"/>
        <v>1.2296207678030451</v>
      </c>
      <c r="AQ48" s="45">
        <f t="shared" si="3"/>
        <v>1.2761875442204851E-3</v>
      </c>
      <c r="AR48" s="45">
        <f t="shared" si="4"/>
        <v>0.11059301753943662</v>
      </c>
      <c r="AS48" s="45">
        <f t="shared" si="5"/>
        <v>8.1152551614782603E-2</v>
      </c>
      <c r="AT48" s="45">
        <f t="shared" si="6"/>
        <v>1.0870207535493266E-5</v>
      </c>
      <c r="AU48" s="45">
        <f t="shared" si="7"/>
        <v>0.18672196801716565</v>
      </c>
      <c r="AV48" s="45">
        <f t="shared" si="8"/>
        <v>1.2047714728737689E-4</v>
      </c>
      <c r="AW48" s="45">
        <f t="shared" si="9"/>
        <v>2.7005020451620451E-4</v>
      </c>
      <c r="AX48" s="45">
        <f t="shared" si="10"/>
        <v>4.4313815122118232E-4</v>
      </c>
      <c r="AY48" s="45">
        <f t="shared" si="11"/>
        <v>8.2094210150731822E-6</v>
      </c>
      <c r="AZ48">
        <f t="shared" si="37"/>
        <v>2.3095287971899706E-2</v>
      </c>
      <c r="BA48">
        <f t="shared" si="38"/>
        <v>0.23773871336987118</v>
      </c>
      <c r="BB48">
        <f t="shared" si="39"/>
        <v>3.9323272154341375</v>
      </c>
      <c r="BC48">
        <f t="shared" si="40"/>
        <v>8.1624955328342217E-3</v>
      </c>
      <c r="BD48">
        <f t="shared" si="41"/>
        <v>1.0610294102733548</v>
      </c>
      <c r="BE48">
        <f t="shared" si="42"/>
        <v>0.25952586006407474</v>
      </c>
      <c r="BF48">
        <f t="shared" si="43"/>
        <v>1.3905169479402983E-4</v>
      </c>
      <c r="BG48">
        <f t="shared" si="44"/>
        <v>1.1942737074377914</v>
      </c>
      <c r="BH48">
        <f t="shared" si="45"/>
        <v>1.1558577510750938E-3</v>
      </c>
      <c r="BI48">
        <f t="shared" si="46"/>
        <v>8.6362055404282199E-4</v>
      </c>
      <c r="BJ48">
        <f t="shared" si="47"/>
        <v>2.8343116152106818E-3</v>
      </c>
      <c r="BK48">
        <f t="shared" si="48"/>
        <v>5.2507456812408061E-5</v>
      </c>
      <c r="BL48" s="46">
        <f t="shared" si="49"/>
        <v>42.329038990717997</v>
      </c>
      <c r="BM48">
        <f t="shared" si="50"/>
        <v>135.36826669231613</v>
      </c>
      <c r="BN48">
        <f t="shared" si="51"/>
        <v>5.251816251767278</v>
      </c>
      <c r="BO48">
        <f t="shared" si="52"/>
        <v>1.6422189655307313</v>
      </c>
      <c r="BP48">
        <f t="shared" si="53"/>
        <v>6.7211980391558992</v>
      </c>
    </row>
    <row r="49" spans="1:68" x14ac:dyDescent="0.2">
      <c r="A49" t="s">
        <v>53</v>
      </c>
      <c r="B49">
        <v>3.1460000000000008</v>
      </c>
      <c r="C49" s="1">
        <f t="shared" si="54"/>
        <v>288</v>
      </c>
      <c r="D49" s="40">
        <v>43.9134388509</v>
      </c>
      <c r="E49" s="40">
        <v>236.80436774040001</v>
      </c>
      <c r="F49" s="40">
        <v>25505.471059139702</v>
      </c>
      <c r="G49" s="40">
        <v>27.407700960900002</v>
      </c>
      <c r="H49" s="40">
        <v>2723.7178502949</v>
      </c>
      <c r="I49" s="40">
        <v>2840.4913623159</v>
      </c>
      <c r="J49" s="40">
        <v>0.74605340640000006</v>
      </c>
      <c r="K49" s="40">
        <v>6677.5804973637005</v>
      </c>
      <c r="L49" s="40">
        <v>4.7467747086000003</v>
      </c>
      <c r="M49" s="40">
        <v>21.365540482500002</v>
      </c>
      <c r="N49" s="40">
        <v>34.378216285800001</v>
      </c>
      <c r="O49" s="40">
        <v>0.78678506820000005</v>
      </c>
      <c r="P49" s="8">
        <f t="shared" si="12"/>
        <v>0.13815167862493144</v>
      </c>
      <c r="Q49" s="8">
        <f t="shared" si="13"/>
        <v>0.74498654091129857</v>
      </c>
      <c r="R49" s="8">
        <f t="shared" si="14"/>
        <v>80.240211952053528</v>
      </c>
      <c r="S49" s="8">
        <f t="shared" si="15"/>
        <v>8.6224627222991429E-2</v>
      </c>
      <c r="T49" s="8">
        <f t="shared" si="16"/>
        <v>8.5688163570277585</v>
      </c>
      <c r="U49" s="8">
        <f t="shared" si="17"/>
        <v>8.9361858258458238</v>
      </c>
      <c r="V49" s="8">
        <f t="shared" si="18"/>
        <v>2.3470840165344007E-3</v>
      </c>
      <c r="W49" s="8">
        <f t="shared" si="19"/>
        <v>21.007668244706206</v>
      </c>
      <c r="X49" s="8">
        <f t="shared" si="20"/>
        <v>1.4933353233255604E-2</v>
      </c>
      <c r="Y49" s="8">
        <f t="shared" si="21"/>
        <v>6.7215990357945024E-2</v>
      </c>
      <c r="Z49" s="8">
        <f t="shared" si="22"/>
        <v>0.10815386843512682</v>
      </c>
      <c r="AA49" s="8">
        <f t="shared" si="23"/>
        <v>2.4752258245572009E-3</v>
      </c>
      <c r="AB49" s="45">
        <f t="shared" si="24"/>
        <v>1.9906581934428159E-2</v>
      </c>
      <c r="AC49" s="45">
        <f t="shared" si="25"/>
        <v>6.8916423766077567E-2</v>
      </c>
      <c r="AD49" s="45">
        <f t="shared" si="26"/>
        <v>3.4902223554612237</v>
      </c>
      <c r="AE49" s="45">
        <f t="shared" si="27"/>
        <v>3.5468789478811779E-3</v>
      </c>
      <c r="AF49" s="45">
        <f t="shared" si="28"/>
        <v>0.31759882716930166</v>
      </c>
      <c r="AG49" s="45">
        <f t="shared" si="29"/>
        <v>0.22854695206766812</v>
      </c>
      <c r="AH49" s="45">
        <f t="shared" si="30"/>
        <v>4.2720859419992736E-5</v>
      </c>
      <c r="AI49" s="45">
        <f t="shared" si="31"/>
        <v>0.52414341927909702</v>
      </c>
      <c r="AJ49" s="45">
        <f t="shared" si="32"/>
        <v>2.6738322709499737E-4</v>
      </c>
      <c r="AK49" s="45">
        <f t="shared" si="33"/>
        <v>7.8642787361583042E-4</v>
      </c>
      <c r="AL49" s="45">
        <f t="shared" si="34"/>
        <v>1.2343513859293177E-3</v>
      </c>
      <c r="AM49" s="45">
        <f t="shared" si="35"/>
        <v>1.8023926487709902E-5</v>
      </c>
      <c r="AN49" s="45">
        <f t="shared" si="36"/>
        <v>6.3275848488328528E-3</v>
      </c>
      <c r="AO49" s="45">
        <f t="shared" si="1"/>
        <v>2.1906046969509711E-2</v>
      </c>
      <c r="AP49" s="45">
        <f t="shared" si="2"/>
        <v>1.1094158790404396</v>
      </c>
      <c r="AQ49" s="45">
        <f t="shared" si="3"/>
        <v>1.1274249675401072E-3</v>
      </c>
      <c r="AR49" s="45">
        <f t="shared" si="4"/>
        <v>0.10095321906207932</v>
      </c>
      <c r="AS49" s="45">
        <f t="shared" si="5"/>
        <v>7.2646837910892575E-2</v>
      </c>
      <c r="AT49" s="45">
        <f t="shared" si="6"/>
        <v>1.3579421303239901E-5</v>
      </c>
      <c r="AU49" s="45">
        <f t="shared" si="7"/>
        <v>0.16660629983442368</v>
      </c>
      <c r="AV49" s="45">
        <f t="shared" si="8"/>
        <v>8.4991489858549679E-5</v>
      </c>
      <c r="AW49" s="45">
        <f t="shared" si="9"/>
        <v>2.4997707362232365E-4</v>
      </c>
      <c r="AX49" s="45">
        <f t="shared" si="10"/>
        <v>3.9235581243779954E-4</v>
      </c>
      <c r="AY49" s="45">
        <f t="shared" si="11"/>
        <v>5.7291565440908765E-6</v>
      </c>
      <c r="AZ49">
        <f t="shared" si="37"/>
        <v>1.9906581934428159E-2</v>
      </c>
      <c r="BA49">
        <f t="shared" si="38"/>
        <v>0.2067492712982327</v>
      </c>
      <c r="BB49">
        <f t="shared" si="39"/>
        <v>3.4902223554612237</v>
      </c>
      <c r="BC49">
        <f t="shared" si="40"/>
        <v>7.0937578957623558E-3</v>
      </c>
      <c r="BD49">
        <f t="shared" si="41"/>
        <v>0.95279648150790497</v>
      </c>
      <c r="BE49">
        <f t="shared" si="42"/>
        <v>0.22854695206766812</v>
      </c>
      <c r="BF49">
        <f t="shared" si="43"/>
        <v>1.7088343767997094E-4</v>
      </c>
      <c r="BG49">
        <f t="shared" si="44"/>
        <v>1.048286838558194</v>
      </c>
      <c r="BH49">
        <f t="shared" si="45"/>
        <v>8.0214968128499212E-4</v>
      </c>
      <c r="BI49">
        <f t="shared" si="46"/>
        <v>7.8642787361583042E-4</v>
      </c>
      <c r="BJ49">
        <f t="shared" si="47"/>
        <v>2.4687027718586353E-3</v>
      </c>
      <c r="BK49">
        <f t="shared" si="48"/>
        <v>3.6047852975419804E-5</v>
      </c>
      <c r="BL49" s="46">
        <f t="shared" si="49"/>
        <v>38.117409646617894</v>
      </c>
      <c r="BM49">
        <f t="shared" si="50"/>
        <v>119.91737074825997</v>
      </c>
      <c r="BN49">
        <f t="shared" si="51"/>
        <v>4.655230345898226</v>
      </c>
      <c r="BO49">
        <f t="shared" si="52"/>
        <v>1.4797299255874841</v>
      </c>
      <c r="BP49">
        <f t="shared" si="53"/>
        <v>5.9578664503408296</v>
      </c>
    </row>
    <row r="50" spans="1:68" x14ac:dyDescent="0.2">
      <c r="A50" t="s">
        <v>54</v>
      </c>
      <c r="B50">
        <v>3.1779999999999999</v>
      </c>
      <c r="C50" s="1">
        <f t="shared" si="54"/>
        <v>294</v>
      </c>
      <c r="D50" s="40">
        <v>44.689410062799993</v>
      </c>
      <c r="E50" s="40">
        <v>235.76646106279998</v>
      </c>
      <c r="F50" s="40">
        <v>25594.4157581812</v>
      </c>
      <c r="G50" s="40">
        <v>28.3609060884</v>
      </c>
      <c r="H50" s="40">
        <v>3072.8325645276</v>
      </c>
      <c r="I50" s="40">
        <v>2944.2598472623999</v>
      </c>
      <c r="J50" s="40">
        <v>0.70973649679999995</v>
      </c>
      <c r="K50" s="40">
        <v>6994.9102900875996</v>
      </c>
      <c r="L50" s="40">
        <v>4.3853134151999997</v>
      </c>
      <c r="M50" s="40">
        <v>22.068727387599999</v>
      </c>
      <c r="N50" s="40">
        <v>33.8606285392</v>
      </c>
      <c r="O50" s="40">
        <v>0.54211615079999997</v>
      </c>
      <c r="P50" s="8">
        <f t="shared" si="12"/>
        <v>0.14202294517957836</v>
      </c>
      <c r="Q50" s="8">
        <f t="shared" si="13"/>
        <v>0.74926581325757824</v>
      </c>
      <c r="R50" s="8">
        <f t="shared" si="14"/>
        <v>81.339053279499851</v>
      </c>
      <c r="S50" s="8">
        <f t="shared" si="15"/>
        <v>9.0130959548935199E-2</v>
      </c>
      <c r="T50" s="8">
        <f t="shared" si="16"/>
        <v>9.7654618900687122</v>
      </c>
      <c r="U50" s="8">
        <f t="shared" si="17"/>
        <v>9.3568577945999074</v>
      </c>
      <c r="V50" s="8">
        <f t="shared" si="18"/>
        <v>2.2555425868303995E-3</v>
      </c>
      <c r="W50" s="8">
        <f t="shared" si="19"/>
        <v>22.22982490189839</v>
      </c>
      <c r="X50" s="8">
        <f t="shared" si="20"/>
        <v>1.3936526033505599E-2</v>
      </c>
      <c r="Y50" s="8">
        <f t="shared" si="21"/>
        <v>7.0134415637792796E-2</v>
      </c>
      <c r="Z50" s="8">
        <f t="shared" si="22"/>
        <v>0.1076090774975776</v>
      </c>
      <c r="AA50" s="8">
        <f t="shared" si="23"/>
        <v>1.7228451272423998E-3</v>
      </c>
      <c r="AB50" s="45">
        <f t="shared" si="24"/>
        <v>2.0464401322705814E-2</v>
      </c>
      <c r="AC50" s="45">
        <f t="shared" si="25"/>
        <v>6.9312286147787061E-2</v>
      </c>
      <c r="AD50" s="45">
        <f t="shared" si="26"/>
        <v>3.5380188464332254</v>
      </c>
      <c r="AE50" s="45">
        <f t="shared" si="27"/>
        <v>3.7075672377184371E-3</v>
      </c>
      <c r="AF50" s="45">
        <f t="shared" si="28"/>
        <v>0.36195188621455565</v>
      </c>
      <c r="AG50" s="45">
        <f t="shared" si="29"/>
        <v>0.23930582594884672</v>
      </c>
      <c r="AH50" s="45">
        <f t="shared" si="30"/>
        <v>4.1054652108307237E-5</v>
      </c>
      <c r="AI50" s="45">
        <f t="shared" si="31"/>
        <v>0.55463634984776422</v>
      </c>
      <c r="AJ50" s="45">
        <f t="shared" si="32"/>
        <v>2.4953493345578509E-4</v>
      </c>
      <c r="AK50" s="45">
        <f t="shared" si="33"/>
        <v>8.2057348353565922E-4</v>
      </c>
      <c r="AL50" s="45">
        <f t="shared" si="34"/>
        <v>1.2281337308557134E-3</v>
      </c>
      <c r="AM50" s="45">
        <f t="shared" si="35"/>
        <v>1.25452932880099E-5</v>
      </c>
      <c r="AN50" s="45">
        <f t="shared" si="36"/>
        <v>6.4393962626512948E-3</v>
      </c>
      <c r="AO50" s="45">
        <f t="shared" si="1"/>
        <v>2.1810033400814055E-2</v>
      </c>
      <c r="AP50" s="45">
        <f t="shared" si="2"/>
        <v>1.1132847219739539</v>
      </c>
      <c r="AQ50" s="45">
        <f t="shared" si="3"/>
        <v>1.1666353800246813E-3</v>
      </c>
      <c r="AR50" s="45">
        <f t="shared" si="4"/>
        <v>0.11389297867040769</v>
      </c>
      <c r="AS50" s="45">
        <f t="shared" si="5"/>
        <v>7.5300763357094624E-2</v>
      </c>
      <c r="AT50" s="45">
        <f t="shared" si="6"/>
        <v>1.2918392733891515E-5</v>
      </c>
      <c r="AU50" s="45">
        <f t="shared" si="7"/>
        <v>0.17452370983252494</v>
      </c>
      <c r="AV50" s="45">
        <f t="shared" si="8"/>
        <v>7.8519488186213065E-5</v>
      </c>
      <c r="AW50" s="45">
        <f t="shared" si="9"/>
        <v>2.5820436863928863E-4</v>
      </c>
      <c r="AX50" s="45">
        <f t="shared" si="10"/>
        <v>3.8644862519059576E-4</v>
      </c>
      <c r="AY50" s="45">
        <f t="shared" si="11"/>
        <v>3.947543514162964E-6</v>
      </c>
      <c r="AZ50">
        <f t="shared" si="37"/>
        <v>2.0464401322705814E-2</v>
      </c>
      <c r="BA50">
        <f t="shared" si="38"/>
        <v>0.20793685844336118</v>
      </c>
      <c r="BB50">
        <f t="shared" si="39"/>
        <v>3.5380188464332254</v>
      </c>
      <c r="BC50">
        <f t="shared" si="40"/>
        <v>7.4151344754368742E-3</v>
      </c>
      <c r="BD50">
        <f t="shared" si="41"/>
        <v>1.085855658643667</v>
      </c>
      <c r="BE50">
        <f t="shared" si="42"/>
        <v>0.23930582594884672</v>
      </c>
      <c r="BF50">
        <f t="shared" si="43"/>
        <v>1.6421860843322895E-4</v>
      </c>
      <c r="BG50">
        <f t="shared" si="44"/>
        <v>1.1092726996955284</v>
      </c>
      <c r="BH50">
        <f t="shared" si="45"/>
        <v>7.4860480036735523E-4</v>
      </c>
      <c r="BI50">
        <f t="shared" si="46"/>
        <v>8.2057348353565922E-4</v>
      </c>
      <c r="BJ50">
        <f t="shared" si="47"/>
        <v>2.4562674617114267E-3</v>
      </c>
      <c r="BK50">
        <f t="shared" si="48"/>
        <v>2.5090586576019801E-5</v>
      </c>
      <c r="BL50" s="46">
        <f t="shared" si="49"/>
        <v>38.976801759262408</v>
      </c>
      <c r="BM50">
        <f t="shared" si="50"/>
        <v>123.86827599093589</v>
      </c>
      <c r="BN50">
        <f t="shared" si="51"/>
        <v>4.7897490052458469</v>
      </c>
      <c r="BO50">
        <f t="shared" si="52"/>
        <v>1.5071582772957353</v>
      </c>
      <c r="BP50">
        <f t="shared" si="53"/>
        <v>6.2124841799033952</v>
      </c>
    </row>
    <row r="51" spans="1:68" x14ac:dyDescent="0.2">
      <c r="A51" t="s">
        <v>55</v>
      </c>
      <c r="B51">
        <v>3.2069999999999999</v>
      </c>
      <c r="C51" s="1">
        <f>C50+6</f>
        <v>300</v>
      </c>
      <c r="D51" s="40">
        <v>40.817267022700008</v>
      </c>
      <c r="E51" s="40">
        <v>209.64151407220001</v>
      </c>
      <c r="F51" s="40">
        <v>25102.076155809802</v>
      </c>
      <c r="G51" s="40">
        <v>23.334038102200001</v>
      </c>
      <c r="H51" s="40">
        <v>3247.2336951558004</v>
      </c>
      <c r="I51" s="40">
        <v>2838.4195526715002</v>
      </c>
      <c r="J51" s="40">
        <v>0</v>
      </c>
      <c r="K51" s="40">
        <v>6644.3242137776006</v>
      </c>
      <c r="L51" s="40">
        <v>2.3247011011000001</v>
      </c>
      <c r="M51" s="40">
        <v>20.666617466600002</v>
      </c>
      <c r="N51" s="40">
        <v>30.1819319781</v>
      </c>
      <c r="O51" s="40">
        <v>0.63376673360000002</v>
      </c>
      <c r="P51" s="8">
        <f t="shared" si="12"/>
        <v>0.13090097534179893</v>
      </c>
      <c r="Q51" s="8">
        <f t="shared" si="13"/>
        <v>0.67232033562954541</v>
      </c>
      <c r="R51" s="8">
        <f t="shared" si="14"/>
        <v>80.502358231682024</v>
      </c>
      <c r="S51" s="8">
        <f t="shared" si="15"/>
        <v>7.4832260193755398E-2</v>
      </c>
      <c r="T51" s="8">
        <f t="shared" si="16"/>
        <v>10.413878460364652</v>
      </c>
      <c r="U51" s="8">
        <f t="shared" si="17"/>
        <v>9.1028115054175007</v>
      </c>
      <c r="V51" s="8">
        <f t="shared" si="18"/>
        <v>0</v>
      </c>
      <c r="W51" s="8">
        <f t="shared" si="19"/>
        <v>21.308347753584762</v>
      </c>
      <c r="X51" s="8">
        <f t="shared" si="20"/>
        <v>7.4553164312276994E-3</v>
      </c>
      <c r="Y51" s="8">
        <f t="shared" si="21"/>
        <v>6.6277842215386198E-2</v>
      </c>
      <c r="Z51" s="8">
        <f t="shared" si="22"/>
        <v>9.6793455853766697E-2</v>
      </c>
      <c r="AA51" s="8">
        <f t="shared" si="23"/>
        <v>2.0324899146551998E-3</v>
      </c>
      <c r="AB51" s="45">
        <f t="shared" si="24"/>
        <v>1.8861812008904744E-2</v>
      </c>
      <c r="AC51" s="45">
        <f t="shared" si="25"/>
        <v>6.2194295617904287E-2</v>
      </c>
      <c r="AD51" s="45">
        <f t="shared" si="26"/>
        <v>3.5016249774546337</v>
      </c>
      <c r="AE51" s="45">
        <f t="shared" si="27"/>
        <v>3.0782501108085314E-3</v>
      </c>
      <c r="AF51" s="45">
        <f t="shared" si="28"/>
        <v>0.38598511713731104</v>
      </c>
      <c r="AG51" s="45">
        <f t="shared" si="29"/>
        <v>0.23280847839942456</v>
      </c>
      <c r="AH51" s="45">
        <f t="shared" si="30"/>
        <v>0</v>
      </c>
      <c r="AI51" s="45">
        <f t="shared" si="31"/>
        <v>0.53164540303355201</v>
      </c>
      <c r="AJ51" s="45">
        <f t="shared" si="32"/>
        <v>1.3348820825832944E-4</v>
      </c>
      <c r="AK51" s="45">
        <f t="shared" si="33"/>
        <v>7.7545152937154793E-4</v>
      </c>
      <c r="AL51" s="45">
        <f t="shared" si="34"/>
        <v>1.104695912505897E-3</v>
      </c>
      <c r="AM51" s="45">
        <f t="shared" si="35"/>
        <v>1.480004306892303E-5</v>
      </c>
      <c r="AN51" s="45">
        <f t="shared" si="36"/>
        <v>5.8814505796397709E-3</v>
      </c>
      <c r="AO51" s="45">
        <f t="shared" si="1"/>
        <v>1.9393294548769657E-2</v>
      </c>
      <c r="AP51" s="45">
        <f t="shared" si="2"/>
        <v>1.0918693412705438</v>
      </c>
      <c r="AQ51" s="45">
        <f t="shared" si="3"/>
        <v>9.5985348013986015E-4</v>
      </c>
      <c r="AR51" s="45">
        <f t="shared" si="4"/>
        <v>0.12035706801911789</v>
      </c>
      <c r="AS51" s="45">
        <f t="shared" si="5"/>
        <v>7.2593850451956529E-2</v>
      </c>
      <c r="AT51" s="45">
        <f t="shared" si="6"/>
        <v>0</v>
      </c>
      <c r="AU51" s="45">
        <f t="shared" si="7"/>
        <v>0.1657765522399601</v>
      </c>
      <c r="AV51" s="45">
        <f t="shared" si="8"/>
        <v>4.1624012553267677E-5</v>
      </c>
      <c r="AW51" s="45">
        <f t="shared" si="9"/>
        <v>2.4179966615888617E-4</v>
      </c>
      <c r="AX51" s="45">
        <f t="shared" si="10"/>
        <v>3.4446395775051354E-4</v>
      </c>
      <c r="AY51" s="45">
        <f t="shared" si="11"/>
        <v>4.6149183252020673E-6</v>
      </c>
      <c r="AZ51">
        <f t="shared" si="37"/>
        <v>1.8861812008904744E-2</v>
      </c>
      <c r="BA51">
        <f t="shared" si="38"/>
        <v>0.18658288685371285</v>
      </c>
      <c r="BB51">
        <f t="shared" si="39"/>
        <v>3.5016249774546337</v>
      </c>
      <c r="BC51">
        <f t="shared" si="40"/>
        <v>6.1565002216170629E-3</v>
      </c>
      <c r="BD51">
        <f t="shared" si="41"/>
        <v>1.1579553514119332</v>
      </c>
      <c r="BE51">
        <f t="shared" si="42"/>
        <v>0.23280847839942456</v>
      </c>
      <c r="BF51">
        <f t="shared" si="43"/>
        <v>0</v>
      </c>
      <c r="BG51">
        <f t="shared" si="44"/>
        <v>1.063290806067104</v>
      </c>
      <c r="BH51">
        <f t="shared" si="45"/>
        <v>4.0046462477498832E-4</v>
      </c>
      <c r="BI51">
        <f t="shared" si="46"/>
        <v>7.7545152937154793E-4</v>
      </c>
      <c r="BJ51">
        <f t="shared" si="47"/>
        <v>2.2093918250117939E-3</v>
      </c>
      <c r="BK51">
        <f t="shared" si="48"/>
        <v>2.960008613784606E-5</v>
      </c>
      <c r="BL51" s="46">
        <f t="shared" si="49"/>
        <v>38.159653453891202</v>
      </c>
      <c r="BM51">
        <f t="shared" si="50"/>
        <v>122.3780086266291</v>
      </c>
      <c r="BN51">
        <f t="shared" si="51"/>
        <v>4.7382267694557445</v>
      </c>
      <c r="BO51">
        <f t="shared" si="52"/>
        <v>1.4774639131449157</v>
      </c>
      <c r="BP51">
        <f t="shared" si="53"/>
        <v>6.1706957204826258</v>
      </c>
    </row>
    <row r="52" spans="1:68" x14ac:dyDescent="0.2">
      <c r="A52" t="s">
        <v>56</v>
      </c>
      <c r="B52">
        <v>3.1859999999999991</v>
      </c>
      <c r="C52" s="1">
        <f t="shared" si="54"/>
        <v>306</v>
      </c>
      <c r="D52" s="40">
        <v>39.995629954000002</v>
      </c>
      <c r="E52" s="40">
        <v>200.550172487</v>
      </c>
      <c r="F52" s="40">
        <v>24363.1111059</v>
      </c>
      <c r="G52" s="40">
        <v>29.855273258999997</v>
      </c>
      <c r="H52" s="40">
        <v>3290.3897712420003</v>
      </c>
      <c r="I52" s="40">
        <v>2814.0377397719999</v>
      </c>
      <c r="J52" s="40">
        <v>0</v>
      </c>
      <c r="K52" s="40">
        <v>6339.911157902</v>
      </c>
      <c r="L52" s="40">
        <v>1.992032035</v>
      </c>
      <c r="M52" s="40">
        <v>20.429274284999998</v>
      </c>
      <c r="N52" s="40">
        <v>28.781889157000002</v>
      </c>
      <c r="O52" s="40">
        <v>0.535679711</v>
      </c>
      <c r="P52" s="8">
        <f t="shared" si="12"/>
        <v>0.12742607703344397</v>
      </c>
      <c r="Q52" s="8">
        <f t="shared" si="13"/>
        <v>0.63895284954358178</v>
      </c>
      <c r="R52" s="8">
        <f t="shared" si="14"/>
        <v>77.620871983397379</v>
      </c>
      <c r="S52" s="8">
        <f t="shared" si="15"/>
        <v>9.5118900603173961E-2</v>
      </c>
      <c r="T52" s="8">
        <f t="shared" si="16"/>
        <v>10.48318181117701</v>
      </c>
      <c r="U52" s="8">
        <f t="shared" si="17"/>
        <v>8.9655242389135896</v>
      </c>
      <c r="V52" s="8">
        <f t="shared" si="18"/>
        <v>0</v>
      </c>
      <c r="W52" s="8">
        <f t="shared" si="19"/>
        <v>20.198956949075768</v>
      </c>
      <c r="X52" s="8">
        <f t="shared" si="20"/>
        <v>6.346614063509998E-3</v>
      </c>
      <c r="Y52" s="8">
        <f t="shared" si="21"/>
        <v>6.508766787200998E-2</v>
      </c>
      <c r="Z52" s="8">
        <f t="shared" si="22"/>
        <v>9.169909885420198E-2</v>
      </c>
      <c r="AA52" s="8">
        <f t="shared" si="23"/>
        <v>1.7066755592459995E-3</v>
      </c>
      <c r="AB52" s="45">
        <f t="shared" si="24"/>
        <v>1.8361106200784433E-2</v>
      </c>
      <c r="AC52" s="45">
        <f t="shared" si="25"/>
        <v>5.9107571650655111E-2</v>
      </c>
      <c r="AD52" s="45">
        <f t="shared" si="26"/>
        <v>3.3762884725270719</v>
      </c>
      <c r="AE52" s="45">
        <f t="shared" si="27"/>
        <v>3.9127478652066627E-3</v>
      </c>
      <c r="AF52" s="45">
        <f t="shared" si="28"/>
        <v>0.38855381064407007</v>
      </c>
      <c r="AG52" s="45">
        <f t="shared" si="29"/>
        <v>0.22929729511287952</v>
      </c>
      <c r="AH52" s="45">
        <f t="shared" si="30"/>
        <v>0</v>
      </c>
      <c r="AI52" s="45">
        <f t="shared" si="31"/>
        <v>0.50396599174340739</v>
      </c>
      <c r="AJ52" s="45">
        <f t="shared" si="32"/>
        <v>1.1363677821862127E-4</v>
      </c>
      <c r="AK52" s="45">
        <f t="shared" si="33"/>
        <v>7.6152647562899235E-4</v>
      </c>
      <c r="AL52" s="45">
        <f t="shared" si="34"/>
        <v>1.0465544265487556E-3</v>
      </c>
      <c r="AM52" s="45">
        <f t="shared" si="35"/>
        <v>1.2427550857394592E-5</v>
      </c>
      <c r="AN52" s="45">
        <f t="shared" si="36"/>
        <v>5.7630590711815564E-3</v>
      </c>
      <c r="AO52" s="45">
        <f t="shared" si="1"/>
        <v>1.8552282376225714E-2</v>
      </c>
      <c r="AP52" s="45">
        <f t="shared" si="2"/>
        <v>1.0597264508873423</v>
      </c>
      <c r="AQ52" s="45">
        <f t="shared" si="3"/>
        <v>1.2281066745783629E-3</v>
      </c>
      <c r="AR52" s="45">
        <f t="shared" si="4"/>
        <v>0.12195662606530766</v>
      </c>
      <c r="AS52" s="45">
        <f t="shared" si="5"/>
        <v>7.1970274674475698E-2</v>
      </c>
      <c r="AT52" s="45">
        <f t="shared" si="6"/>
        <v>0</v>
      </c>
      <c r="AU52" s="45">
        <f t="shared" si="7"/>
        <v>0.15818141611531938</v>
      </c>
      <c r="AV52" s="45">
        <f t="shared" si="8"/>
        <v>3.5667538675022376E-5</v>
      </c>
      <c r="AW52" s="45">
        <f t="shared" si="9"/>
        <v>2.3902274815724815E-4</v>
      </c>
      <c r="AX52" s="45">
        <f t="shared" si="10"/>
        <v>3.2848538184204518E-4</v>
      </c>
      <c r="AY52" s="45">
        <f t="shared" si="11"/>
        <v>3.900675096482924E-6</v>
      </c>
      <c r="AZ52">
        <f t="shared" si="37"/>
        <v>1.8361106200784433E-2</v>
      </c>
      <c r="BA52">
        <f t="shared" si="38"/>
        <v>0.17732271495196533</v>
      </c>
      <c r="BB52">
        <f t="shared" si="39"/>
        <v>3.3762884725270719</v>
      </c>
      <c r="BC52">
        <f t="shared" si="40"/>
        <v>7.8254957304133253E-3</v>
      </c>
      <c r="BD52">
        <f t="shared" si="41"/>
        <v>1.1656614319322103</v>
      </c>
      <c r="BE52">
        <f t="shared" si="42"/>
        <v>0.22929729511287952</v>
      </c>
      <c r="BF52">
        <f t="shared" si="43"/>
        <v>0</v>
      </c>
      <c r="BG52">
        <f t="shared" si="44"/>
        <v>1.0079319834868148</v>
      </c>
      <c r="BH52">
        <f t="shared" si="45"/>
        <v>3.4091033465586383E-4</v>
      </c>
      <c r="BI52">
        <f t="shared" si="46"/>
        <v>7.6152647562899235E-4</v>
      </c>
      <c r="BJ52">
        <f t="shared" si="47"/>
        <v>2.0931088530975112E-3</v>
      </c>
      <c r="BK52">
        <f t="shared" si="48"/>
        <v>2.4855101714789184E-5</v>
      </c>
      <c r="BL52" s="46">
        <f t="shared" si="49"/>
        <v>37.129589725704001</v>
      </c>
      <c r="BM52">
        <f t="shared" si="50"/>
        <v>118.29487286609289</v>
      </c>
      <c r="BN52">
        <f t="shared" si="51"/>
        <v>4.5814211409753289</v>
      </c>
      <c r="BO52">
        <f t="shared" si="52"/>
        <v>1.4379852922082017</v>
      </c>
      <c r="BP52">
        <f t="shared" si="53"/>
        <v>5.985908900707237</v>
      </c>
    </row>
    <row r="53" spans="1:68" x14ac:dyDescent="0.2">
      <c r="A53" t="s">
        <v>57</v>
      </c>
      <c r="B53">
        <v>3.1899999999999995</v>
      </c>
      <c r="C53" s="1">
        <f t="shared" si="54"/>
        <v>312</v>
      </c>
      <c r="D53" s="40">
        <v>39.4954300992</v>
      </c>
      <c r="E53" s="40">
        <v>196.46060159999999</v>
      </c>
      <c r="F53" s="40">
        <v>24418.447452518401</v>
      </c>
      <c r="G53" s="40">
        <v>26.405040134400004</v>
      </c>
      <c r="H53" s="40">
        <v>3494.5393501056001</v>
      </c>
      <c r="I53" s="40">
        <v>2832.7545363648001</v>
      </c>
      <c r="J53" s="40">
        <v>0.58212973440000004</v>
      </c>
      <c r="K53" s="40">
        <v>6478.5614990783997</v>
      </c>
      <c r="L53" s="40">
        <v>1.7698073472</v>
      </c>
      <c r="M53" s="40">
        <v>20.633953305600002</v>
      </c>
      <c r="N53" s="40">
        <v>27.9198163392</v>
      </c>
      <c r="O53" s="40">
        <v>0</v>
      </c>
      <c r="P53" s="8">
        <f t="shared" si="12"/>
        <v>0.125990422016448</v>
      </c>
      <c r="Q53" s="8">
        <f t="shared" si="13"/>
        <v>0.62670931910399996</v>
      </c>
      <c r="R53" s="8">
        <f t="shared" si="14"/>
        <v>77.894847373533693</v>
      </c>
      <c r="S53" s="8">
        <f t="shared" si="15"/>
        <v>8.4232078028736002E-2</v>
      </c>
      <c r="T53" s="8">
        <f t="shared" si="16"/>
        <v>11.147580526836864</v>
      </c>
      <c r="U53" s="8">
        <f t="shared" si="17"/>
        <v>9.0364869710037112</v>
      </c>
      <c r="V53" s="8">
        <f t="shared" si="18"/>
        <v>1.856993852736E-3</v>
      </c>
      <c r="W53" s="8">
        <f t="shared" si="19"/>
        <v>20.666611182060095</v>
      </c>
      <c r="X53" s="8">
        <f t="shared" si="20"/>
        <v>5.6456854375679993E-3</v>
      </c>
      <c r="Y53" s="8">
        <f t="shared" si="21"/>
        <v>6.5822311044863996E-2</v>
      </c>
      <c r="Z53" s="8">
        <f t="shared" si="22"/>
        <v>8.9064214122047999E-2</v>
      </c>
      <c r="AA53" s="8">
        <f t="shared" si="23"/>
        <v>0</v>
      </c>
      <c r="AB53" s="45">
        <f t="shared" si="24"/>
        <v>1.8154239483638038E-2</v>
      </c>
      <c r="AC53" s="45">
        <f t="shared" si="25"/>
        <v>5.7974960139130428E-2</v>
      </c>
      <c r="AD53" s="45">
        <f t="shared" si="26"/>
        <v>3.388205627382936</v>
      </c>
      <c r="AE53" s="45">
        <f t="shared" si="27"/>
        <v>3.4649147687674212E-3</v>
      </c>
      <c r="AF53" s="45">
        <f t="shared" si="28"/>
        <v>0.41317941166926847</v>
      </c>
      <c r="AG53" s="45">
        <f t="shared" si="29"/>
        <v>0.23111219874689798</v>
      </c>
      <c r="AH53" s="45">
        <f t="shared" si="30"/>
        <v>3.3800397756388788E-5</v>
      </c>
      <c r="AI53" s="45">
        <f t="shared" si="31"/>
        <v>0.51563401152844546</v>
      </c>
      <c r="AJ53" s="45">
        <f t="shared" si="32"/>
        <v>1.0108657900748432E-4</v>
      </c>
      <c r="AK53" s="45">
        <f t="shared" si="33"/>
        <v>7.7012180934671814E-4</v>
      </c>
      <c r="AL53" s="45">
        <f t="shared" si="34"/>
        <v>1.0164826994070759E-3</v>
      </c>
      <c r="AM53" s="45">
        <f t="shared" si="35"/>
        <v>0</v>
      </c>
      <c r="AN53" s="45">
        <f t="shared" si="36"/>
        <v>5.6909841641498565E-3</v>
      </c>
      <c r="AO53" s="45">
        <f t="shared" si="1"/>
        <v>1.8173968695652173E-2</v>
      </c>
      <c r="AP53" s="45">
        <f t="shared" si="2"/>
        <v>1.0621334255118924</v>
      </c>
      <c r="AQ53" s="45">
        <f t="shared" si="3"/>
        <v>1.0861801782969973E-3</v>
      </c>
      <c r="AR53" s="45">
        <f t="shared" si="4"/>
        <v>0.12952332654209045</v>
      </c>
      <c r="AS53" s="45">
        <f t="shared" si="5"/>
        <v>7.2448965124419437E-2</v>
      </c>
      <c r="AT53" s="45">
        <f t="shared" si="6"/>
        <v>1.059573597378959E-5</v>
      </c>
      <c r="AU53" s="45">
        <f t="shared" si="7"/>
        <v>0.16164075596502994</v>
      </c>
      <c r="AV53" s="45">
        <f t="shared" si="8"/>
        <v>3.1688582760966876E-5</v>
      </c>
      <c r="AW53" s="45">
        <f t="shared" si="9"/>
        <v>2.4141749509301512E-4</v>
      </c>
      <c r="AX53" s="45">
        <f t="shared" si="10"/>
        <v>3.1864661423419309E-4</v>
      </c>
      <c r="AY53" s="45">
        <f t="shared" si="11"/>
        <v>0</v>
      </c>
      <c r="AZ53">
        <f t="shared" si="37"/>
        <v>1.8154239483638038E-2</v>
      </c>
      <c r="BA53">
        <f t="shared" si="38"/>
        <v>0.17392488041739129</v>
      </c>
      <c r="BB53">
        <f t="shared" si="39"/>
        <v>3.388205627382936</v>
      </c>
      <c r="BC53">
        <f t="shared" si="40"/>
        <v>6.9298295375348424E-3</v>
      </c>
      <c r="BD53">
        <f t="shared" si="41"/>
        <v>1.2395382350078055</v>
      </c>
      <c r="BE53">
        <f t="shared" si="42"/>
        <v>0.23111219874689798</v>
      </c>
      <c r="BF53">
        <f t="shared" si="43"/>
        <v>1.3520159102555515E-4</v>
      </c>
      <c r="BG53">
        <f t="shared" si="44"/>
        <v>1.0312680230568909</v>
      </c>
      <c r="BH53">
        <f t="shared" si="45"/>
        <v>3.0325973702245295E-4</v>
      </c>
      <c r="BI53">
        <f t="shared" si="46"/>
        <v>7.7012180934671814E-4</v>
      </c>
      <c r="BJ53">
        <f t="shared" si="47"/>
        <v>2.0329653988141517E-3</v>
      </c>
      <c r="BK53">
        <f t="shared" si="48"/>
        <v>0</v>
      </c>
      <c r="BL53" s="46">
        <f t="shared" si="49"/>
        <v>37.537569616627195</v>
      </c>
      <c r="BM53">
        <f t="shared" si="50"/>
        <v>119.74484707704077</v>
      </c>
      <c r="BN53">
        <f t="shared" si="51"/>
        <v>4.6296468552046015</v>
      </c>
      <c r="BO53">
        <f t="shared" si="52"/>
        <v>1.4512999546095933</v>
      </c>
      <c r="BP53">
        <f t="shared" si="53"/>
        <v>6.0923745821693034</v>
      </c>
    </row>
    <row r="54" spans="1:68" x14ac:dyDescent="0.2">
      <c r="A54" t="s">
        <v>58</v>
      </c>
      <c r="B54">
        <v>3.2120000000000006</v>
      </c>
      <c r="C54" s="1">
        <f>C53+6</f>
        <v>318</v>
      </c>
      <c r="D54" s="40">
        <v>37.959900869999998</v>
      </c>
      <c r="E54" s="40">
        <v>185.05973241499998</v>
      </c>
      <c r="F54" s="40">
        <v>24013.905211595</v>
      </c>
      <c r="G54" s="40">
        <v>20.428619605000002</v>
      </c>
      <c r="H54" s="40">
        <v>3735.9531105299998</v>
      </c>
      <c r="I54" s="40">
        <v>2716.5822835250001</v>
      </c>
      <c r="J54" s="40">
        <v>0</v>
      </c>
      <c r="K54" s="40">
        <v>6236.3565525849999</v>
      </c>
      <c r="L54" s="40">
        <v>1.249993675</v>
      </c>
      <c r="M54" s="40">
        <v>20.105727725000001</v>
      </c>
      <c r="N54" s="40">
        <v>26.172478195000004</v>
      </c>
      <c r="O54" s="40">
        <v>0</v>
      </c>
      <c r="P54" s="8">
        <f t="shared" ref="P54:P98" si="55">($B54/1000)*D54</f>
        <v>0.12192720159444001</v>
      </c>
      <c r="Q54" s="8">
        <f t="shared" ref="Q54:Q98" si="56">($B54/1000)*E54</f>
        <v>0.59441186051698003</v>
      </c>
      <c r="R54" s="8">
        <f t="shared" ref="R54:R98" si="57">($B54/1000)*F54</f>
        <v>77.132663539643147</v>
      </c>
      <c r="S54" s="8">
        <f t="shared" ref="S54:S98" si="58">($B54/1000)*G54</f>
        <v>6.561672617126002E-2</v>
      </c>
      <c r="T54" s="8">
        <f t="shared" ref="T54:T98" si="59">($B54/1000)*H54</f>
        <v>11.999881391022361</v>
      </c>
      <c r="U54" s="8">
        <f t="shared" ref="U54:U98" si="60">($B54/1000)*I54</f>
        <v>8.7256622946823015</v>
      </c>
      <c r="V54" s="8">
        <f t="shared" ref="V54:V98" si="61">($B54/1000)*J54</f>
        <v>0</v>
      </c>
      <c r="W54" s="8">
        <f t="shared" ref="W54:W98" si="62">($B54/1000)*K54</f>
        <v>20.031177246903024</v>
      </c>
      <c r="X54" s="8">
        <f t="shared" ref="X54:X98" si="63">($B54/1000)*L54</f>
        <v>4.0149796841000007E-3</v>
      </c>
      <c r="Y54" s="8">
        <f t="shared" ref="Y54:Y98" si="64">($B54/1000)*M54</f>
        <v>6.4579597452700019E-2</v>
      </c>
      <c r="Z54" s="8">
        <f t="shared" ref="Z54:Z98" si="65">($B54/1000)*N54</f>
        <v>8.4065999962340029E-2</v>
      </c>
      <c r="AA54" s="8">
        <f t="shared" ref="AA54:AA98" si="66">($B54/1000)*O54</f>
        <v>0</v>
      </c>
      <c r="AB54" s="45">
        <f t="shared" ref="AB54:AB98" si="67">P54/6.94</f>
        <v>1.7568761036662824E-2</v>
      </c>
      <c r="AC54" s="45">
        <f t="shared" ref="AC54:AC98" si="68">Q54/10.81</f>
        <v>5.4987221139406108E-2</v>
      </c>
      <c r="AD54" s="45">
        <f t="shared" ref="AD54:AD98" si="69">R54/22.99</f>
        <v>3.3550527855434167</v>
      </c>
      <c r="AE54" s="45">
        <f t="shared" ref="AE54:AE98" si="70">S54/24.31</f>
        <v>2.6991660292579197E-3</v>
      </c>
      <c r="AF54" s="45">
        <f t="shared" ref="AF54:AF98" si="71">T54/26.98</f>
        <v>0.44476951041595114</v>
      </c>
      <c r="AG54" s="45">
        <f t="shared" ref="AG54:AG98" si="72">U54/39.1</f>
        <v>0.22316271853407421</v>
      </c>
      <c r="AH54" s="45">
        <f t="shared" ref="AH54:AH98" si="73">V54/54.94</f>
        <v>0</v>
      </c>
      <c r="AI54" s="45">
        <f t="shared" ref="AI54:AI98" si="74">W54/40.08</f>
        <v>0.49977987142971619</v>
      </c>
      <c r="AJ54" s="45">
        <f t="shared" ref="AJ54:AJ98" si="75">X54/55.85</f>
        <v>7.1888624603401986E-5</v>
      </c>
      <c r="AK54" s="45">
        <f t="shared" ref="AK54:AK98" si="76">Y54/85.47</f>
        <v>7.5558204577863596E-4</v>
      </c>
      <c r="AL54" s="45">
        <f t="shared" ref="AL54:AL98" si="77">Z54/87.62</f>
        <v>9.5943848393449009E-4</v>
      </c>
      <c r="AM54" s="45">
        <f t="shared" ref="AM54:AM98" si="78">AA54/137.33</f>
        <v>0</v>
      </c>
      <c r="AN54" s="45">
        <f t="shared" si="36"/>
        <v>5.4697263501440911E-3</v>
      </c>
      <c r="AO54" s="45">
        <f t="shared" si="1"/>
        <v>1.711930919657724E-2</v>
      </c>
      <c r="AP54" s="45">
        <f t="shared" si="2"/>
        <v>1.0445369818005654</v>
      </c>
      <c r="AQ54" s="45">
        <f t="shared" si="3"/>
        <v>8.4033811620732224E-4</v>
      </c>
      <c r="AR54" s="45">
        <f t="shared" si="4"/>
        <v>0.13847120498628612</v>
      </c>
      <c r="AS54" s="45">
        <f t="shared" si="5"/>
        <v>6.9477807762787724E-2</v>
      </c>
      <c r="AT54" s="45">
        <f t="shared" si="6"/>
        <v>0</v>
      </c>
      <c r="AU54" s="45">
        <f t="shared" si="7"/>
        <v>0.15559771837786926</v>
      </c>
      <c r="AV54" s="45">
        <f t="shared" si="8"/>
        <v>2.23812654431513E-5</v>
      </c>
      <c r="AW54" s="45">
        <f t="shared" si="9"/>
        <v>2.3523724961974963E-4</v>
      </c>
      <c r="AX54" s="45">
        <f t="shared" si="10"/>
        <v>2.9870438478657842E-4</v>
      </c>
      <c r="AY54" s="45">
        <f t="shared" si="11"/>
        <v>0</v>
      </c>
      <c r="AZ54">
        <f t="shared" si="37"/>
        <v>1.7568761036662824E-2</v>
      </c>
      <c r="BA54">
        <f t="shared" si="38"/>
        <v>0.16496166341821833</v>
      </c>
      <c r="BB54">
        <f t="shared" si="39"/>
        <v>3.3550527855434167</v>
      </c>
      <c r="BC54">
        <f t="shared" si="40"/>
        <v>5.3983320585158394E-3</v>
      </c>
      <c r="BD54">
        <f t="shared" si="41"/>
        <v>1.3343085312478533</v>
      </c>
      <c r="BE54">
        <f t="shared" si="42"/>
        <v>0.22316271853407421</v>
      </c>
      <c r="BF54">
        <f t="shared" si="43"/>
        <v>0</v>
      </c>
      <c r="BG54">
        <f t="shared" si="44"/>
        <v>0.99955974285943239</v>
      </c>
      <c r="BH54">
        <f t="shared" si="45"/>
        <v>2.1566587381020597E-4</v>
      </c>
      <c r="BI54">
        <f t="shared" si="46"/>
        <v>7.5558204577863596E-4</v>
      </c>
      <c r="BJ54">
        <f t="shared" si="47"/>
        <v>1.9188769678689802E-3</v>
      </c>
      <c r="BK54">
        <f t="shared" si="48"/>
        <v>0</v>
      </c>
      <c r="BL54" s="46">
        <f t="shared" si="49"/>
        <v>36.993773610720012</v>
      </c>
      <c r="BM54">
        <f t="shared" ref="BM54:BM98" si="79">SUM(P54:AA54)</f>
        <v>118.82400083763265</v>
      </c>
      <c r="BN54">
        <f t="shared" ref="BN54:BN98" si="80">SUM(AB54:AM54)</f>
        <v>4.5998069432828013</v>
      </c>
      <c r="BO54">
        <f t="shared" si="52"/>
        <v>1.4320694094902866</v>
      </c>
      <c r="BP54">
        <f t="shared" ref="BP54:BP98" si="81">SUM(AZ54:BK54)</f>
        <v>6.1029026595856317</v>
      </c>
    </row>
    <row r="55" spans="1:68" x14ac:dyDescent="0.2">
      <c r="A55" t="s">
        <v>59</v>
      </c>
      <c r="B55">
        <v>3.1520000000000001</v>
      </c>
      <c r="C55" s="1">
        <f t="shared" si="54"/>
        <v>324</v>
      </c>
      <c r="D55" s="40">
        <v>37.687698061700004</v>
      </c>
      <c r="E55" s="40">
        <v>181.13231941880002</v>
      </c>
      <c r="F55" s="40">
        <v>23919.060183676102</v>
      </c>
      <c r="G55" s="40">
        <v>24.824347991700002</v>
      </c>
      <c r="H55" s="40">
        <v>3799.1863051019</v>
      </c>
      <c r="I55" s="40">
        <v>2726.3565164350002</v>
      </c>
      <c r="J55" s="40">
        <v>0</v>
      </c>
      <c r="K55" s="40">
        <v>6245.8923294076003</v>
      </c>
      <c r="L55" s="40">
        <v>1.8658670282000001</v>
      </c>
      <c r="M55" s="40">
        <v>19.556329250400001</v>
      </c>
      <c r="N55" s="40">
        <v>25.0281228351</v>
      </c>
      <c r="O55" s="40">
        <v>0</v>
      </c>
      <c r="P55" s="8">
        <f t="shared" si="55"/>
        <v>0.11879162429047843</v>
      </c>
      <c r="Q55" s="8">
        <f t="shared" si="56"/>
        <v>0.57092907080805777</v>
      </c>
      <c r="R55" s="8">
        <f t="shared" si="57"/>
        <v>75.392877698947075</v>
      </c>
      <c r="S55" s="8">
        <f t="shared" si="58"/>
        <v>7.8246344869838419E-2</v>
      </c>
      <c r="T55" s="8">
        <f t="shared" si="59"/>
        <v>11.97503523368119</v>
      </c>
      <c r="U55" s="8">
        <f t="shared" si="60"/>
        <v>8.5934757398031216</v>
      </c>
      <c r="V55" s="8">
        <f t="shared" si="61"/>
        <v>0</v>
      </c>
      <c r="W55" s="8">
        <f t="shared" si="62"/>
        <v>19.687052622292757</v>
      </c>
      <c r="X55" s="8">
        <f t="shared" si="63"/>
        <v>5.8812128728864006E-3</v>
      </c>
      <c r="Y55" s="8">
        <f t="shared" si="64"/>
        <v>6.164154979726081E-2</v>
      </c>
      <c r="Z55" s="8">
        <f t="shared" si="65"/>
        <v>7.8888643176235201E-2</v>
      </c>
      <c r="AA55" s="8">
        <f t="shared" si="66"/>
        <v>0</v>
      </c>
      <c r="AB55" s="45">
        <f t="shared" si="67"/>
        <v>1.7116948745025711E-2</v>
      </c>
      <c r="AC55" s="45">
        <f t="shared" si="68"/>
        <v>5.2814900167257886E-2</v>
      </c>
      <c r="AD55" s="45">
        <f t="shared" si="69"/>
        <v>3.279377020397872</v>
      </c>
      <c r="AE55" s="45">
        <f t="shared" si="70"/>
        <v>3.2186896285412762E-3</v>
      </c>
      <c r="AF55" s="45">
        <f t="shared" si="71"/>
        <v>0.44384860021057043</v>
      </c>
      <c r="AG55" s="45">
        <f t="shared" si="72"/>
        <v>0.21978198823025885</v>
      </c>
      <c r="AH55" s="45">
        <f t="shared" si="73"/>
        <v>0</v>
      </c>
      <c r="AI55" s="45">
        <f t="shared" si="74"/>
        <v>0.49119392770191511</v>
      </c>
      <c r="AJ55" s="45">
        <f t="shared" si="75"/>
        <v>1.0530372198543242E-4</v>
      </c>
      <c r="AK55" s="45">
        <f t="shared" si="76"/>
        <v>7.2120685383480533E-4</v>
      </c>
      <c r="AL55" s="45">
        <f t="shared" si="77"/>
        <v>9.0034972810129187E-4</v>
      </c>
      <c r="AM55" s="45">
        <f t="shared" si="78"/>
        <v>0</v>
      </c>
      <c r="AN55" s="45">
        <f t="shared" si="36"/>
        <v>5.430504043472624E-3</v>
      </c>
      <c r="AO55" s="45">
        <f t="shared" si="1"/>
        <v>1.6755996245957451E-2</v>
      </c>
      <c r="AP55" s="45">
        <f t="shared" si="2"/>
        <v>1.0404114912429796</v>
      </c>
      <c r="AQ55" s="45">
        <f t="shared" si="3"/>
        <v>1.0211578770752778E-3</v>
      </c>
      <c r="AR55" s="45">
        <f t="shared" si="4"/>
        <v>0.14081491123431802</v>
      </c>
      <c r="AS55" s="45">
        <f t="shared" si="5"/>
        <v>6.9727788144117647E-2</v>
      </c>
      <c r="AT55" s="45">
        <f t="shared" si="6"/>
        <v>0</v>
      </c>
      <c r="AU55" s="45">
        <f t="shared" si="7"/>
        <v>0.15583563696126748</v>
      </c>
      <c r="AV55" s="45">
        <f t="shared" si="8"/>
        <v>3.3408541239033127E-5</v>
      </c>
      <c r="AW55" s="45">
        <f t="shared" si="9"/>
        <v>2.2880928103896108E-4</v>
      </c>
      <c r="AX55" s="45">
        <f t="shared" si="10"/>
        <v>2.8564394927071442E-4</v>
      </c>
      <c r="AY55" s="45">
        <f t="shared" si="11"/>
        <v>0</v>
      </c>
      <c r="AZ55">
        <f t="shared" si="37"/>
        <v>1.7116948745025711E-2</v>
      </c>
      <c r="BA55">
        <f t="shared" si="38"/>
        <v>0.15844470050177367</v>
      </c>
      <c r="BB55">
        <f t="shared" si="39"/>
        <v>3.279377020397872</v>
      </c>
      <c r="BC55">
        <f t="shared" si="40"/>
        <v>6.4373792570825523E-3</v>
      </c>
      <c r="BD55">
        <f t="shared" si="41"/>
        <v>1.3315458006317114</v>
      </c>
      <c r="BE55">
        <f t="shared" si="42"/>
        <v>0.21978198823025885</v>
      </c>
      <c r="BF55">
        <f t="shared" si="43"/>
        <v>0</v>
      </c>
      <c r="BG55">
        <f t="shared" si="44"/>
        <v>0.98238785540383022</v>
      </c>
      <c r="BH55">
        <f t="shared" si="45"/>
        <v>3.1591116595629725E-4</v>
      </c>
      <c r="BI55">
        <f t="shared" si="46"/>
        <v>7.2120685383480533E-4</v>
      </c>
      <c r="BJ55">
        <f t="shared" si="47"/>
        <v>1.8006994562025837E-3</v>
      </c>
      <c r="BK55">
        <f t="shared" si="48"/>
        <v>0</v>
      </c>
      <c r="BL55" s="46">
        <f t="shared" si="49"/>
        <v>36.980590019206502</v>
      </c>
      <c r="BM55">
        <f t="shared" si="79"/>
        <v>116.5628197405389</v>
      </c>
      <c r="BN55">
        <f t="shared" si="80"/>
        <v>4.5090789353853635</v>
      </c>
      <c r="BO55">
        <f t="shared" si="52"/>
        <v>1.430545347520737</v>
      </c>
      <c r="BP55">
        <f t="shared" si="81"/>
        <v>5.9979295106435488</v>
      </c>
    </row>
    <row r="56" spans="1:68" x14ac:dyDescent="0.2">
      <c r="A56" t="s">
        <v>60</v>
      </c>
      <c r="B56">
        <v>3.173</v>
      </c>
      <c r="C56" s="1">
        <f t="shared" si="54"/>
        <v>330</v>
      </c>
      <c r="D56" s="40">
        <v>36.876757723499999</v>
      </c>
      <c r="E56" s="40">
        <v>176.68124183150002</v>
      </c>
      <c r="F56" s="40">
        <v>23039.701095632499</v>
      </c>
      <c r="G56" s="40">
        <v>19.674911234000003</v>
      </c>
      <c r="H56" s="40">
        <v>4021.0183258295006</v>
      </c>
      <c r="I56" s="40">
        <v>2765.5494747410003</v>
      </c>
      <c r="J56" s="40">
        <v>0</v>
      </c>
      <c r="K56" s="40">
        <v>6231.9101497065003</v>
      </c>
      <c r="L56" s="40">
        <v>1.2282311265000001</v>
      </c>
      <c r="M56" s="40">
        <v>19.693532265500004</v>
      </c>
      <c r="N56" s="40">
        <v>24.793878210500001</v>
      </c>
      <c r="O56" s="40">
        <v>0</v>
      </c>
      <c r="P56" s="8">
        <f t="shared" si="55"/>
        <v>0.11700995225666549</v>
      </c>
      <c r="Q56" s="8">
        <f t="shared" si="56"/>
        <v>0.56060958033134956</v>
      </c>
      <c r="R56" s="8">
        <f t="shared" si="57"/>
        <v>73.104971576441926</v>
      </c>
      <c r="S56" s="8">
        <f t="shared" si="58"/>
        <v>6.2428493345482013E-2</v>
      </c>
      <c r="T56" s="8">
        <f t="shared" si="59"/>
        <v>12.758691147857006</v>
      </c>
      <c r="U56" s="8">
        <f t="shared" si="60"/>
        <v>8.7750884833531941</v>
      </c>
      <c r="V56" s="8">
        <f t="shared" si="61"/>
        <v>0</v>
      </c>
      <c r="W56" s="8">
        <f t="shared" si="62"/>
        <v>19.773850905018726</v>
      </c>
      <c r="X56" s="8">
        <f t="shared" si="63"/>
        <v>3.8971773643845004E-3</v>
      </c>
      <c r="Y56" s="8">
        <f t="shared" si="64"/>
        <v>6.2487577878431511E-2</v>
      </c>
      <c r="Z56" s="8">
        <f t="shared" si="65"/>
        <v>7.8670975561916504E-2</v>
      </c>
      <c r="AA56" s="8">
        <f t="shared" si="66"/>
        <v>0</v>
      </c>
      <c r="AB56" s="45">
        <f t="shared" si="67"/>
        <v>1.6860223668107421E-2</v>
      </c>
      <c r="AC56" s="45">
        <f t="shared" si="68"/>
        <v>5.1860275701327431E-2</v>
      </c>
      <c r="AD56" s="45">
        <f t="shared" si="69"/>
        <v>3.1798595727029983</v>
      </c>
      <c r="AE56" s="45">
        <f t="shared" si="70"/>
        <v>2.5680170031049782E-3</v>
      </c>
      <c r="AF56" s="45">
        <f t="shared" si="71"/>
        <v>0.47289440874192012</v>
      </c>
      <c r="AG56" s="45">
        <f t="shared" si="72"/>
        <v>0.22442681543102797</v>
      </c>
      <c r="AH56" s="45">
        <f t="shared" si="73"/>
        <v>0</v>
      </c>
      <c r="AI56" s="45">
        <f t="shared" si="74"/>
        <v>0.4933595535184313</v>
      </c>
      <c r="AJ56" s="45">
        <f t="shared" si="75"/>
        <v>6.9779361940635636E-5</v>
      </c>
      <c r="AK56" s="45">
        <f t="shared" si="76"/>
        <v>7.3110539228304092E-4</v>
      </c>
      <c r="AL56" s="45">
        <f t="shared" si="77"/>
        <v>8.9786550515768659E-4</v>
      </c>
      <c r="AM56" s="45">
        <f t="shared" si="78"/>
        <v>0</v>
      </c>
      <c r="AN56" s="45">
        <f t="shared" si="36"/>
        <v>5.3136538506484152E-3</v>
      </c>
      <c r="AO56" s="45">
        <f t="shared" si="1"/>
        <v>1.634424068746531E-2</v>
      </c>
      <c r="AP56" s="45">
        <f t="shared" si="2"/>
        <v>1.0021618571392998</v>
      </c>
      <c r="AQ56" s="45">
        <f t="shared" si="3"/>
        <v>8.0933406968325817E-4</v>
      </c>
      <c r="AR56" s="45">
        <f t="shared" si="4"/>
        <v>0.14903700243993701</v>
      </c>
      <c r="AS56" s="45">
        <f t="shared" si="5"/>
        <v>7.0730165594398986E-2</v>
      </c>
      <c r="AT56" s="45">
        <f t="shared" si="6"/>
        <v>0</v>
      </c>
      <c r="AU56" s="45">
        <f t="shared" si="7"/>
        <v>0.15548678018229792</v>
      </c>
      <c r="AV56" s="45">
        <f t="shared" si="8"/>
        <v>2.1991604771709938E-5</v>
      </c>
      <c r="AW56" s="45">
        <f t="shared" si="9"/>
        <v>2.3041455792090795E-4</v>
      </c>
      <c r="AX56" s="45">
        <f t="shared" si="10"/>
        <v>2.829705342444647E-4</v>
      </c>
      <c r="AY56" s="45">
        <f t="shared" si="11"/>
        <v>0</v>
      </c>
      <c r="AZ56">
        <f t="shared" si="37"/>
        <v>1.6860223668107421E-2</v>
      </c>
      <c r="BA56">
        <f t="shared" si="38"/>
        <v>0.1555808271039823</v>
      </c>
      <c r="BB56">
        <f t="shared" si="39"/>
        <v>3.1798595727029983</v>
      </c>
      <c r="BC56">
        <f t="shared" si="40"/>
        <v>5.1360340062099564E-3</v>
      </c>
      <c r="BD56">
        <f t="shared" si="41"/>
        <v>1.4186832262257605</v>
      </c>
      <c r="BE56">
        <f t="shared" si="42"/>
        <v>0.22442681543102797</v>
      </c>
      <c r="BF56">
        <f t="shared" si="43"/>
        <v>0</v>
      </c>
      <c r="BG56">
        <f t="shared" si="44"/>
        <v>0.98671910703686261</v>
      </c>
      <c r="BH56">
        <f t="shared" si="45"/>
        <v>2.0933808582190692E-4</v>
      </c>
      <c r="BI56">
        <f t="shared" si="46"/>
        <v>7.3110539228304092E-4</v>
      </c>
      <c r="BJ56">
        <f t="shared" si="47"/>
        <v>1.7957310103153732E-3</v>
      </c>
      <c r="BK56">
        <f t="shared" si="48"/>
        <v>0</v>
      </c>
      <c r="BL56" s="46">
        <f t="shared" si="49"/>
        <v>36.337127598300995</v>
      </c>
      <c r="BM56">
        <f t="shared" si="79"/>
        <v>115.29770586940907</v>
      </c>
      <c r="BN56">
        <f t="shared" si="80"/>
        <v>4.4435276170262981</v>
      </c>
      <c r="BO56">
        <f t="shared" si="52"/>
        <v>1.4004184106606674</v>
      </c>
      <c r="BP56">
        <f t="shared" si="81"/>
        <v>5.9900019806633695</v>
      </c>
    </row>
    <row r="57" spans="1:68" x14ac:dyDescent="0.2">
      <c r="A57" t="s">
        <v>61</v>
      </c>
      <c r="B57">
        <v>3.2350000000000003</v>
      </c>
      <c r="C57" s="1">
        <f>C56+6</f>
        <v>336</v>
      </c>
      <c r="D57" s="40">
        <v>35.136286351199999</v>
      </c>
      <c r="E57" s="40">
        <v>165.98646926400002</v>
      </c>
      <c r="F57" s="40">
        <v>23329.969083718803</v>
      </c>
      <c r="G57" s="40">
        <v>20.5911707136</v>
      </c>
      <c r="H57" s="40">
        <v>4210.5748416564002</v>
      </c>
      <c r="I57" s="40">
        <v>2724.6176410908001</v>
      </c>
      <c r="J57" s="40">
        <v>0</v>
      </c>
      <c r="K57" s="40">
        <v>6076.3894042248003</v>
      </c>
      <c r="L57" s="40">
        <v>1.2242341488000001</v>
      </c>
      <c r="M57" s="40">
        <v>19.131154028400001</v>
      </c>
      <c r="N57" s="40">
        <v>23.288075260800003</v>
      </c>
      <c r="O57" s="40">
        <v>0</v>
      </c>
      <c r="P57" s="8">
        <f t="shared" si="55"/>
        <v>0.11366588634613202</v>
      </c>
      <c r="Q57" s="8">
        <f t="shared" si="56"/>
        <v>0.53696622806904015</v>
      </c>
      <c r="R57" s="8">
        <f t="shared" si="57"/>
        <v>75.472449985830337</v>
      </c>
      <c r="S57" s="8">
        <f t="shared" si="58"/>
        <v>6.6612437258496013E-2</v>
      </c>
      <c r="T57" s="8">
        <f t="shared" si="59"/>
        <v>13.621209612758456</v>
      </c>
      <c r="U57" s="8">
        <f t="shared" si="60"/>
        <v>8.8141380689287399</v>
      </c>
      <c r="V57" s="8">
        <f t="shared" si="61"/>
        <v>0</v>
      </c>
      <c r="W57" s="8">
        <f t="shared" si="62"/>
        <v>19.657119722667233</v>
      </c>
      <c r="X57" s="8">
        <f t="shared" si="63"/>
        <v>3.9603974713680011E-3</v>
      </c>
      <c r="Y57" s="8">
        <f t="shared" si="64"/>
        <v>6.1889283281874014E-2</v>
      </c>
      <c r="Z57" s="8">
        <f t="shared" si="65"/>
        <v>7.5336923468688019E-2</v>
      </c>
      <c r="AA57" s="8">
        <f t="shared" si="66"/>
        <v>0</v>
      </c>
      <c r="AB57" s="45">
        <f t="shared" si="67"/>
        <v>1.6378369790508936E-2</v>
      </c>
      <c r="AC57" s="45">
        <f t="shared" si="68"/>
        <v>4.967310157900464E-2</v>
      </c>
      <c r="AD57" s="45">
        <f t="shared" si="69"/>
        <v>3.2828381899012764</v>
      </c>
      <c r="AE57" s="45">
        <f t="shared" si="70"/>
        <v>2.7401249386464835E-3</v>
      </c>
      <c r="AF57" s="45">
        <f t="shared" si="71"/>
        <v>0.5048632176708101</v>
      </c>
      <c r="AG57" s="45">
        <f t="shared" si="72"/>
        <v>0.22542552605955857</v>
      </c>
      <c r="AH57" s="45">
        <f t="shared" si="73"/>
        <v>0</v>
      </c>
      <c r="AI57" s="45">
        <f t="shared" si="74"/>
        <v>0.49044709886894294</v>
      </c>
      <c r="AJ57" s="45">
        <f t="shared" si="75"/>
        <v>7.0911324464959728E-5</v>
      </c>
      <c r="AK57" s="45">
        <f t="shared" si="76"/>
        <v>7.2410533850326443E-4</v>
      </c>
      <c r="AL57" s="45">
        <f t="shared" si="77"/>
        <v>8.5981423725962122E-4</v>
      </c>
      <c r="AM57" s="45">
        <f t="shared" si="78"/>
        <v>0</v>
      </c>
      <c r="AN57" s="45">
        <f t="shared" si="36"/>
        <v>5.0628654684726224E-3</v>
      </c>
      <c r="AO57" s="45">
        <f t="shared" si="1"/>
        <v>1.5354900024421836E-2</v>
      </c>
      <c r="AP57" s="45">
        <f t="shared" si="2"/>
        <v>1.0147876939416618</v>
      </c>
      <c r="AQ57" s="45">
        <f t="shared" si="3"/>
        <v>8.4702471055532707E-4</v>
      </c>
      <c r="AR57" s="45">
        <f t="shared" si="4"/>
        <v>0.15606281844538178</v>
      </c>
      <c r="AS57" s="45">
        <f t="shared" si="5"/>
        <v>6.9683315628920731E-2</v>
      </c>
      <c r="AT57" s="45">
        <f t="shared" si="6"/>
        <v>0</v>
      </c>
      <c r="AU57" s="45">
        <f t="shared" si="7"/>
        <v>0.15160652206149702</v>
      </c>
      <c r="AV57" s="45">
        <f t="shared" si="8"/>
        <v>2.1920038474485232E-5</v>
      </c>
      <c r="AW57" s="45">
        <f t="shared" si="9"/>
        <v>2.2383472596700598E-4</v>
      </c>
      <c r="AX57" s="45">
        <f t="shared" si="10"/>
        <v>2.6578492650992925E-4</v>
      </c>
      <c r="AY57" s="45">
        <f t="shared" si="11"/>
        <v>0</v>
      </c>
      <c r="AZ57">
        <f t="shared" si="37"/>
        <v>1.6378369790508936E-2</v>
      </c>
      <c r="BA57">
        <f t="shared" si="38"/>
        <v>0.14901930473701391</v>
      </c>
      <c r="BB57">
        <f t="shared" si="39"/>
        <v>3.2828381899012764</v>
      </c>
      <c r="BC57">
        <f t="shared" si="40"/>
        <v>5.480249877292967E-3</v>
      </c>
      <c r="BD57">
        <f t="shared" si="41"/>
        <v>1.5145896530124303</v>
      </c>
      <c r="BE57">
        <f t="shared" si="42"/>
        <v>0.22542552605955857</v>
      </c>
      <c r="BF57">
        <f t="shared" si="43"/>
        <v>0</v>
      </c>
      <c r="BG57">
        <f t="shared" si="44"/>
        <v>0.98089419773788589</v>
      </c>
      <c r="BH57">
        <f t="shared" si="45"/>
        <v>2.1273397339487918E-4</v>
      </c>
      <c r="BI57">
        <f t="shared" si="46"/>
        <v>7.2410533850326443E-4</v>
      </c>
      <c r="BJ57">
        <f t="shared" si="47"/>
        <v>1.7196284745192424E-3</v>
      </c>
      <c r="BK57">
        <f t="shared" si="48"/>
        <v>0</v>
      </c>
      <c r="BL57" s="46">
        <f t="shared" si="49"/>
        <v>36.606908360457609</v>
      </c>
      <c r="BM57">
        <f t="shared" si="79"/>
        <v>118.42334854608038</v>
      </c>
      <c r="BN57">
        <f t="shared" si="80"/>
        <v>4.5740204597089757</v>
      </c>
      <c r="BO57">
        <f t="shared" si="52"/>
        <v>1.4139166799718625</v>
      </c>
      <c r="BP57">
        <f t="shared" si="81"/>
        <v>6.177281958902384</v>
      </c>
    </row>
    <row r="58" spans="1:68" x14ac:dyDescent="0.2">
      <c r="A58" t="s">
        <v>62</v>
      </c>
      <c r="B58">
        <v>2.9959999999999996</v>
      </c>
      <c r="C58" s="1">
        <f t="shared" si="54"/>
        <v>342</v>
      </c>
      <c r="D58" s="40">
        <v>36.8109685015</v>
      </c>
      <c r="E58" s="40">
        <v>171.694047278</v>
      </c>
      <c r="F58" s="40">
        <v>24507.506873922001</v>
      </c>
      <c r="G58" s="40">
        <v>22.112691614500001</v>
      </c>
      <c r="H58" s="40">
        <v>4406.9244259895004</v>
      </c>
      <c r="I58" s="40">
        <v>2823.7696996075001</v>
      </c>
      <c r="J58" s="40">
        <v>0</v>
      </c>
      <c r="K58" s="40">
        <v>6159.9768503770001</v>
      </c>
      <c r="L58" s="40">
        <v>1.1799789620000001</v>
      </c>
      <c r="M58" s="40">
        <v>19.997169346</v>
      </c>
      <c r="N58" s="40">
        <v>23.8236911445</v>
      </c>
      <c r="O58" s="40">
        <v>0</v>
      </c>
      <c r="P58" s="8">
        <f t="shared" si="55"/>
        <v>0.11028566163049398</v>
      </c>
      <c r="Q58" s="8">
        <f t="shared" si="56"/>
        <v>0.51439536564488797</v>
      </c>
      <c r="R58" s="8">
        <f t="shared" si="57"/>
        <v>73.424490594270296</v>
      </c>
      <c r="S58" s="8">
        <f t="shared" si="58"/>
        <v>6.6249624077041991E-2</v>
      </c>
      <c r="T58" s="8">
        <f t="shared" si="59"/>
        <v>13.203145580264541</v>
      </c>
      <c r="U58" s="8">
        <f t="shared" si="60"/>
        <v>8.4600140200240688</v>
      </c>
      <c r="V58" s="8">
        <f t="shared" si="61"/>
        <v>0</v>
      </c>
      <c r="W58" s="8">
        <f t="shared" si="62"/>
        <v>18.455290643729491</v>
      </c>
      <c r="X58" s="8">
        <f t="shared" si="63"/>
        <v>3.5352169701519998E-3</v>
      </c>
      <c r="Y58" s="8">
        <f t="shared" si="64"/>
        <v>5.9911519360615992E-2</v>
      </c>
      <c r="Z58" s="8">
        <f t="shared" si="65"/>
        <v>7.1375778668921988E-2</v>
      </c>
      <c r="AA58" s="8">
        <f t="shared" si="66"/>
        <v>0</v>
      </c>
      <c r="AB58" s="45">
        <f t="shared" si="67"/>
        <v>1.5891305710445818E-2</v>
      </c>
      <c r="AC58" s="45">
        <f t="shared" si="68"/>
        <v>4.7585140207667707E-2</v>
      </c>
      <c r="AD58" s="45">
        <f t="shared" si="69"/>
        <v>3.1937577465972291</v>
      </c>
      <c r="AE58" s="45">
        <f t="shared" si="70"/>
        <v>2.7252004967931714E-3</v>
      </c>
      <c r="AF58" s="45">
        <f t="shared" si="71"/>
        <v>0.48936788659245889</v>
      </c>
      <c r="AG58" s="45">
        <f t="shared" si="72"/>
        <v>0.21636864501340328</v>
      </c>
      <c r="AH58" s="45">
        <f t="shared" si="73"/>
        <v>0</v>
      </c>
      <c r="AI58" s="45">
        <f t="shared" si="74"/>
        <v>0.46046134340642442</v>
      </c>
      <c r="AJ58" s="45">
        <f t="shared" si="75"/>
        <v>6.3298423816508502E-5</v>
      </c>
      <c r="AK58" s="45">
        <f t="shared" si="76"/>
        <v>7.0096547748468461E-4</v>
      </c>
      <c r="AL58" s="45">
        <f t="shared" si="77"/>
        <v>8.1460601082997011E-4</v>
      </c>
      <c r="AM58" s="45">
        <f t="shared" si="78"/>
        <v>0</v>
      </c>
      <c r="AN58" s="45">
        <f t="shared" si="36"/>
        <v>5.3041741356628239E-3</v>
      </c>
      <c r="AO58" s="45">
        <f t="shared" si="1"/>
        <v>1.588289059000925E-2</v>
      </c>
      <c r="AP58" s="45">
        <f t="shared" si="2"/>
        <v>1.0660072585438016</v>
      </c>
      <c r="AQ58" s="45">
        <f t="shared" si="3"/>
        <v>9.096129829082683E-4</v>
      </c>
      <c r="AR58" s="45">
        <f t="shared" si="4"/>
        <v>0.16334041608560046</v>
      </c>
      <c r="AS58" s="45">
        <f t="shared" si="5"/>
        <v>7.2219173903005113E-2</v>
      </c>
      <c r="AT58" s="45">
        <f t="shared" si="6"/>
        <v>0</v>
      </c>
      <c r="AU58" s="45">
        <f t="shared" si="7"/>
        <v>0.15369203718505489</v>
      </c>
      <c r="AV58" s="45">
        <f t="shared" si="8"/>
        <v>2.1127644798567593E-5</v>
      </c>
      <c r="AW58" s="45">
        <f t="shared" si="9"/>
        <v>2.3396711531531534E-4</v>
      </c>
      <c r="AX58" s="45">
        <f t="shared" si="10"/>
        <v>2.718978674332344E-4</v>
      </c>
      <c r="AY58" s="45">
        <f t="shared" si="11"/>
        <v>0</v>
      </c>
      <c r="AZ58">
        <f t="shared" si="37"/>
        <v>1.5891305710445818E-2</v>
      </c>
      <c r="BA58">
        <f t="shared" si="38"/>
        <v>0.14275542062300312</v>
      </c>
      <c r="BB58">
        <f t="shared" si="39"/>
        <v>3.1937577465972291</v>
      </c>
      <c r="BC58">
        <f t="shared" si="40"/>
        <v>5.4504009935863428E-3</v>
      </c>
      <c r="BD58">
        <f t="shared" si="41"/>
        <v>1.4681036597773767</v>
      </c>
      <c r="BE58">
        <f t="shared" si="42"/>
        <v>0.21636864501340328</v>
      </c>
      <c r="BF58">
        <f t="shared" si="43"/>
        <v>0</v>
      </c>
      <c r="BG58">
        <f t="shared" si="44"/>
        <v>0.92092268681284883</v>
      </c>
      <c r="BH58">
        <f t="shared" si="45"/>
        <v>1.8989527144952549E-4</v>
      </c>
      <c r="BI58">
        <f t="shared" si="46"/>
        <v>7.0096547748468461E-4</v>
      </c>
      <c r="BJ58">
        <f t="shared" si="47"/>
        <v>1.6292120216599402E-3</v>
      </c>
      <c r="BK58">
        <f t="shared" si="48"/>
        <v>0</v>
      </c>
      <c r="BL58" s="46">
        <f t="shared" si="49"/>
        <v>38.173796396742503</v>
      </c>
      <c r="BM58">
        <f t="shared" si="79"/>
        <v>114.3686940046405</v>
      </c>
      <c r="BN58">
        <f t="shared" si="80"/>
        <v>4.4277361379365532</v>
      </c>
      <c r="BO58">
        <f t="shared" si="52"/>
        <v>1.4778825560535893</v>
      </c>
      <c r="BP58">
        <f t="shared" si="81"/>
        <v>5.9657699382984886</v>
      </c>
    </row>
    <row r="59" spans="1:68" x14ac:dyDescent="0.2">
      <c r="A59" t="s">
        <v>63</v>
      </c>
      <c r="B59">
        <v>2.9909999999999988</v>
      </c>
      <c r="C59" s="1">
        <f t="shared" si="54"/>
        <v>348</v>
      </c>
      <c r="D59" s="40">
        <v>37.025005864000001</v>
      </c>
      <c r="E59" s="40">
        <v>167.10757324800002</v>
      </c>
      <c r="F59" s="40">
        <v>24924.445778847999</v>
      </c>
      <c r="G59" s="40">
        <v>20.757763488000002</v>
      </c>
      <c r="H59" s="40">
        <v>4508.3392199999998</v>
      </c>
      <c r="I59" s="40">
        <v>2882.6606011280001</v>
      </c>
      <c r="J59" s="40">
        <v>0</v>
      </c>
      <c r="K59" s="40">
        <v>6319.1838217200002</v>
      </c>
      <c r="L59" s="40">
        <v>2.0169996000000001</v>
      </c>
      <c r="M59" s="40">
        <v>19.841294088000001</v>
      </c>
      <c r="N59" s="40">
        <v>23.454969999999999</v>
      </c>
      <c r="O59" s="40">
        <v>0</v>
      </c>
      <c r="P59" s="8">
        <f t="shared" si="55"/>
        <v>0.11074179253922396</v>
      </c>
      <c r="Q59" s="8">
        <f t="shared" si="56"/>
        <v>0.49981875158476791</v>
      </c>
      <c r="R59" s="8">
        <f t="shared" si="57"/>
        <v>74.549017324534333</v>
      </c>
      <c r="S59" s="8">
        <f t="shared" si="58"/>
        <v>6.2086470592607981E-2</v>
      </c>
      <c r="T59" s="8">
        <f t="shared" si="59"/>
        <v>13.484442607019995</v>
      </c>
      <c r="U59" s="8">
        <f t="shared" si="60"/>
        <v>8.6220378579738455</v>
      </c>
      <c r="V59" s="8">
        <f t="shared" si="61"/>
        <v>0</v>
      </c>
      <c r="W59" s="8">
        <f t="shared" si="62"/>
        <v>18.900678810764514</v>
      </c>
      <c r="X59" s="8">
        <f t="shared" si="63"/>
        <v>6.0328458035999984E-3</v>
      </c>
      <c r="Y59" s="8">
        <f t="shared" si="64"/>
        <v>5.9345310617207984E-2</v>
      </c>
      <c r="Z59" s="8">
        <f t="shared" si="65"/>
        <v>7.0153815269999975E-2</v>
      </c>
      <c r="AA59" s="8">
        <f t="shared" si="66"/>
        <v>0</v>
      </c>
      <c r="AB59" s="45">
        <f t="shared" si="67"/>
        <v>1.5957030625248409E-2</v>
      </c>
      <c r="AC59" s="45">
        <f t="shared" si="68"/>
        <v>4.6236702274261597E-2</v>
      </c>
      <c r="AD59" s="45">
        <f t="shared" si="69"/>
        <v>3.2426714799710457</v>
      </c>
      <c r="AE59" s="45">
        <f t="shared" si="70"/>
        <v>2.5539477825013567E-3</v>
      </c>
      <c r="AF59" s="45">
        <f t="shared" si="71"/>
        <v>0.49979401805114881</v>
      </c>
      <c r="AG59" s="45">
        <f t="shared" si="72"/>
        <v>0.22051247718603184</v>
      </c>
      <c r="AH59" s="45">
        <f t="shared" si="73"/>
        <v>0</v>
      </c>
      <c r="AI59" s="45">
        <f t="shared" si="74"/>
        <v>0.47157382262386516</v>
      </c>
      <c r="AJ59" s="45">
        <f t="shared" si="75"/>
        <v>1.0801872522112799E-4</v>
      </c>
      <c r="AK59" s="45">
        <f t="shared" si="76"/>
        <v>6.9434082856216202E-4</v>
      </c>
      <c r="AL59" s="45">
        <f t="shared" si="77"/>
        <v>8.0065984101803213E-4</v>
      </c>
      <c r="AM59" s="45">
        <f t="shared" si="78"/>
        <v>0</v>
      </c>
      <c r="AN59" s="45">
        <f t="shared" si="36"/>
        <v>5.3350152541786749E-3</v>
      </c>
      <c r="AO59" s="45">
        <f t="shared" si="1"/>
        <v>1.5458609921184091E-2</v>
      </c>
      <c r="AP59" s="45">
        <f t="shared" si="2"/>
        <v>1.0841429220899521</v>
      </c>
      <c r="AQ59" s="45">
        <f t="shared" si="3"/>
        <v>8.5387756018099551E-4</v>
      </c>
      <c r="AR59" s="45">
        <f t="shared" si="4"/>
        <v>0.16709930392883618</v>
      </c>
      <c r="AS59" s="45">
        <f t="shared" si="5"/>
        <v>7.372533506721228E-2</v>
      </c>
      <c r="AT59" s="45">
        <f t="shared" si="6"/>
        <v>0</v>
      </c>
      <c r="AU59" s="45">
        <f t="shared" si="7"/>
        <v>0.15766426700898206</v>
      </c>
      <c r="AV59" s="45">
        <f t="shared" si="8"/>
        <v>3.6114585496866613E-5</v>
      </c>
      <c r="AW59" s="45">
        <f t="shared" si="9"/>
        <v>2.3214337297297301E-4</v>
      </c>
      <c r="AX59" s="45">
        <f t="shared" si="10"/>
        <v>2.6768968272084003E-4</v>
      </c>
      <c r="AY59" s="45">
        <f t="shared" si="11"/>
        <v>0</v>
      </c>
      <c r="AZ59">
        <f t="shared" si="37"/>
        <v>1.5957030625248409E-2</v>
      </c>
      <c r="BA59">
        <f t="shared" si="38"/>
        <v>0.13871010682278478</v>
      </c>
      <c r="BB59">
        <f t="shared" si="39"/>
        <v>3.2426714799710457</v>
      </c>
      <c r="BC59">
        <f t="shared" si="40"/>
        <v>5.1078955650027133E-3</v>
      </c>
      <c r="BD59">
        <f t="shared" si="41"/>
        <v>1.4993820541534464</v>
      </c>
      <c r="BE59">
        <f t="shared" si="42"/>
        <v>0.22051247718603184</v>
      </c>
      <c r="BF59">
        <f t="shared" si="43"/>
        <v>0</v>
      </c>
      <c r="BG59">
        <f t="shared" si="44"/>
        <v>0.94314764524773032</v>
      </c>
      <c r="BH59">
        <f t="shared" si="45"/>
        <v>3.2405617566338399E-4</v>
      </c>
      <c r="BI59">
        <f t="shared" si="46"/>
        <v>6.9434082856216202E-4</v>
      </c>
      <c r="BJ59">
        <f t="shared" si="47"/>
        <v>1.6013196820360643E-3</v>
      </c>
      <c r="BK59">
        <f t="shared" si="48"/>
        <v>0</v>
      </c>
      <c r="BL59" s="46">
        <f t="shared" si="49"/>
        <v>38.904833027983997</v>
      </c>
      <c r="BM59">
        <f t="shared" si="79"/>
        <v>116.36435558670011</v>
      </c>
      <c r="BN59">
        <f t="shared" si="80"/>
        <v>4.5009024979089043</v>
      </c>
      <c r="BO59">
        <f t="shared" si="52"/>
        <v>1.5048152784717173</v>
      </c>
      <c r="BP59">
        <f t="shared" si="81"/>
        <v>6.0681084062575525</v>
      </c>
    </row>
    <row r="60" spans="1:68" x14ac:dyDescent="0.2">
      <c r="A60" t="s">
        <v>64</v>
      </c>
      <c r="B60">
        <v>2.9859999999999989</v>
      </c>
      <c r="C60" s="1">
        <f>C59+6</f>
        <v>354</v>
      </c>
      <c r="D60" s="40">
        <v>35.789792662800004</v>
      </c>
      <c r="E60" s="40">
        <v>164.31547333680001</v>
      </c>
      <c r="F60" s="40">
        <v>23472.7919479128</v>
      </c>
      <c r="G60" s="40">
        <v>19.056542492400002</v>
      </c>
      <c r="H60" s="40">
        <v>4433.397807972</v>
      </c>
      <c r="I60" s="40">
        <v>2801.9074287540002</v>
      </c>
      <c r="J60" s="40">
        <v>0</v>
      </c>
      <c r="K60" s="40">
        <v>6005.7947920008</v>
      </c>
      <c r="L60" s="40">
        <v>1.8154801584000002</v>
      </c>
      <c r="M60" s="40">
        <v>19.213781263200001</v>
      </c>
      <c r="N60" s="40">
        <v>21.793273467599999</v>
      </c>
      <c r="O60" s="40">
        <v>0</v>
      </c>
      <c r="P60" s="8">
        <f t="shared" si="55"/>
        <v>0.10686832089112078</v>
      </c>
      <c r="Q60" s="8">
        <f t="shared" si="56"/>
        <v>0.49064600338368469</v>
      </c>
      <c r="R60" s="8">
        <f t="shared" si="57"/>
        <v>70.089756756467594</v>
      </c>
      <c r="S60" s="8">
        <f t="shared" si="58"/>
        <v>5.6902835882306387E-2</v>
      </c>
      <c r="T60" s="8">
        <f t="shared" si="59"/>
        <v>13.238125854604387</v>
      </c>
      <c r="U60" s="8">
        <f t="shared" si="60"/>
        <v>8.3664955822594411</v>
      </c>
      <c r="V60" s="8">
        <f t="shared" si="61"/>
        <v>0</v>
      </c>
      <c r="W60" s="8">
        <f t="shared" si="62"/>
        <v>17.933303248914385</v>
      </c>
      <c r="X60" s="8">
        <f t="shared" si="63"/>
        <v>5.4210237529823992E-3</v>
      </c>
      <c r="Y60" s="8">
        <f t="shared" si="64"/>
        <v>5.7372350851915187E-2</v>
      </c>
      <c r="Z60" s="8">
        <f t="shared" si="65"/>
        <v>6.5074714574253581E-2</v>
      </c>
      <c r="AA60" s="8">
        <f t="shared" si="66"/>
        <v>0</v>
      </c>
      <c r="AB60" s="45">
        <f t="shared" si="67"/>
        <v>1.5398893500161494E-2</v>
      </c>
      <c r="AC60" s="45">
        <f t="shared" si="68"/>
        <v>4.5388159424947706E-2</v>
      </c>
      <c r="AD60" s="45">
        <f t="shared" si="69"/>
        <v>3.0487062529998954</v>
      </c>
      <c r="AE60" s="45">
        <f t="shared" si="70"/>
        <v>2.3407172308641047E-3</v>
      </c>
      <c r="AF60" s="45">
        <f t="shared" si="71"/>
        <v>0.49066441269845762</v>
      </c>
      <c r="AG60" s="45">
        <f t="shared" si="72"/>
        <v>0.21397686911149466</v>
      </c>
      <c r="AH60" s="45">
        <f t="shared" si="73"/>
        <v>0</v>
      </c>
      <c r="AI60" s="45">
        <f t="shared" si="74"/>
        <v>0.44743770581123715</v>
      </c>
      <c r="AJ60" s="45">
        <f t="shared" si="75"/>
        <v>9.7063988415083236E-5</v>
      </c>
      <c r="AK60" s="45">
        <f t="shared" si="76"/>
        <v>6.7125717622458394E-4</v>
      </c>
      <c r="AL60" s="45">
        <f t="shared" si="77"/>
        <v>7.4269247402708948E-4</v>
      </c>
      <c r="AM60" s="45">
        <f t="shared" si="78"/>
        <v>0</v>
      </c>
      <c r="AN60" s="45">
        <f t="shared" si="36"/>
        <v>5.1570306430547552E-3</v>
      </c>
      <c r="AO60" s="45">
        <f t="shared" si="1"/>
        <v>1.5200321307752084E-2</v>
      </c>
      <c r="AP60" s="45">
        <f t="shared" si="2"/>
        <v>1.0210000847286995</v>
      </c>
      <c r="AQ60" s="45">
        <f t="shared" si="3"/>
        <v>7.8389726418757718E-4</v>
      </c>
      <c r="AR60" s="45">
        <f t="shared" si="4"/>
        <v>0.1643216385460341</v>
      </c>
      <c r="AS60" s="45">
        <f t="shared" si="5"/>
        <v>7.1660036541023014E-2</v>
      </c>
      <c r="AT60" s="45">
        <f t="shared" si="6"/>
        <v>0</v>
      </c>
      <c r="AU60" s="45">
        <f t="shared" si="7"/>
        <v>0.14984517944113776</v>
      </c>
      <c r="AV60" s="45">
        <f t="shared" si="8"/>
        <v>3.2506359147717103E-5</v>
      </c>
      <c r="AW60" s="45">
        <f t="shared" si="9"/>
        <v>2.2480146558090562E-4</v>
      </c>
      <c r="AX60" s="45">
        <f t="shared" si="10"/>
        <v>2.4872487408810775E-4</v>
      </c>
      <c r="AY60" s="45">
        <f t="shared" si="11"/>
        <v>0</v>
      </c>
      <c r="AZ60">
        <f t="shared" si="37"/>
        <v>1.5398893500161494E-2</v>
      </c>
      <c r="BA60">
        <f t="shared" si="38"/>
        <v>0.13616447827484313</v>
      </c>
      <c r="BB60">
        <f t="shared" si="39"/>
        <v>3.0487062529998954</v>
      </c>
      <c r="BC60">
        <f t="shared" si="40"/>
        <v>4.6814344617282094E-3</v>
      </c>
      <c r="BD60">
        <f t="shared" si="41"/>
        <v>1.4719932380953729</v>
      </c>
      <c r="BE60">
        <f t="shared" si="42"/>
        <v>0.21397686911149466</v>
      </c>
      <c r="BF60">
        <f t="shared" si="43"/>
        <v>0</v>
      </c>
      <c r="BG60">
        <f t="shared" si="44"/>
        <v>0.8948754116224743</v>
      </c>
      <c r="BH60">
        <f t="shared" si="45"/>
        <v>2.9119196524524972E-4</v>
      </c>
      <c r="BI60">
        <f t="shared" si="46"/>
        <v>6.7125717622458394E-4</v>
      </c>
      <c r="BJ60">
        <f t="shared" si="47"/>
        <v>1.485384948054179E-3</v>
      </c>
      <c r="BK60">
        <f t="shared" si="48"/>
        <v>0</v>
      </c>
      <c r="BL60" s="46">
        <f t="shared" si="49"/>
        <v>36.975876320020795</v>
      </c>
      <c r="BM60">
        <f t="shared" si="79"/>
        <v>110.4099666915821</v>
      </c>
      <c r="BN60">
        <f t="shared" si="80"/>
        <v>4.2654240244157249</v>
      </c>
      <c r="BO60">
        <f t="shared" si="52"/>
        <v>1.4284742211707055</v>
      </c>
      <c r="BP60">
        <f t="shared" si="81"/>
        <v>5.7882444121554943</v>
      </c>
    </row>
    <row r="61" spans="1:68" x14ac:dyDescent="0.2">
      <c r="A61" t="s">
        <v>65</v>
      </c>
      <c r="B61">
        <v>3.0169999999999995</v>
      </c>
      <c r="C61" s="1">
        <f t="shared" si="54"/>
        <v>360</v>
      </c>
      <c r="D61" s="40">
        <v>35.239815039</v>
      </c>
      <c r="E61" s="40">
        <v>160.28211241379998</v>
      </c>
      <c r="F61" s="40">
        <v>23045.1991609203</v>
      </c>
      <c r="G61" s="40">
        <v>20.667319611900002</v>
      </c>
      <c r="H61" s="40">
        <v>4748.6005344842997</v>
      </c>
      <c r="I61" s="40">
        <v>2788.4292912332999</v>
      </c>
      <c r="J61" s="40">
        <v>0</v>
      </c>
      <c r="K61" s="40">
        <v>6189.6833140895997</v>
      </c>
      <c r="L61" s="40">
        <v>2.0034643979999998</v>
      </c>
      <c r="M61" s="40">
        <v>19.163202770399998</v>
      </c>
      <c r="N61" s="40">
        <v>22.141976719199999</v>
      </c>
      <c r="O61" s="40">
        <v>0</v>
      </c>
      <c r="P61" s="8">
        <f t="shared" si="55"/>
        <v>0.10631852197266298</v>
      </c>
      <c r="Q61" s="8">
        <f t="shared" si="56"/>
        <v>0.48357113315243444</v>
      </c>
      <c r="R61" s="8">
        <f t="shared" si="57"/>
        <v>69.527365868496531</v>
      </c>
      <c r="S61" s="8">
        <f t="shared" si="58"/>
        <v>6.2353303269102288E-2</v>
      </c>
      <c r="T61" s="8">
        <f t="shared" si="59"/>
        <v>14.326527812539128</v>
      </c>
      <c r="U61" s="8">
        <f t="shared" si="60"/>
        <v>8.412691171650863</v>
      </c>
      <c r="V61" s="8">
        <f t="shared" si="61"/>
        <v>0</v>
      </c>
      <c r="W61" s="8">
        <f t="shared" si="62"/>
        <v>18.674274558608317</v>
      </c>
      <c r="X61" s="8">
        <f t="shared" si="63"/>
        <v>6.0444520887659977E-3</v>
      </c>
      <c r="Y61" s="8">
        <f t="shared" si="64"/>
        <v>5.7815382758296778E-2</v>
      </c>
      <c r="Z61" s="8">
        <f t="shared" si="65"/>
        <v>6.680234376182638E-2</v>
      </c>
      <c r="AA61" s="8">
        <f t="shared" si="66"/>
        <v>0</v>
      </c>
      <c r="AB61" s="45">
        <f t="shared" si="67"/>
        <v>1.5319671753986019E-2</v>
      </c>
      <c r="AC61" s="45">
        <f t="shared" si="68"/>
        <v>4.4733684842963403E-2</v>
      </c>
      <c r="AD61" s="45">
        <f t="shared" si="69"/>
        <v>3.0242438394300364</v>
      </c>
      <c r="AE61" s="45">
        <f t="shared" si="70"/>
        <v>2.5649240341054009E-3</v>
      </c>
      <c r="AF61" s="45">
        <f t="shared" si="71"/>
        <v>0.53100547859670599</v>
      </c>
      <c r="AG61" s="45">
        <f t="shared" si="72"/>
        <v>0.21515834198595557</v>
      </c>
      <c r="AH61" s="45">
        <f t="shared" si="73"/>
        <v>0</v>
      </c>
      <c r="AI61" s="45">
        <f t="shared" si="74"/>
        <v>0.46592501393733327</v>
      </c>
      <c r="AJ61" s="45">
        <f t="shared" si="75"/>
        <v>1.0822653695194266E-4</v>
      </c>
      <c r="AK61" s="45">
        <f t="shared" si="76"/>
        <v>6.7644065471272701E-4</v>
      </c>
      <c r="AL61" s="45">
        <f t="shared" si="77"/>
        <v>7.6240976674077127E-4</v>
      </c>
      <c r="AM61" s="45">
        <f t="shared" si="78"/>
        <v>0</v>
      </c>
      <c r="AN61" s="45">
        <f t="shared" si="36"/>
        <v>5.0777831468299707E-3</v>
      </c>
      <c r="AO61" s="45">
        <f t="shared" si="1"/>
        <v>1.4827207438834408E-2</v>
      </c>
      <c r="AP61" s="45">
        <f t="shared" si="2"/>
        <v>1.00240100743455</v>
      </c>
      <c r="AQ61" s="45">
        <f t="shared" si="3"/>
        <v>8.5015712101604293E-4</v>
      </c>
      <c r="AR61" s="45">
        <f t="shared" si="4"/>
        <v>0.17600446754945512</v>
      </c>
      <c r="AS61" s="45">
        <f t="shared" si="5"/>
        <v>7.1315327141516616E-2</v>
      </c>
      <c r="AT61" s="45">
        <f t="shared" si="6"/>
        <v>0</v>
      </c>
      <c r="AU61" s="45">
        <f t="shared" si="7"/>
        <v>0.15443321641940116</v>
      </c>
      <c r="AV61" s="45">
        <f t="shared" si="8"/>
        <v>3.5872236311548784E-5</v>
      </c>
      <c r="AW61" s="45">
        <f t="shared" si="9"/>
        <v>2.2420969662337659E-4</v>
      </c>
      <c r="AX61" s="45">
        <f t="shared" si="10"/>
        <v>2.5270459620178035E-4</v>
      </c>
      <c r="AY61" s="45">
        <f t="shared" si="11"/>
        <v>0</v>
      </c>
      <c r="AZ61">
        <f t="shared" si="37"/>
        <v>1.5319671753986019E-2</v>
      </c>
      <c r="BA61">
        <f t="shared" si="38"/>
        <v>0.1342010545288902</v>
      </c>
      <c r="BB61">
        <f t="shared" si="39"/>
        <v>3.0242438394300364</v>
      </c>
      <c r="BC61">
        <f t="shared" si="40"/>
        <v>5.1298480682108018E-3</v>
      </c>
      <c r="BD61">
        <f t="shared" si="41"/>
        <v>1.593016435790118</v>
      </c>
      <c r="BE61">
        <f t="shared" si="42"/>
        <v>0.21515834198595557</v>
      </c>
      <c r="BF61">
        <f t="shared" si="43"/>
        <v>0</v>
      </c>
      <c r="BG61">
        <f t="shared" si="44"/>
        <v>0.93185002787466653</v>
      </c>
      <c r="BH61">
        <f t="shared" si="45"/>
        <v>3.2467961085582797E-4</v>
      </c>
      <c r="BI61">
        <f t="shared" si="46"/>
        <v>6.7644065471272701E-4</v>
      </c>
      <c r="BJ61">
        <f t="shared" si="47"/>
        <v>1.5248195334815425E-3</v>
      </c>
      <c r="BK61">
        <f t="shared" si="48"/>
        <v>0</v>
      </c>
      <c r="BL61" s="46">
        <f t="shared" si="49"/>
        <v>37.031410191679804</v>
      </c>
      <c r="BM61">
        <f t="shared" si="79"/>
        <v>111.72376454829792</v>
      </c>
      <c r="BN61">
        <f t="shared" si="80"/>
        <v>4.3004980315394912</v>
      </c>
      <c r="BO61">
        <f t="shared" si="52"/>
        <v>1.4254219527807397</v>
      </c>
      <c r="BP61">
        <f t="shared" si="81"/>
        <v>5.921445159230915</v>
      </c>
    </row>
    <row r="62" spans="1:68" x14ac:dyDescent="0.2">
      <c r="A62" t="s">
        <v>66</v>
      </c>
      <c r="B62">
        <v>3.0379999999999994</v>
      </c>
      <c r="C62" s="1">
        <f t="shared" si="54"/>
        <v>366</v>
      </c>
      <c r="D62" s="40">
        <v>34.3153552494</v>
      </c>
      <c r="E62" s="40">
        <v>154.5446267433</v>
      </c>
      <c r="F62" s="40">
        <v>22544.511706499099</v>
      </c>
      <c r="G62" s="40">
        <v>21.312355952400001</v>
      </c>
      <c r="H62" s="40">
        <v>4627.7982016713004</v>
      </c>
      <c r="I62" s="40">
        <v>2756.7651600525001</v>
      </c>
      <c r="J62" s="40">
        <v>0</v>
      </c>
      <c r="K62" s="40">
        <v>6070.8425097858008</v>
      </c>
      <c r="L62" s="40">
        <v>1.4439766946999999</v>
      </c>
      <c r="M62" s="40">
        <v>18.625449208199999</v>
      </c>
      <c r="N62" s="40">
        <v>21.3373103379</v>
      </c>
      <c r="O62" s="40">
        <v>0</v>
      </c>
      <c r="P62" s="8">
        <f t="shared" si="55"/>
        <v>0.10425004924767718</v>
      </c>
      <c r="Q62" s="8">
        <f t="shared" si="56"/>
        <v>0.46950657604614532</v>
      </c>
      <c r="R62" s="8">
        <f t="shared" si="57"/>
        <v>68.490226564344255</v>
      </c>
      <c r="S62" s="8">
        <f t="shared" si="58"/>
        <v>6.4746937383391184E-2</v>
      </c>
      <c r="T62" s="8">
        <f t="shared" si="59"/>
        <v>14.059250936677408</v>
      </c>
      <c r="U62" s="8">
        <f t="shared" si="60"/>
        <v>8.3750525562394937</v>
      </c>
      <c r="V62" s="8">
        <f t="shared" si="61"/>
        <v>0</v>
      </c>
      <c r="W62" s="8">
        <f t="shared" si="62"/>
        <v>18.44321954472926</v>
      </c>
      <c r="X62" s="8">
        <f t="shared" si="63"/>
        <v>4.3868011984985987E-3</v>
      </c>
      <c r="Y62" s="8">
        <f t="shared" si="64"/>
        <v>5.6584114694511585E-2</v>
      </c>
      <c r="Z62" s="8">
        <f t="shared" si="65"/>
        <v>6.4822748806540195E-2</v>
      </c>
      <c r="AA62" s="8">
        <f t="shared" si="66"/>
        <v>0</v>
      </c>
      <c r="AB62" s="45">
        <f t="shared" si="67"/>
        <v>1.5021620929060111E-2</v>
      </c>
      <c r="AC62" s="45">
        <f t="shared" si="68"/>
        <v>4.3432615730448224E-2</v>
      </c>
      <c r="AD62" s="45">
        <f t="shared" si="69"/>
        <v>2.979131212020194</v>
      </c>
      <c r="AE62" s="45">
        <f t="shared" si="70"/>
        <v>2.6633869758696496E-3</v>
      </c>
      <c r="AF62" s="45">
        <f t="shared" si="71"/>
        <v>0.52109899691169048</v>
      </c>
      <c r="AG62" s="45">
        <f t="shared" si="72"/>
        <v>0.21419571755088218</v>
      </c>
      <c r="AH62" s="45">
        <f t="shared" si="73"/>
        <v>0</v>
      </c>
      <c r="AI62" s="45">
        <f t="shared" si="74"/>
        <v>0.46016016828166817</v>
      </c>
      <c r="AJ62" s="45">
        <f t="shared" si="75"/>
        <v>7.8546127099348234E-5</v>
      </c>
      <c r="AK62" s="45">
        <f t="shared" si="76"/>
        <v>6.6203480396058955E-4</v>
      </c>
      <c r="AL62" s="45">
        <f t="shared" si="77"/>
        <v>7.3981680902237147E-4</v>
      </c>
      <c r="AM62" s="45">
        <f t="shared" si="78"/>
        <v>0</v>
      </c>
      <c r="AN62" s="45">
        <f t="shared" si="36"/>
        <v>4.9445756843515846E-3</v>
      </c>
      <c r="AO62" s="45">
        <f t="shared" si="1"/>
        <v>1.4296450207520814E-2</v>
      </c>
      <c r="AP62" s="45">
        <f t="shared" si="2"/>
        <v>0.98062251876899098</v>
      </c>
      <c r="AQ62" s="45">
        <f t="shared" si="3"/>
        <v>8.7669090713286704E-4</v>
      </c>
      <c r="AR62" s="45">
        <f t="shared" si="4"/>
        <v>0.17152699042517794</v>
      </c>
      <c r="AS62" s="45">
        <f t="shared" si="5"/>
        <v>7.0505502814641949E-2</v>
      </c>
      <c r="AT62" s="45">
        <f t="shared" si="6"/>
        <v>0</v>
      </c>
      <c r="AU62" s="45">
        <f t="shared" si="7"/>
        <v>0.15146812649166172</v>
      </c>
      <c r="AV62" s="45">
        <f t="shared" si="8"/>
        <v>2.5854551382273945E-5</v>
      </c>
      <c r="AW62" s="45">
        <f t="shared" si="9"/>
        <v>2.1791797365391366E-4</v>
      </c>
      <c r="AX62" s="45">
        <f t="shared" si="10"/>
        <v>2.4352100362816709E-4</v>
      </c>
      <c r="AY62" s="45">
        <f t="shared" si="11"/>
        <v>0</v>
      </c>
      <c r="AZ62">
        <f t="shared" si="37"/>
        <v>1.5021620929060111E-2</v>
      </c>
      <c r="BA62">
        <f t="shared" si="38"/>
        <v>0.13029784719134468</v>
      </c>
      <c r="BB62">
        <f t="shared" si="39"/>
        <v>2.979131212020194</v>
      </c>
      <c r="BC62">
        <f t="shared" si="40"/>
        <v>5.3267739517392993E-3</v>
      </c>
      <c r="BD62">
        <f t="shared" si="41"/>
        <v>1.5632969907350716</v>
      </c>
      <c r="BE62">
        <f t="shared" si="42"/>
        <v>0.21419571755088218</v>
      </c>
      <c r="BF62">
        <f t="shared" si="43"/>
        <v>0</v>
      </c>
      <c r="BG62">
        <f t="shared" si="44"/>
        <v>0.92032033656333634</v>
      </c>
      <c r="BH62">
        <f t="shared" si="45"/>
        <v>2.3563838129804472E-4</v>
      </c>
      <c r="BI62">
        <f t="shared" si="46"/>
        <v>6.6203480396058955E-4</v>
      </c>
      <c r="BJ62">
        <f t="shared" si="47"/>
        <v>1.4796336180447429E-3</v>
      </c>
      <c r="BK62">
        <f t="shared" si="48"/>
        <v>0</v>
      </c>
      <c r="BL62" s="46">
        <f t="shared" si="49"/>
        <v>36.251496652194596</v>
      </c>
      <c r="BM62">
        <f t="shared" si="79"/>
        <v>110.13204682936718</v>
      </c>
      <c r="BN62">
        <f t="shared" si="80"/>
        <v>4.2371841161398951</v>
      </c>
      <c r="BO62">
        <f t="shared" si="52"/>
        <v>1.3947281488281422</v>
      </c>
      <c r="BP62">
        <f t="shared" si="81"/>
        <v>5.829967805744932</v>
      </c>
    </row>
    <row r="63" spans="1:68" x14ac:dyDescent="0.2">
      <c r="A63" t="s">
        <v>67</v>
      </c>
      <c r="B63">
        <v>3.0650000000000004</v>
      </c>
      <c r="C63" s="1">
        <f>C62+6</f>
        <v>372</v>
      </c>
      <c r="D63" s="40">
        <v>33.216721647</v>
      </c>
      <c r="E63" s="40">
        <v>146.22389368499998</v>
      </c>
      <c r="F63" s="40">
        <v>23334.757268158999</v>
      </c>
      <c r="G63" s="40">
        <v>20.208925297999997</v>
      </c>
      <c r="H63" s="40">
        <v>4536.8172880869997</v>
      </c>
      <c r="I63" s="40">
        <v>2703.0717738359999</v>
      </c>
      <c r="J63" s="40">
        <v>0</v>
      </c>
      <c r="K63" s="40">
        <v>5981.8031770919997</v>
      </c>
      <c r="L63" s="40">
        <v>1.7794446109999997</v>
      </c>
      <c r="M63" s="40">
        <v>18.495046372999997</v>
      </c>
      <c r="N63" s="40">
        <v>20.265421232999998</v>
      </c>
      <c r="O63" s="40">
        <v>0</v>
      </c>
      <c r="P63" s="8">
        <f t="shared" si="55"/>
        <v>0.10180925184805502</v>
      </c>
      <c r="Q63" s="8">
        <f t="shared" si="56"/>
        <v>0.44817623414452501</v>
      </c>
      <c r="R63" s="8">
        <f t="shared" si="57"/>
        <v>71.521031026907337</v>
      </c>
      <c r="S63" s="8">
        <f t="shared" si="58"/>
        <v>6.1940356038369997E-2</v>
      </c>
      <c r="T63" s="8">
        <f t="shared" si="59"/>
        <v>13.905344987986656</v>
      </c>
      <c r="U63" s="8">
        <f t="shared" si="60"/>
        <v>8.2849149868073404</v>
      </c>
      <c r="V63" s="8">
        <f t="shared" si="61"/>
        <v>0</v>
      </c>
      <c r="W63" s="8">
        <f t="shared" si="62"/>
        <v>18.334226737786981</v>
      </c>
      <c r="X63" s="8">
        <f t="shared" si="63"/>
        <v>5.4539977327150001E-3</v>
      </c>
      <c r="Y63" s="8">
        <f t="shared" si="64"/>
        <v>5.6687317133244999E-2</v>
      </c>
      <c r="Z63" s="8">
        <f t="shared" si="65"/>
        <v>6.2113516079145004E-2</v>
      </c>
      <c r="AA63" s="8">
        <f t="shared" si="66"/>
        <v>0</v>
      </c>
      <c r="AB63" s="45">
        <f t="shared" si="67"/>
        <v>1.4669921015569886E-2</v>
      </c>
      <c r="AC63" s="45">
        <f t="shared" si="68"/>
        <v>4.1459411114202128E-2</v>
      </c>
      <c r="AD63" s="45">
        <f t="shared" si="69"/>
        <v>3.1109626370990577</v>
      </c>
      <c r="AE63" s="45">
        <f t="shared" si="70"/>
        <v>2.5479373113274375E-3</v>
      </c>
      <c r="AF63" s="45">
        <f t="shared" si="71"/>
        <v>0.51539455107437571</v>
      </c>
      <c r="AG63" s="45">
        <f t="shared" si="72"/>
        <v>0.21189040886975294</v>
      </c>
      <c r="AH63" s="45">
        <f t="shared" si="73"/>
        <v>0</v>
      </c>
      <c r="AI63" s="45">
        <f t="shared" si="74"/>
        <v>0.4574407868709327</v>
      </c>
      <c r="AJ63" s="45">
        <f t="shared" si="75"/>
        <v>9.7654390917009846E-5</v>
      </c>
      <c r="AK63" s="45">
        <f t="shared" si="76"/>
        <v>6.6324227370124025E-4</v>
      </c>
      <c r="AL63" s="45">
        <f t="shared" si="77"/>
        <v>7.0889655420160918E-4</v>
      </c>
      <c r="AM63" s="45">
        <f t="shared" si="78"/>
        <v>0</v>
      </c>
      <c r="AN63" s="45">
        <f t="shared" si="36"/>
        <v>4.7862711306916423E-3</v>
      </c>
      <c r="AO63" s="45">
        <f t="shared" si="1"/>
        <v>1.3526724670212764E-2</v>
      </c>
      <c r="AP63" s="45">
        <f t="shared" si="2"/>
        <v>1.0149959664270987</v>
      </c>
      <c r="AQ63" s="45">
        <f t="shared" si="3"/>
        <v>8.3130091723570545E-4</v>
      </c>
      <c r="AR63" s="45">
        <f t="shared" si="4"/>
        <v>0.1681548290617865</v>
      </c>
      <c r="AS63" s="45">
        <f t="shared" si="5"/>
        <v>6.9132270430588227E-2</v>
      </c>
      <c r="AT63" s="45">
        <f t="shared" si="6"/>
        <v>0</v>
      </c>
      <c r="AU63" s="45">
        <f t="shared" si="7"/>
        <v>0.14924658625479043</v>
      </c>
      <c r="AV63" s="45">
        <f t="shared" si="8"/>
        <v>3.1861138961504025E-5</v>
      </c>
      <c r="AW63" s="45">
        <f t="shared" si="9"/>
        <v>2.1639225895635894E-4</v>
      </c>
      <c r="AX63" s="45">
        <f t="shared" si="10"/>
        <v>2.3128761964163428E-4</v>
      </c>
      <c r="AY63" s="45">
        <f t="shared" si="11"/>
        <v>0</v>
      </c>
      <c r="AZ63">
        <f t="shared" si="37"/>
        <v>1.4669921015569886E-2</v>
      </c>
      <c r="BA63">
        <f t="shared" si="38"/>
        <v>0.12437823334260639</v>
      </c>
      <c r="BB63">
        <f t="shared" si="39"/>
        <v>3.1109626370990577</v>
      </c>
      <c r="BC63">
        <f t="shared" si="40"/>
        <v>5.0958746226548749E-3</v>
      </c>
      <c r="BD63">
        <f t="shared" si="41"/>
        <v>1.5461836532231272</v>
      </c>
      <c r="BE63">
        <f t="shared" si="42"/>
        <v>0.21189040886975294</v>
      </c>
      <c r="BF63">
        <f t="shared" si="43"/>
        <v>0</v>
      </c>
      <c r="BG63">
        <f t="shared" si="44"/>
        <v>0.91488157374186541</v>
      </c>
      <c r="BH63">
        <f t="shared" si="45"/>
        <v>2.9296317275102955E-4</v>
      </c>
      <c r="BI63">
        <f t="shared" si="46"/>
        <v>6.6324227370124025E-4</v>
      </c>
      <c r="BJ63">
        <f t="shared" si="47"/>
        <v>1.4177931084032184E-3</v>
      </c>
      <c r="BK63">
        <f t="shared" si="48"/>
        <v>0</v>
      </c>
      <c r="BL63" s="46">
        <f t="shared" si="49"/>
        <v>36.796638960020999</v>
      </c>
      <c r="BM63">
        <f t="shared" si="79"/>
        <v>112.78169841246435</v>
      </c>
      <c r="BN63">
        <f t="shared" si="80"/>
        <v>4.3558354465740381</v>
      </c>
      <c r="BO63">
        <f t="shared" si="52"/>
        <v>1.4211534899099634</v>
      </c>
      <c r="BP63">
        <f t="shared" si="81"/>
        <v>5.9304363004694896</v>
      </c>
    </row>
    <row r="64" spans="1:68" x14ac:dyDescent="0.2">
      <c r="A64" t="s">
        <v>68</v>
      </c>
      <c r="B64">
        <v>3.0959999999999992</v>
      </c>
      <c r="C64" s="1">
        <f t="shared" si="54"/>
        <v>378</v>
      </c>
      <c r="D64" s="40">
        <v>32.251386640999996</v>
      </c>
      <c r="E64" s="40">
        <v>141.28824826799999</v>
      </c>
      <c r="F64" s="40">
        <v>21454.574056464498</v>
      </c>
      <c r="G64" s="40">
        <v>47.577637484499995</v>
      </c>
      <c r="H64" s="40">
        <v>4405.6461118874995</v>
      </c>
      <c r="I64" s="40">
        <v>2609.7817846884996</v>
      </c>
      <c r="J64" s="40">
        <v>0</v>
      </c>
      <c r="K64" s="40">
        <v>5689.5513361234998</v>
      </c>
      <c r="L64" s="40">
        <v>1.9121253684999999</v>
      </c>
      <c r="M64" s="40">
        <v>17.6908345885</v>
      </c>
      <c r="N64" s="40">
        <v>19.2763837145</v>
      </c>
      <c r="O64" s="40">
        <v>0</v>
      </c>
      <c r="P64" s="8">
        <f t="shared" si="55"/>
        <v>9.985029304053597E-2</v>
      </c>
      <c r="Q64" s="8">
        <f t="shared" si="56"/>
        <v>0.43742841663772786</v>
      </c>
      <c r="R64" s="8">
        <f t="shared" si="57"/>
        <v>66.42336127881407</v>
      </c>
      <c r="S64" s="8">
        <f t="shared" si="58"/>
        <v>0.14730036565201196</v>
      </c>
      <c r="T64" s="8">
        <f t="shared" si="59"/>
        <v>13.639880362403696</v>
      </c>
      <c r="U64" s="8">
        <f t="shared" si="60"/>
        <v>8.0798844053955925</v>
      </c>
      <c r="V64" s="8">
        <f t="shared" si="61"/>
        <v>0</v>
      </c>
      <c r="W64" s="8">
        <f t="shared" si="62"/>
        <v>17.614850936638351</v>
      </c>
      <c r="X64" s="8">
        <f t="shared" si="63"/>
        <v>5.9199401408759986E-3</v>
      </c>
      <c r="Y64" s="8">
        <f t="shared" si="64"/>
        <v>5.4770823885995988E-2</v>
      </c>
      <c r="Z64" s="8">
        <f t="shared" si="65"/>
        <v>5.9679683980091984E-2</v>
      </c>
      <c r="AA64" s="8">
        <f t="shared" si="66"/>
        <v>0</v>
      </c>
      <c r="AB64" s="45">
        <f t="shared" si="67"/>
        <v>1.4387650294025355E-2</v>
      </c>
      <c r="AC64" s="45">
        <f t="shared" si="68"/>
        <v>4.0465163426246793E-2</v>
      </c>
      <c r="AD64" s="45">
        <f t="shared" si="69"/>
        <v>2.8892284157813863</v>
      </c>
      <c r="AE64" s="45">
        <f t="shared" si="70"/>
        <v>6.0592499239823924E-3</v>
      </c>
      <c r="AF64" s="45">
        <f t="shared" si="71"/>
        <v>0.50555523952571146</v>
      </c>
      <c r="AG64" s="45">
        <f t="shared" si="72"/>
        <v>0.20664665998454201</v>
      </c>
      <c r="AH64" s="45">
        <f t="shared" si="73"/>
        <v>0</v>
      </c>
      <c r="AI64" s="45">
        <f t="shared" si="74"/>
        <v>0.43949228883828223</v>
      </c>
      <c r="AJ64" s="45">
        <f t="shared" si="75"/>
        <v>1.0599713770592656E-4</v>
      </c>
      <c r="AK64" s="45">
        <f t="shared" si="76"/>
        <v>6.4081928028543336E-4</v>
      </c>
      <c r="AL64" s="45">
        <f t="shared" si="77"/>
        <v>6.8111942456165232E-4</v>
      </c>
      <c r="AM64" s="45">
        <f t="shared" si="78"/>
        <v>0</v>
      </c>
      <c r="AN64" s="45">
        <f t="shared" si="36"/>
        <v>4.6471738675792499E-3</v>
      </c>
      <c r="AO64" s="45">
        <f t="shared" si="1"/>
        <v>1.3070143225531914E-2</v>
      </c>
      <c r="AP64" s="45">
        <f t="shared" si="2"/>
        <v>0.93321331259088736</v>
      </c>
      <c r="AQ64" s="45">
        <f t="shared" si="3"/>
        <v>1.9571220684697654E-3</v>
      </c>
      <c r="AR64" s="45">
        <f t="shared" si="4"/>
        <v>0.16329303602251666</v>
      </c>
      <c r="AS64" s="45">
        <f t="shared" si="5"/>
        <v>6.6746337204309447E-2</v>
      </c>
      <c r="AT64" s="45">
        <f t="shared" si="6"/>
        <v>0</v>
      </c>
      <c r="AU64" s="45">
        <f t="shared" si="7"/>
        <v>0.14195487365577594</v>
      </c>
      <c r="AV64" s="45">
        <f t="shared" si="8"/>
        <v>3.4236801584601608E-5</v>
      </c>
      <c r="AW64" s="45">
        <f t="shared" si="9"/>
        <v>2.0698297166842167E-4</v>
      </c>
      <c r="AX64" s="45">
        <f t="shared" si="10"/>
        <v>2.1999981413490068E-4</v>
      </c>
      <c r="AY64" s="45">
        <f t="shared" si="11"/>
        <v>0</v>
      </c>
      <c r="AZ64">
        <f t="shared" si="37"/>
        <v>1.4387650294025355E-2</v>
      </c>
      <c r="BA64">
        <f t="shared" si="38"/>
        <v>0.12139549027874039</v>
      </c>
      <c r="BB64">
        <f t="shared" si="39"/>
        <v>2.8892284157813863</v>
      </c>
      <c r="BC64">
        <f t="shared" si="40"/>
        <v>1.2118499847964785E-2</v>
      </c>
      <c r="BD64">
        <f t="shared" si="41"/>
        <v>1.5166657185771344</v>
      </c>
      <c r="BE64">
        <f t="shared" si="42"/>
        <v>0.20664665998454201</v>
      </c>
      <c r="BF64">
        <f t="shared" si="43"/>
        <v>0</v>
      </c>
      <c r="BG64">
        <f t="shared" si="44"/>
        <v>0.87898457767656446</v>
      </c>
      <c r="BH64">
        <f t="shared" si="45"/>
        <v>3.1799141311777968E-4</v>
      </c>
      <c r="BI64">
        <f t="shared" si="46"/>
        <v>6.4081928028543336E-4</v>
      </c>
      <c r="BJ64">
        <f t="shared" si="47"/>
        <v>1.3622388491233046E-3</v>
      </c>
      <c r="BK64">
        <f t="shared" si="48"/>
        <v>0</v>
      </c>
      <c r="BL64" s="46">
        <f t="shared" si="49"/>
        <v>34.419549905229005</v>
      </c>
      <c r="BM64">
        <f t="shared" si="79"/>
        <v>106.56292650658895</v>
      </c>
      <c r="BN64">
        <f t="shared" si="80"/>
        <v>4.1032626036167299</v>
      </c>
      <c r="BO64">
        <f t="shared" si="52"/>
        <v>1.3253432182224583</v>
      </c>
      <c r="BP64">
        <f t="shared" si="81"/>
        <v>5.6417480619828835</v>
      </c>
    </row>
    <row r="65" spans="1:68" x14ac:dyDescent="0.2">
      <c r="A65" t="s">
        <v>69</v>
      </c>
      <c r="B65">
        <v>3.1340000000000003</v>
      </c>
      <c r="C65" s="1">
        <f t="shared" si="54"/>
        <v>384</v>
      </c>
      <c r="D65" s="40">
        <v>31.682645849999997</v>
      </c>
      <c r="E65" s="40">
        <v>135.30746823749999</v>
      </c>
      <c r="F65" s="40">
        <v>21530.161638374997</v>
      </c>
      <c r="G65" s="40">
        <v>22.751561549999998</v>
      </c>
      <c r="H65" s="40">
        <v>4439.8279640250003</v>
      </c>
      <c r="I65" s="40">
        <v>2702.5162643624999</v>
      </c>
      <c r="J65" s="40">
        <v>0</v>
      </c>
      <c r="K65" s="40">
        <v>5732.5596083249993</v>
      </c>
      <c r="L65" s="40">
        <v>8.1158161500000006</v>
      </c>
      <c r="M65" s="40">
        <v>17.531840962499999</v>
      </c>
      <c r="N65" s="40">
        <v>18.937458337499997</v>
      </c>
      <c r="O65" s="40">
        <v>0</v>
      </c>
      <c r="P65" s="8">
        <f t="shared" si="55"/>
        <v>9.929341209390001E-2</v>
      </c>
      <c r="Q65" s="8">
        <f t="shared" si="56"/>
        <v>0.42405360545632503</v>
      </c>
      <c r="R65" s="8">
        <f t="shared" si="57"/>
        <v>67.475526574667256</v>
      </c>
      <c r="S65" s="8">
        <f t="shared" si="58"/>
        <v>7.1303393897700004E-2</v>
      </c>
      <c r="T65" s="8">
        <f t="shared" si="59"/>
        <v>13.914420839254353</v>
      </c>
      <c r="U65" s="8">
        <f t="shared" si="60"/>
        <v>8.4696859725120763</v>
      </c>
      <c r="V65" s="8">
        <f t="shared" si="61"/>
        <v>0</v>
      </c>
      <c r="W65" s="8">
        <f t="shared" si="62"/>
        <v>17.965841812490552</v>
      </c>
      <c r="X65" s="8">
        <f t="shared" si="63"/>
        <v>2.5434967814100005E-2</v>
      </c>
      <c r="Y65" s="8">
        <f t="shared" si="64"/>
        <v>5.4944789576475007E-2</v>
      </c>
      <c r="Z65" s="8">
        <f t="shared" si="65"/>
        <v>5.9349994429725002E-2</v>
      </c>
      <c r="AA65" s="8">
        <f t="shared" si="66"/>
        <v>0</v>
      </c>
      <c r="AB65" s="45">
        <f t="shared" si="67"/>
        <v>1.4307408082694525E-2</v>
      </c>
      <c r="AC65" s="45">
        <f t="shared" si="68"/>
        <v>3.922790059725486E-2</v>
      </c>
      <c r="AD65" s="45">
        <f t="shared" si="69"/>
        <v>2.9349946313469881</v>
      </c>
      <c r="AE65" s="45">
        <f t="shared" si="70"/>
        <v>2.9330890126573429E-3</v>
      </c>
      <c r="AF65" s="45">
        <f t="shared" si="71"/>
        <v>0.515730942893045</v>
      </c>
      <c r="AG65" s="45">
        <f t="shared" si="72"/>
        <v>0.21661600952716306</v>
      </c>
      <c r="AH65" s="45">
        <f t="shared" si="73"/>
        <v>0</v>
      </c>
      <c r="AI65" s="45">
        <f t="shared" si="74"/>
        <v>0.44824954621982416</v>
      </c>
      <c r="AJ65" s="45">
        <f t="shared" si="75"/>
        <v>4.5541571735183535E-4</v>
      </c>
      <c r="AK65" s="45">
        <f t="shared" si="76"/>
        <v>6.428546808994385E-4</v>
      </c>
      <c r="AL65" s="45">
        <f t="shared" si="77"/>
        <v>6.7735670428811909E-4</v>
      </c>
      <c r="AM65" s="45">
        <f t="shared" si="78"/>
        <v>0</v>
      </c>
      <c r="AN65" s="45">
        <f t="shared" si="36"/>
        <v>4.5652227449567723E-3</v>
      </c>
      <c r="AO65" s="45">
        <f t="shared" si="1"/>
        <v>1.2516879577937096E-2</v>
      </c>
      <c r="AP65" s="45">
        <f t="shared" si="2"/>
        <v>0.93650115869399742</v>
      </c>
      <c r="AQ65" s="45">
        <f t="shared" si="3"/>
        <v>9.3589311188811187E-4</v>
      </c>
      <c r="AR65" s="45">
        <f t="shared" si="4"/>
        <v>0.16455996901501116</v>
      </c>
      <c r="AS65" s="45">
        <f t="shared" si="5"/>
        <v>6.9118063027173909E-2</v>
      </c>
      <c r="AT65" s="45">
        <f t="shared" si="6"/>
        <v>0</v>
      </c>
      <c r="AU65" s="45">
        <f t="shared" si="7"/>
        <v>0.14302793433944611</v>
      </c>
      <c r="AV65" s="45">
        <f t="shared" si="8"/>
        <v>1.4531452372426143E-4</v>
      </c>
      <c r="AW65" s="45">
        <f t="shared" si="9"/>
        <v>2.051227443839944E-4</v>
      </c>
      <c r="AX65" s="45">
        <f t="shared" si="10"/>
        <v>2.1613168611618348E-4</v>
      </c>
      <c r="AY65" s="45">
        <f t="shared" si="11"/>
        <v>0</v>
      </c>
      <c r="AZ65">
        <f t="shared" si="37"/>
        <v>1.4307408082694525E-2</v>
      </c>
      <c r="BA65">
        <f t="shared" si="38"/>
        <v>0.11768370179176457</v>
      </c>
      <c r="BB65">
        <f t="shared" si="39"/>
        <v>2.9349946313469881</v>
      </c>
      <c r="BC65">
        <f t="shared" si="40"/>
        <v>5.8661780253146858E-3</v>
      </c>
      <c r="BD65">
        <f t="shared" si="41"/>
        <v>1.547192828679135</v>
      </c>
      <c r="BE65">
        <f t="shared" si="42"/>
        <v>0.21661600952716306</v>
      </c>
      <c r="BF65">
        <f t="shared" si="43"/>
        <v>0</v>
      </c>
      <c r="BG65">
        <f t="shared" si="44"/>
        <v>0.89649909243964832</v>
      </c>
      <c r="BH65">
        <f t="shared" si="45"/>
        <v>1.3662471520555061E-3</v>
      </c>
      <c r="BI65">
        <f t="shared" si="46"/>
        <v>6.428546808994385E-4</v>
      </c>
      <c r="BJ65">
        <f t="shared" si="47"/>
        <v>1.3547134085762382E-3</v>
      </c>
      <c r="BK65">
        <f t="shared" si="48"/>
        <v>0</v>
      </c>
      <c r="BL65" s="46">
        <f t="shared" si="49"/>
        <v>34.639392266175001</v>
      </c>
      <c r="BM65">
        <f t="shared" si="79"/>
        <v>108.55985536219247</v>
      </c>
      <c r="BN65">
        <f t="shared" si="80"/>
        <v>4.1738351547821662</v>
      </c>
      <c r="BO65">
        <f t="shared" si="52"/>
        <v>1.3317916894646349</v>
      </c>
      <c r="BP65">
        <f t="shared" si="81"/>
        <v>5.7365236651342393</v>
      </c>
    </row>
    <row r="66" spans="1:68" x14ac:dyDescent="0.2">
      <c r="A66" t="s">
        <v>70</v>
      </c>
      <c r="B66">
        <v>3.1710000000000003</v>
      </c>
      <c r="C66" s="1">
        <f>C65+6</f>
        <v>390</v>
      </c>
      <c r="D66" s="40">
        <v>31.061489264100004</v>
      </c>
      <c r="E66" s="40">
        <v>127.15782501420001</v>
      </c>
      <c r="F66" s="40">
        <v>21711.916553205603</v>
      </c>
      <c r="G66" s="40">
        <v>20.392007814900001</v>
      </c>
      <c r="H66" s="40">
        <v>4406.6888629371006</v>
      </c>
      <c r="I66" s="40">
        <v>2583.3496341087002</v>
      </c>
      <c r="J66" s="40">
        <v>0</v>
      </c>
      <c r="K66" s="40">
        <v>5620.6754899875004</v>
      </c>
      <c r="L66" s="40">
        <v>2.1924545994</v>
      </c>
      <c r="M66" s="40">
        <v>17.171704500300002</v>
      </c>
      <c r="N66" s="40">
        <v>18.463176629100001</v>
      </c>
      <c r="O66" s="40">
        <v>0</v>
      </c>
      <c r="P66" s="8">
        <f t="shared" si="55"/>
        <v>9.8495982456461115E-2</v>
      </c>
      <c r="Q66" s="8">
        <f t="shared" si="56"/>
        <v>0.40321746312002826</v>
      </c>
      <c r="R66" s="8">
        <f t="shared" si="57"/>
        <v>68.84848739021497</v>
      </c>
      <c r="S66" s="8">
        <f t="shared" si="58"/>
        <v>6.4663056781047903E-2</v>
      </c>
      <c r="T66" s="8">
        <f t="shared" si="59"/>
        <v>13.973610384373547</v>
      </c>
      <c r="U66" s="8">
        <f t="shared" si="60"/>
        <v>8.1918016897586892</v>
      </c>
      <c r="V66" s="8">
        <f t="shared" si="61"/>
        <v>0</v>
      </c>
      <c r="W66" s="8">
        <f t="shared" si="62"/>
        <v>17.823161978750367</v>
      </c>
      <c r="X66" s="8">
        <f t="shared" si="63"/>
        <v>6.9522735346974002E-3</v>
      </c>
      <c r="Y66" s="8">
        <f t="shared" si="64"/>
        <v>5.4451474970451309E-2</v>
      </c>
      <c r="Z66" s="8">
        <f t="shared" si="65"/>
        <v>5.8546733090876109E-2</v>
      </c>
      <c r="AA66" s="8">
        <f t="shared" si="66"/>
        <v>0</v>
      </c>
      <c r="AB66" s="45">
        <f t="shared" si="67"/>
        <v>1.4192504676723504E-2</v>
      </c>
      <c r="AC66" s="45">
        <f t="shared" si="68"/>
        <v>3.7300412869567832E-2</v>
      </c>
      <c r="AD66" s="45">
        <f t="shared" si="69"/>
        <v>2.9947145450289243</v>
      </c>
      <c r="AE66" s="45">
        <f t="shared" si="70"/>
        <v>2.6599365191710368E-3</v>
      </c>
      <c r="AF66" s="45">
        <f t="shared" si="71"/>
        <v>0.51792477332741094</v>
      </c>
      <c r="AG66" s="45">
        <f t="shared" si="72"/>
        <v>0.20950899462298436</v>
      </c>
      <c r="AH66" s="45">
        <f t="shared" si="73"/>
        <v>0</v>
      </c>
      <c r="AI66" s="45">
        <f t="shared" si="74"/>
        <v>0.44468967012850219</v>
      </c>
      <c r="AJ66" s="45">
        <f t="shared" si="75"/>
        <v>1.2448117340550403E-4</v>
      </c>
      <c r="AK66" s="45">
        <f t="shared" si="76"/>
        <v>6.3708289423717451E-4</v>
      </c>
      <c r="AL66" s="45">
        <f t="shared" si="77"/>
        <v>6.6818914735078871E-4</v>
      </c>
      <c r="AM66" s="45">
        <f t="shared" si="78"/>
        <v>0</v>
      </c>
      <c r="AN66" s="45">
        <f t="shared" si="36"/>
        <v>4.4757189141354471E-3</v>
      </c>
      <c r="AO66" s="45">
        <f t="shared" si="1"/>
        <v>1.1762981037391306E-2</v>
      </c>
      <c r="AP66" s="45">
        <f t="shared" si="2"/>
        <v>0.94440698361050901</v>
      </c>
      <c r="AQ66" s="45">
        <f t="shared" si="3"/>
        <v>8.3883207794734679E-4</v>
      </c>
      <c r="AR66" s="45">
        <f t="shared" si="4"/>
        <v>0.1633316850606783</v>
      </c>
      <c r="AS66" s="45">
        <f t="shared" si="5"/>
        <v>6.607032312298465E-2</v>
      </c>
      <c r="AT66" s="45">
        <f t="shared" si="6"/>
        <v>0</v>
      </c>
      <c r="AU66" s="45">
        <f t="shared" si="7"/>
        <v>0.14023641442084583</v>
      </c>
      <c r="AV66" s="45">
        <f t="shared" si="8"/>
        <v>3.9256125324977614E-5</v>
      </c>
      <c r="AW66" s="45">
        <f t="shared" si="9"/>
        <v>2.0090914356265356E-4</v>
      </c>
      <c r="AX66" s="45">
        <f t="shared" si="10"/>
        <v>2.1071874719356311E-4</v>
      </c>
      <c r="AY66" s="45">
        <f t="shared" si="11"/>
        <v>0</v>
      </c>
      <c r="AZ66">
        <f t="shared" si="37"/>
        <v>1.4192504676723504E-2</v>
      </c>
      <c r="BA66">
        <f t="shared" si="38"/>
        <v>0.11190123860870349</v>
      </c>
      <c r="BB66">
        <f t="shared" si="39"/>
        <v>2.9947145450289243</v>
      </c>
      <c r="BC66">
        <f t="shared" si="40"/>
        <v>5.3198730383420736E-3</v>
      </c>
      <c r="BD66">
        <f t="shared" si="41"/>
        <v>1.5537743199822329</v>
      </c>
      <c r="BE66">
        <f t="shared" si="42"/>
        <v>0.20950899462298436</v>
      </c>
      <c r="BF66">
        <f t="shared" si="43"/>
        <v>0</v>
      </c>
      <c r="BG66">
        <f t="shared" si="44"/>
        <v>0.88937934025700438</v>
      </c>
      <c r="BH66">
        <f t="shared" si="45"/>
        <v>3.7344352021651212E-4</v>
      </c>
      <c r="BI66">
        <f t="shared" si="46"/>
        <v>6.3708289423717451E-4</v>
      </c>
      <c r="BJ66">
        <f t="shared" si="47"/>
        <v>1.3363782947015774E-3</v>
      </c>
      <c r="BK66">
        <f t="shared" si="48"/>
        <v>0</v>
      </c>
      <c r="BL66" s="46">
        <f t="shared" si="49"/>
        <v>34.539069198060908</v>
      </c>
      <c r="BM66">
        <f t="shared" si="79"/>
        <v>109.52338842705112</v>
      </c>
      <c r="BN66">
        <f t="shared" si="80"/>
        <v>4.2224205903882783</v>
      </c>
      <c r="BO66">
        <f t="shared" si="52"/>
        <v>1.3315738222605733</v>
      </c>
      <c r="BP66">
        <f t="shared" si="81"/>
        <v>5.7811377209240709</v>
      </c>
    </row>
    <row r="67" spans="1:68" x14ac:dyDescent="0.2">
      <c r="A67" t="s">
        <v>71</v>
      </c>
      <c r="B67">
        <v>3.1879999999999997</v>
      </c>
      <c r="C67" s="1">
        <f t="shared" si="54"/>
        <v>396</v>
      </c>
      <c r="D67" s="40">
        <v>30.461960388800001</v>
      </c>
      <c r="E67" s="40">
        <v>123.8004546753</v>
      </c>
      <c r="F67" s="40">
        <v>19191.569367525401</v>
      </c>
      <c r="G67" s="40">
        <v>16.694211386399999</v>
      </c>
      <c r="H67" s="40">
        <v>4377.0482793461997</v>
      </c>
      <c r="I67" s="40">
        <v>2539.5689583969997</v>
      </c>
      <c r="J67" s="40">
        <v>0</v>
      </c>
      <c r="K67" s="40">
        <v>5522.7200499276996</v>
      </c>
      <c r="L67" s="40">
        <v>3.6187612416000001</v>
      </c>
      <c r="M67" s="40">
        <v>17.2048729925</v>
      </c>
      <c r="N67" s="40">
        <v>18.304373688399998</v>
      </c>
      <c r="O67" s="40">
        <v>0</v>
      </c>
      <c r="P67" s="8">
        <f t="shared" si="55"/>
        <v>9.7112729719494403E-2</v>
      </c>
      <c r="Q67" s="8">
        <f t="shared" si="56"/>
        <v>0.3946758495048564</v>
      </c>
      <c r="R67" s="8">
        <f t="shared" si="57"/>
        <v>61.182723143670977</v>
      </c>
      <c r="S67" s="8">
        <f t="shared" si="58"/>
        <v>5.3221145899843197E-2</v>
      </c>
      <c r="T67" s="8">
        <f t="shared" si="59"/>
        <v>13.954029914555685</v>
      </c>
      <c r="U67" s="8">
        <f t="shared" si="60"/>
        <v>8.0961458393696351</v>
      </c>
      <c r="V67" s="8">
        <f t="shared" si="61"/>
        <v>0</v>
      </c>
      <c r="W67" s="8">
        <f t="shared" si="62"/>
        <v>17.606431519169504</v>
      </c>
      <c r="X67" s="8">
        <f t="shared" si="63"/>
        <v>1.1536610838220799E-2</v>
      </c>
      <c r="Y67" s="8">
        <f t="shared" si="64"/>
        <v>5.4849135100089999E-2</v>
      </c>
      <c r="Z67" s="8">
        <f t="shared" si="65"/>
        <v>5.835434331861919E-2</v>
      </c>
      <c r="AA67" s="8">
        <f t="shared" si="66"/>
        <v>0</v>
      </c>
      <c r="AB67" s="45">
        <f t="shared" si="67"/>
        <v>1.3993188720388242E-2</v>
      </c>
      <c r="AC67" s="45">
        <f t="shared" si="68"/>
        <v>3.6510254348275338E-2</v>
      </c>
      <c r="AD67" s="45">
        <f t="shared" si="69"/>
        <v>2.661275473843888</v>
      </c>
      <c r="AE67" s="45">
        <f t="shared" si="70"/>
        <v>2.1892696791379349E-3</v>
      </c>
      <c r="AF67" s="45">
        <f t="shared" si="71"/>
        <v>0.51719903315625215</v>
      </c>
      <c r="AG67" s="45">
        <f t="shared" si="72"/>
        <v>0.20706255343656355</v>
      </c>
      <c r="AH67" s="45">
        <f t="shared" si="73"/>
        <v>0</v>
      </c>
      <c r="AI67" s="45">
        <f t="shared" si="74"/>
        <v>0.43928222353217328</v>
      </c>
      <c r="AJ67" s="45">
        <f t="shared" si="75"/>
        <v>2.0656420480252101E-4</v>
      </c>
      <c r="AK67" s="45">
        <f t="shared" si="76"/>
        <v>6.417355224065754E-4</v>
      </c>
      <c r="AL67" s="45">
        <f t="shared" si="77"/>
        <v>6.6599341838186705E-4</v>
      </c>
      <c r="AM67" s="45">
        <f t="shared" si="78"/>
        <v>0</v>
      </c>
      <c r="AN67" s="45">
        <f t="shared" si="36"/>
        <v>4.3893314681268019E-3</v>
      </c>
      <c r="AO67" s="45">
        <f t="shared" ref="AO67:AO98" si="82">AC67/$B67</f>
        <v>1.1452400987539317E-2</v>
      </c>
      <c r="AP67" s="45">
        <f t="shared" ref="AP67:AP98" si="83">AD67/$B67</f>
        <v>0.83477900685190976</v>
      </c>
      <c r="AQ67" s="45">
        <f t="shared" ref="AQ67:AQ98" si="84">AE67/$B67</f>
        <v>6.8672198216371868E-4</v>
      </c>
      <c r="AR67" s="45">
        <f t="shared" ref="AR67:AR98" si="85">AF67/$B67</f>
        <v>0.16223307188088212</v>
      </c>
      <c r="AS67" s="45">
        <f t="shared" ref="AS67:AS98" si="86">AG67/$B67</f>
        <v>6.4950612746726338E-2</v>
      </c>
      <c r="AT67" s="45">
        <f t="shared" ref="AT67:AT98" si="87">AH67/$B67</f>
        <v>0</v>
      </c>
      <c r="AU67" s="45">
        <f t="shared" ref="AU67:AU98" si="88">AI67/$B67</f>
        <v>0.13779241641536177</v>
      </c>
      <c r="AV67" s="45">
        <f t="shared" ref="AV67:AV98" si="89">AJ67/$B67</f>
        <v>6.479429259803043E-5</v>
      </c>
      <c r="AW67" s="45">
        <f t="shared" ref="AW67:AW98" si="90">AK67/$B67</f>
        <v>2.0129721530946532E-4</v>
      </c>
      <c r="AX67" s="45">
        <f t="shared" ref="AX67:AX98" si="91">AL67/$B67</f>
        <v>2.0890634202693447E-4</v>
      </c>
      <c r="AY67" s="45">
        <f t="shared" ref="AY67:AY98" si="92">AM67/$B67</f>
        <v>0</v>
      </c>
      <c r="AZ67">
        <f t="shared" si="37"/>
        <v>1.3993188720388242E-2</v>
      </c>
      <c r="BA67">
        <f t="shared" si="38"/>
        <v>0.10953076304482601</v>
      </c>
      <c r="BB67">
        <f t="shared" si="39"/>
        <v>2.661275473843888</v>
      </c>
      <c r="BC67">
        <f t="shared" si="40"/>
        <v>4.3785393582758698E-3</v>
      </c>
      <c r="BD67">
        <f t="shared" si="41"/>
        <v>1.5515970994687565</v>
      </c>
      <c r="BE67">
        <f t="shared" si="42"/>
        <v>0.20706255343656355</v>
      </c>
      <c r="BF67">
        <f t="shared" si="43"/>
        <v>0</v>
      </c>
      <c r="BG67">
        <f t="shared" si="44"/>
        <v>0.87856444706434655</v>
      </c>
      <c r="BH67">
        <f t="shared" si="45"/>
        <v>6.1969261440756305E-4</v>
      </c>
      <c r="BI67">
        <f t="shared" si="46"/>
        <v>6.417355224065754E-4</v>
      </c>
      <c r="BJ67">
        <f t="shared" si="47"/>
        <v>1.3319868367637341E-3</v>
      </c>
      <c r="BK67">
        <f t="shared" si="48"/>
        <v>0</v>
      </c>
      <c r="BL67" s="46">
        <f t="shared" si="49"/>
        <v>31.840991289569299</v>
      </c>
      <c r="BM67">
        <f t="shared" si="79"/>
        <v>101.50908023114691</v>
      </c>
      <c r="BN67">
        <f t="shared" si="80"/>
        <v>3.8790262898622694</v>
      </c>
      <c r="BO67">
        <f t="shared" si="52"/>
        <v>1.2167585601826443</v>
      </c>
      <c r="BP67">
        <f t="shared" si="81"/>
        <v>5.4289954799106228</v>
      </c>
    </row>
    <row r="68" spans="1:68" x14ac:dyDescent="0.2">
      <c r="A68" t="s">
        <v>72</v>
      </c>
      <c r="B68">
        <v>3.1319999999999997</v>
      </c>
      <c r="C68" s="1">
        <f t="shared" ref="C68:C98" si="93">C67+6</f>
        <v>402</v>
      </c>
      <c r="D68" s="40">
        <v>30.2379279128</v>
      </c>
      <c r="E68" s="40">
        <v>120.1247919568</v>
      </c>
      <c r="F68" s="40">
        <v>21389.120209860801</v>
      </c>
      <c r="G68" s="40">
        <v>18.611657222400002</v>
      </c>
      <c r="H68" s="40">
        <v>4307.9315855183995</v>
      </c>
      <c r="I68" s="40">
        <v>2584.8042580687998</v>
      </c>
      <c r="J68" s="40">
        <v>0</v>
      </c>
      <c r="K68" s="40">
        <v>5532.1911886472008</v>
      </c>
      <c r="L68" s="40">
        <v>2.3099411880000003</v>
      </c>
      <c r="M68" s="40">
        <v>17.028673361600003</v>
      </c>
      <c r="N68" s="40">
        <v>17.9586649104</v>
      </c>
      <c r="O68" s="40">
        <v>0</v>
      </c>
      <c r="P68" s="8">
        <f t="shared" si="55"/>
        <v>9.470519022288959E-2</v>
      </c>
      <c r="Q68" s="8">
        <f t="shared" si="56"/>
        <v>0.37623084840869758</v>
      </c>
      <c r="R68" s="8">
        <f t="shared" si="57"/>
        <v>66.99072449728402</v>
      </c>
      <c r="S68" s="8">
        <f t="shared" si="58"/>
        <v>5.8291710420556801E-2</v>
      </c>
      <c r="T68" s="8">
        <f t="shared" si="59"/>
        <v>13.492441725843626</v>
      </c>
      <c r="U68" s="8">
        <f t="shared" si="60"/>
        <v>8.09560693627148</v>
      </c>
      <c r="V68" s="8">
        <f t="shared" si="61"/>
        <v>0</v>
      </c>
      <c r="W68" s="8">
        <f t="shared" si="62"/>
        <v>17.326822802843033</v>
      </c>
      <c r="X68" s="8">
        <f t="shared" si="63"/>
        <v>7.2347358008160003E-3</v>
      </c>
      <c r="Y68" s="8">
        <f t="shared" si="64"/>
        <v>5.3333804968531205E-2</v>
      </c>
      <c r="Z68" s="8">
        <f t="shared" si="65"/>
        <v>5.6246538499372792E-2</v>
      </c>
      <c r="AA68" s="8">
        <f t="shared" si="66"/>
        <v>0</v>
      </c>
      <c r="AB68" s="45">
        <f t="shared" si="67"/>
        <v>1.3646281011943744E-2</v>
      </c>
      <c r="AC68" s="45">
        <f t="shared" si="68"/>
        <v>3.4803963775087654E-2</v>
      </c>
      <c r="AD68" s="45">
        <f t="shared" si="69"/>
        <v>2.9139071116695967</v>
      </c>
      <c r="AE68" s="45">
        <f t="shared" si="70"/>
        <v>2.3978490506193668E-3</v>
      </c>
      <c r="AF68" s="45">
        <f t="shared" si="71"/>
        <v>0.50009050132852584</v>
      </c>
      <c r="AG68" s="45">
        <f t="shared" si="72"/>
        <v>0.20704877074863121</v>
      </c>
      <c r="AH68" s="45">
        <f t="shared" si="73"/>
        <v>0</v>
      </c>
      <c r="AI68" s="45">
        <f t="shared" si="74"/>
        <v>0.4323059581547663</v>
      </c>
      <c r="AJ68" s="45">
        <f t="shared" si="75"/>
        <v>1.2953868936107431E-4</v>
      </c>
      <c r="AK68" s="45">
        <f t="shared" si="76"/>
        <v>6.2400614213795719E-4</v>
      </c>
      <c r="AL68" s="45">
        <f t="shared" si="77"/>
        <v>6.4193721181662617E-4</v>
      </c>
      <c r="AM68" s="45">
        <f t="shared" si="78"/>
        <v>0</v>
      </c>
      <c r="AN68" s="45">
        <f t="shared" ref="AN68:AN98" si="94">AB68/$B68</f>
        <v>4.357050131527377E-3</v>
      </c>
      <c r="AO68" s="45">
        <f t="shared" si="82"/>
        <v>1.1112376684255319E-2</v>
      </c>
      <c r="AP68" s="45">
        <f t="shared" si="83"/>
        <v>0.93036625532234896</v>
      </c>
      <c r="AQ68" s="45">
        <f t="shared" si="84"/>
        <v>7.6559675945701378E-4</v>
      </c>
      <c r="AR68" s="45">
        <f t="shared" si="85"/>
        <v>0.15967129672047442</v>
      </c>
      <c r="AS68" s="45">
        <f t="shared" si="86"/>
        <v>6.6107525781810741E-2</v>
      </c>
      <c r="AT68" s="45">
        <f t="shared" si="87"/>
        <v>0</v>
      </c>
      <c r="AU68" s="45">
        <f t="shared" si="88"/>
        <v>0.13802872227163676</v>
      </c>
      <c r="AV68" s="45">
        <f t="shared" si="89"/>
        <v>4.1359734789615046E-5</v>
      </c>
      <c r="AW68" s="45">
        <f t="shared" si="90"/>
        <v>1.992356775663976E-4</v>
      </c>
      <c r="AX68" s="45">
        <f t="shared" si="91"/>
        <v>2.0496079559917824E-4</v>
      </c>
      <c r="AY68" s="45">
        <f t="shared" si="92"/>
        <v>0</v>
      </c>
      <c r="AZ68">
        <f t="shared" ref="AZ68:AZ98" si="95">AB68*1</f>
        <v>1.3646281011943744E-2</v>
      </c>
      <c r="BA68">
        <f t="shared" ref="BA68:BA98" si="96">AC68*3</f>
        <v>0.10441189132526296</v>
      </c>
      <c r="BB68">
        <f t="shared" ref="BB68:BB98" si="97">AD68*1</f>
        <v>2.9139071116695967</v>
      </c>
      <c r="BC68">
        <f t="shared" ref="BC68:BC98" si="98">AE68*2</f>
        <v>4.7956981012387337E-3</v>
      </c>
      <c r="BD68">
        <f t="shared" ref="BD68:BD98" si="99">AF68*3</f>
        <v>1.5002715039855774</v>
      </c>
      <c r="BE68">
        <f t="shared" ref="BE68:BE98" si="100">AG68*1</f>
        <v>0.20704877074863121</v>
      </c>
      <c r="BF68">
        <f t="shared" ref="BF68:BF98" si="101">AH68*4</f>
        <v>0</v>
      </c>
      <c r="BG68">
        <f t="shared" ref="BG68:BG98" si="102">AI68*2</f>
        <v>0.8646119163095326</v>
      </c>
      <c r="BH68">
        <f t="shared" ref="BH68:BH98" si="103">AJ68*3</f>
        <v>3.8861606808322292E-4</v>
      </c>
      <c r="BI68">
        <f t="shared" ref="BI68:BI98" si="104">AK68*1</f>
        <v>6.2400614213795719E-4</v>
      </c>
      <c r="BJ68">
        <f t="shared" ref="BJ68:BJ98" si="105">AL68*2</f>
        <v>1.2838744236332523E-3</v>
      </c>
      <c r="BK68">
        <f t="shared" ref="BK68:BK98" si="106">AM68*2</f>
        <v>0</v>
      </c>
      <c r="BL68" s="46">
        <f t="shared" ref="BL68:BL98" si="107">SUM(D68:O68)/1000</f>
        <v>34.020318898647211</v>
      </c>
      <c r="BM68">
        <f t="shared" si="79"/>
        <v>106.55163879056303</v>
      </c>
      <c r="BN68">
        <f t="shared" si="80"/>
        <v>4.1055959177824857</v>
      </c>
      <c r="BO68">
        <f t="shared" ref="BO68:BO98" si="108">BN68/B68</f>
        <v>1.3108543798794656</v>
      </c>
      <c r="BP68">
        <f t="shared" si="81"/>
        <v>5.6109896697856367</v>
      </c>
    </row>
    <row r="69" spans="1:68" x14ac:dyDescent="0.2">
      <c r="A69" t="s">
        <v>73</v>
      </c>
      <c r="B69">
        <v>3.1560000000000006</v>
      </c>
      <c r="C69" s="1">
        <f t="shared" si="93"/>
        <v>408</v>
      </c>
      <c r="D69" s="40">
        <v>29.961615903100004</v>
      </c>
      <c r="E69" s="40">
        <v>119.36371926060001</v>
      </c>
      <c r="F69" s="40">
        <v>22220.074708292301</v>
      </c>
      <c r="G69" s="40">
        <v>17.414425199899998</v>
      </c>
      <c r="H69" s="40">
        <v>4412.942924551</v>
      </c>
      <c r="I69" s="40">
        <v>2587.5431243026001</v>
      </c>
      <c r="J69" s="40">
        <v>0</v>
      </c>
      <c r="K69" s="40">
        <v>5512.8458019641002</v>
      </c>
      <c r="L69" s="40">
        <v>2.2703156664000002</v>
      </c>
      <c r="M69" s="40">
        <v>17.306994512700001</v>
      </c>
      <c r="N69" s="40">
        <v>17.801284690199999</v>
      </c>
      <c r="O69" s="40">
        <v>0</v>
      </c>
      <c r="P69" s="8">
        <f t="shared" si="55"/>
        <v>9.4558859790183622E-2</v>
      </c>
      <c r="Q69" s="8">
        <f t="shared" si="56"/>
        <v>0.37671189798645366</v>
      </c>
      <c r="R69" s="8">
        <f t="shared" si="57"/>
        <v>70.126555779370506</v>
      </c>
      <c r="S69" s="8">
        <f t="shared" si="58"/>
        <v>5.4959925930884404E-2</v>
      </c>
      <c r="T69" s="8">
        <f t="shared" si="59"/>
        <v>13.927247869882958</v>
      </c>
      <c r="U69" s="8">
        <f t="shared" si="60"/>
        <v>8.1662861002990059</v>
      </c>
      <c r="V69" s="8">
        <f t="shared" si="61"/>
        <v>0</v>
      </c>
      <c r="W69" s="8">
        <f t="shared" si="62"/>
        <v>17.398541350998702</v>
      </c>
      <c r="X69" s="8">
        <f t="shared" si="63"/>
        <v>7.1651162431584014E-3</v>
      </c>
      <c r="Y69" s="8">
        <f t="shared" si="64"/>
        <v>5.4620874682081211E-2</v>
      </c>
      <c r="Z69" s="8">
        <f t="shared" si="65"/>
        <v>5.6180854482271204E-2</v>
      </c>
      <c r="AA69" s="8">
        <f t="shared" si="66"/>
        <v>0</v>
      </c>
      <c r="AB69" s="45">
        <f t="shared" si="67"/>
        <v>1.3625195935184959E-2</v>
      </c>
      <c r="AC69" s="45">
        <f t="shared" si="68"/>
        <v>3.4848464198561857E-2</v>
      </c>
      <c r="AD69" s="45">
        <f t="shared" si="69"/>
        <v>3.0503069064536978</v>
      </c>
      <c r="AE69" s="45">
        <f t="shared" si="70"/>
        <v>2.2607949786460062E-3</v>
      </c>
      <c r="AF69" s="45">
        <f t="shared" si="71"/>
        <v>0.5162063702699391</v>
      </c>
      <c r="AG69" s="45">
        <f t="shared" si="72"/>
        <v>0.2088564220025321</v>
      </c>
      <c r="AH69" s="45">
        <f t="shared" si="73"/>
        <v>0</v>
      </c>
      <c r="AI69" s="45">
        <f t="shared" si="74"/>
        <v>0.43409534308879</v>
      </c>
      <c r="AJ69" s="45">
        <f t="shared" si="75"/>
        <v>1.2829214401357926E-4</v>
      </c>
      <c r="AK69" s="45">
        <f t="shared" si="76"/>
        <v>6.3906487284522303E-4</v>
      </c>
      <c r="AL69" s="45">
        <f t="shared" si="77"/>
        <v>6.4118756542194937E-4</v>
      </c>
      <c r="AM69" s="45">
        <f t="shared" si="78"/>
        <v>0</v>
      </c>
      <c r="AN69" s="45">
        <f t="shared" si="94"/>
        <v>4.3172357209077805E-3</v>
      </c>
      <c r="AO69" s="45">
        <f t="shared" si="82"/>
        <v>1.1041972179518965E-2</v>
      </c>
      <c r="AP69" s="45">
        <f t="shared" si="83"/>
        <v>0.96651042663298392</v>
      </c>
      <c r="AQ69" s="45">
        <f t="shared" si="84"/>
        <v>7.1634821883587E-4</v>
      </c>
      <c r="AR69" s="45">
        <f t="shared" si="85"/>
        <v>0.16356348867868789</v>
      </c>
      <c r="AS69" s="45">
        <f t="shared" si="86"/>
        <v>6.6177573511575424E-2</v>
      </c>
      <c r="AT69" s="45">
        <f t="shared" si="87"/>
        <v>0</v>
      </c>
      <c r="AU69" s="45">
        <f t="shared" si="88"/>
        <v>0.13754605294321606</v>
      </c>
      <c r="AV69" s="45">
        <f t="shared" si="89"/>
        <v>4.0650235745747541E-5</v>
      </c>
      <c r="AW69" s="45">
        <f t="shared" si="90"/>
        <v>2.0249203829062829E-4</v>
      </c>
      <c r="AX69" s="45">
        <f t="shared" si="91"/>
        <v>2.0316462782698011E-4</v>
      </c>
      <c r="AY69" s="45">
        <f t="shared" si="92"/>
        <v>0</v>
      </c>
      <c r="AZ69">
        <f t="shared" si="95"/>
        <v>1.3625195935184959E-2</v>
      </c>
      <c r="BA69">
        <f t="shared" si="96"/>
        <v>0.10454539259568557</v>
      </c>
      <c r="BB69">
        <f t="shared" si="97"/>
        <v>3.0503069064536978</v>
      </c>
      <c r="BC69">
        <f t="shared" si="98"/>
        <v>4.5215899572920125E-3</v>
      </c>
      <c r="BD69">
        <f t="shared" si="99"/>
        <v>1.5486191108098173</v>
      </c>
      <c r="BE69">
        <f t="shared" si="100"/>
        <v>0.2088564220025321</v>
      </c>
      <c r="BF69">
        <f t="shared" si="101"/>
        <v>0</v>
      </c>
      <c r="BG69">
        <f t="shared" si="102"/>
        <v>0.86819068617758</v>
      </c>
      <c r="BH69">
        <f t="shared" si="103"/>
        <v>3.8487643204073775E-4</v>
      </c>
      <c r="BI69">
        <f t="shared" si="104"/>
        <v>6.3906487284522303E-4</v>
      </c>
      <c r="BJ69">
        <f t="shared" si="105"/>
        <v>1.2823751308438987E-3</v>
      </c>
      <c r="BK69">
        <f t="shared" si="106"/>
        <v>0</v>
      </c>
      <c r="BL69" s="46">
        <f t="shared" si="107"/>
        <v>34.937524914342895</v>
      </c>
      <c r="BM69">
        <f t="shared" si="79"/>
        <v>110.26282862966622</v>
      </c>
      <c r="BN69">
        <f t="shared" si="80"/>
        <v>4.2616080415096329</v>
      </c>
      <c r="BO69">
        <f t="shared" si="108"/>
        <v>1.3503194047875895</v>
      </c>
      <c r="BP69">
        <f t="shared" si="81"/>
        <v>5.8009716203675197</v>
      </c>
    </row>
    <row r="70" spans="1:68" x14ac:dyDescent="0.2">
      <c r="A70" t="s">
        <v>75</v>
      </c>
      <c r="B70">
        <v>3.1809999999999992</v>
      </c>
      <c r="C70" s="1">
        <f>C69+6</f>
        <v>414</v>
      </c>
      <c r="D70" s="40">
        <v>30.933700133500004</v>
      </c>
      <c r="E70" s="40">
        <v>122.01749363300002</v>
      </c>
      <c r="F70" s="40">
        <v>20013.542680414001</v>
      </c>
      <c r="G70" s="40">
        <v>19.798637334999999</v>
      </c>
      <c r="H70" s="40">
        <v>4490.4757668185002</v>
      </c>
      <c r="I70" s="40">
        <v>2556.8004606250001</v>
      </c>
      <c r="J70" s="40">
        <v>0</v>
      </c>
      <c r="K70" s="40">
        <v>5650.8657364814999</v>
      </c>
      <c r="L70" s="40">
        <v>7.8238932575</v>
      </c>
      <c r="M70" s="40">
        <v>17.1167531975</v>
      </c>
      <c r="N70" s="40">
        <v>17.602320647500001</v>
      </c>
      <c r="O70" s="40">
        <v>0</v>
      </c>
      <c r="P70" s="8">
        <f t="shared" si="55"/>
        <v>9.8400100124663492E-2</v>
      </c>
      <c r="Q70" s="8">
        <f t="shared" si="56"/>
        <v>0.38813764724657296</v>
      </c>
      <c r="R70" s="8">
        <f t="shared" si="57"/>
        <v>63.66307926639692</v>
      </c>
      <c r="S70" s="8">
        <f t="shared" si="58"/>
        <v>6.297946536263499E-2</v>
      </c>
      <c r="T70" s="8">
        <f t="shared" si="59"/>
        <v>14.284203414249646</v>
      </c>
      <c r="U70" s="8">
        <f t="shared" si="60"/>
        <v>8.1331822652481236</v>
      </c>
      <c r="V70" s="8">
        <f t="shared" si="61"/>
        <v>0</v>
      </c>
      <c r="W70" s="8">
        <f t="shared" si="62"/>
        <v>17.975403907747648</v>
      </c>
      <c r="X70" s="8">
        <f t="shared" si="63"/>
        <v>2.4887804452107493E-2</v>
      </c>
      <c r="Y70" s="8">
        <f t="shared" si="64"/>
        <v>5.4448391921247487E-2</v>
      </c>
      <c r="Z70" s="8">
        <f t="shared" si="65"/>
        <v>5.5992981979697494E-2</v>
      </c>
      <c r="AA70" s="8">
        <f t="shared" si="66"/>
        <v>0</v>
      </c>
      <c r="AB70" s="45">
        <f t="shared" si="67"/>
        <v>1.4178688778769955E-2</v>
      </c>
      <c r="AC70" s="45">
        <f t="shared" si="68"/>
        <v>3.5905425277203785E-2</v>
      </c>
      <c r="AD70" s="45">
        <f t="shared" si="69"/>
        <v>2.769163952431358</v>
      </c>
      <c r="AE70" s="45">
        <f t="shared" si="70"/>
        <v>2.5906814217455778E-3</v>
      </c>
      <c r="AF70" s="45">
        <f t="shared" si="71"/>
        <v>0.52943674626573922</v>
      </c>
      <c r="AG70" s="45">
        <f t="shared" si="72"/>
        <v>0.20800977660481135</v>
      </c>
      <c r="AH70" s="45">
        <f t="shared" si="73"/>
        <v>0</v>
      </c>
      <c r="AI70" s="45">
        <f t="shared" si="74"/>
        <v>0.44848812145078965</v>
      </c>
      <c r="AJ70" s="45">
        <f t="shared" si="75"/>
        <v>4.4561870102251554E-4</v>
      </c>
      <c r="AK70" s="45">
        <f t="shared" si="76"/>
        <v>6.3704682252541816E-4</v>
      </c>
      <c r="AL70" s="45">
        <f t="shared" si="77"/>
        <v>6.3904339168794212E-4</v>
      </c>
      <c r="AM70" s="45">
        <f t="shared" si="78"/>
        <v>0</v>
      </c>
      <c r="AN70" s="45">
        <f t="shared" si="94"/>
        <v>4.4573054947406347E-3</v>
      </c>
      <c r="AO70" s="45">
        <f t="shared" si="82"/>
        <v>1.1287464720906569E-2</v>
      </c>
      <c r="AP70" s="45">
        <f t="shared" si="83"/>
        <v>0.87053252198408004</v>
      </c>
      <c r="AQ70" s="45">
        <f t="shared" si="84"/>
        <v>8.1442358432743745E-4</v>
      </c>
      <c r="AR70" s="45">
        <f t="shared" si="85"/>
        <v>0.16643720410743143</v>
      </c>
      <c r="AS70" s="45">
        <f t="shared" si="86"/>
        <v>6.5391316128516633E-2</v>
      </c>
      <c r="AT70" s="45">
        <f t="shared" si="87"/>
        <v>0</v>
      </c>
      <c r="AU70" s="45">
        <f t="shared" si="88"/>
        <v>0.14098966408386979</v>
      </c>
      <c r="AV70" s="45">
        <f t="shared" si="89"/>
        <v>1.4008761427931961E-4</v>
      </c>
      <c r="AW70" s="45">
        <f t="shared" si="90"/>
        <v>2.0026621267696271E-4</v>
      </c>
      <c r="AX70" s="45">
        <f t="shared" si="91"/>
        <v>2.008938672392148E-4</v>
      </c>
      <c r="AY70" s="45">
        <f t="shared" si="92"/>
        <v>0</v>
      </c>
      <c r="AZ70">
        <f t="shared" si="95"/>
        <v>1.4178688778769955E-2</v>
      </c>
      <c r="BA70">
        <f t="shared" si="96"/>
        <v>0.10771627583161136</v>
      </c>
      <c r="BB70">
        <f t="shared" si="97"/>
        <v>2.769163952431358</v>
      </c>
      <c r="BC70">
        <f t="shared" si="98"/>
        <v>5.1813628434911555E-3</v>
      </c>
      <c r="BD70">
        <f t="shared" si="99"/>
        <v>1.5883102387972177</v>
      </c>
      <c r="BE70">
        <f t="shared" si="100"/>
        <v>0.20800977660481135</v>
      </c>
      <c r="BF70">
        <f t="shared" si="101"/>
        <v>0</v>
      </c>
      <c r="BG70">
        <f t="shared" si="102"/>
        <v>0.89697624290157929</v>
      </c>
      <c r="BH70">
        <f t="shared" si="103"/>
        <v>1.3368561030675467E-3</v>
      </c>
      <c r="BI70">
        <f t="shared" si="104"/>
        <v>6.3704682252541816E-4</v>
      </c>
      <c r="BJ70">
        <f t="shared" si="105"/>
        <v>1.2780867833758842E-3</v>
      </c>
      <c r="BK70">
        <f t="shared" si="106"/>
        <v>0</v>
      </c>
      <c r="BL70" s="46">
        <f t="shared" si="107"/>
        <v>32.926977442542999</v>
      </c>
      <c r="BM70">
        <f t="shared" si="79"/>
        <v>104.74071524472924</v>
      </c>
      <c r="BN70">
        <f t="shared" si="80"/>
        <v>4.0094951011456539</v>
      </c>
      <c r="BO70">
        <f t="shared" si="108"/>
        <v>1.2604511477980682</v>
      </c>
      <c r="BP70">
        <f t="shared" si="81"/>
        <v>5.5927885278978087</v>
      </c>
    </row>
    <row r="71" spans="1:68" x14ac:dyDescent="0.2">
      <c r="A71" t="s">
        <v>76</v>
      </c>
      <c r="B71">
        <v>3.2019999999999991</v>
      </c>
      <c r="C71" s="1">
        <f t="shared" si="93"/>
        <v>420</v>
      </c>
      <c r="D71" s="40">
        <v>29.637349200000003</v>
      </c>
      <c r="E71" s="40">
        <v>115.6818613005</v>
      </c>
      <c r="F71" s="40">
        <v>19844.654080459499</v>
      </c>
      <c r="G71" s="40">
        <v>20.251832890500001</v>
      </c>
      <c r="H71" s="40">
        <v>4207.9951473074998</v>
      </c>
      <c r="I71" s="40">
        <v>2463.0757841205</v>
      </c>
      <c r="J71" s="40">
        <v>0</v>
      </c>
      <c r="K71" s="40">
        <v>5295.5033737140002</v>
      </c>
      <c r="L71" s="40">
        <v>3.2837898329999997</v>
      </c>
      <c r="M71" s="40">
        <v>16.611805372499997</v>
      </c>
      <c r="N71" s="40">
        <v>16.779404785499999</v>
      </c>
      <c r="O71" s="40">
        <v>0</v>
      </c>
      <c r="P71" s="8">
        <f t="shared" si="55"/>
        <v>9.4898792138399982E-2</v>
      </c>
      <c r="Q71" s="8">
        <f t="shared" si="56"/>
        <v>0.3704133198842009</v>
      </c>
      <c r="R71" s="8">
        <f t="shared" si="57"/>
        <v>63.542582365631297</v>
      </c>
      <c r="S71" s="8">
        <f t="shared" si="58"/>
        <v>6.4846368915380981E-2</v>
      </c>
      <c r="T71" s="8">
        <f t="shared" si="59"/>
        <v>13.47400046167861</v>
      </c>
      <c r="U71" s="8">
        <f t="shared" si="60"/>
        <v>7.8867686607538383</v>
      </c>
      <c r="V71" s="8">
        <f t="shared" si="61"/>
        <v>0</v>
      </c>
      <c r="W71" s="8">
        <f t="shared" si="62"/>
        <v>16.956201802632226</v>
      </c>
      <c r="X71" s="8">
        <f t="shared" si="63"/>
        <v>1.0514695045265997E-2</v>
      </c>
      <c r="Y71" s="8">
        <f t="shared" si="64"/>
        <v>5.3191000802744977E-2</v>
      </c>
      <c r="Z71" s="8">
        <f t="shared" si="65"/>
        <v>5.372765412317098E-2</v>
      </c>
      <c r="AA71" s="8">
        <f t="shared" si="66"/>
        <v>0</v>
      </c>
      <c r="AB71" s="45">
        <f t="shared" si="67"/>
        <v>1.3674177541556193E-2</v>
      </c>
      <c r="AC71" s="45">
        <f t="shared" si="68"/>
        <v>3.4265802024440413E-2</v>
      </c>
      <c r="AD71" s="45">
        <f t="shared" si="69"/>
        <v>2.7639226779308963</v>
      </c>
      <c r="AE71" s="45">
        <f t="shared" si="70"/>
        <v>2.6674771252727675E-3</v>
      </c>
      <c r="AF71" s="45">
        <f t="shared" si="71"/>
        <v>0.49940698523641996</v>
      </c>
      <c r="AG71" s="45">
        <f t="shared" si="72"/>
        <v>0.20170763838245109</v>
      </c>
      <c r="AH71" s="45">
        <f t="shared" si="73"/>
        <v>0</v>
      </c>
      <c r="AI71" s="45">
        <f t="shared" si="74"/>
        <v>0.42305892721138288</v>
      </c>
      <c r="AJ71" s="45">
        <f t="shared" si="75"/>
        <v>1.8826669731899725E-4</v>
      </c>
      <c r="AK71" s="45">
        <f t="shared" si="76"/>
        <v>6.2233533172744793E-4</v>
      </c>
      <c r="AL71" s="45">
        <f t="shared" si="77"/>
        <v>6.1318938739067541E-4</v>
      </c>
      <c r="AM71" s="45">
        <f t="shared" si="78"/>
        <v>0</v>
      </c>
      <c r="AN71" s="45">
        <f t="shared" si="94"/>
        <v>4.2705114121037464E-3</v>
      </c>
      <c r="AO71" s="45">
        <f t="shared" si="82"/>
        <v>1.0701374773404255E-2</v>
      </c>
      <c r="AP71" s="45">
        <f t="shared" si="83"/>
        <v>0.86318634538753813</v>
      </c>
      <c r="AQ71" s="45">
        <f t="shared" si="84"/>
        <v>8.3306593543809127E-4</v>
      </c>
      <c r="AR71" s="45">
        <f t="shared" si="85"/>
        <v>0.15596720338426612</v>
      </c>
      <c r="AS71" s="45">
        <f t="shared" si="86"/>
        <v>6.2994265578529399E-2</v>
      </c>
      <c r="AT71" s="45">
        <f t="shared" si="87"/>
        <v>0</v>
      </c>
      <c r="AU71" s="45">
        <f t="shared" si="88"/>
        <v>0.132123337667515</v>
      </c>
      <c r="AV71" s="45">
        <f t="shared" si="89"/>
        <v>5.8796595040286478E-5</v>
      </c>
      <c r="AW71" s="45">
        <f t="shared" si="90"/>
        <v>1.9435831721656717E-4</v>
      </c>
      <c r="AX71" s="45">
        <f t="shared" si="91"/>
        <v>1.915019948128281E-4</v>
      </c>
      <c r="AY71" s="45">
        <f t="shared" si="92"/>
        <v>0</v>
      </c>
      <c r="AZ71">
        <f t="shared" si="95"/>
        <v>1.3674177541556193E-2</v>
      </c>
      <c r="BA71">
        <f t="shared" si="96"/>
        <v>0.10279740607332125</v>
      </c>
      <c r="BB71">
        <f t="shared" si="97"/>
        <v>2.7639226779308963</v>
      </c>
      <c r="BC71">
        <f t="shared" si="98"/>
        <v>5.3349542505455351E-3</v>
      </c>
      <c r="BD71">
        <f t="shared" si="99"/>
        <v>1.4982209557092598</v>
      </c>
      <c r="BE71">
        <f t="shared" si="100"/>
        <v>0.20170763838245109</v>
      </c>
      <c r="BF71">
        <f t="shared" si="101"/>
        <v>0</v>
      </c>
      <c r="BG71">
        <f t="shared" si="102"/>
        <v>0.84611785442276577</v>
      </c>
      <c r="BH71">
        <f t="shared" si="103"/>
        <v>5.6480009195699179E-4</v>
      </c>
      <c r="BI71">
        <f t="shared" si="104"/>
        <v>6.2233533172744793E-4</v>
      </c>
      <c r="BJ71">
        <f t="shared" si="105"/>
        <v>1.2263787747813508E-3</v>
      </c>
      <c r="BK71">
        <f t="shared" si="106"/>
        <v>0</v>
      </c>
      <c r="BL71" s="46">
        <f t="shared" si="107"/>
        <v>32.013474428983493</v>
      </c>
      <c r="BM71">
        <f t="shared" si="79"/>
        <v>102.50714512160512</v>
      </c>
      <c r="BN71">
        <f t="shared" si="80"/>
        <v>3.9401274768688572</v>
      </c>
      <c r="BO71">
        <f t="shared" si="108"/>
        <v>1.2305207610458646</v>
      </c>
      <c r="BP71">
        <f t="shared" si="81"/>
        <v>5.4341891785092615</v>
      </c>
    </row>
    <row r="72" spans="1:68" x14ac:dyDescent="0.2">
      <c r="A72" t="s">
        <v>77</v>
      </c>
      <c r="B72">
        <v>3.1560000000000006</v>
      </c>
      <c r="C72" s="1">
        <f>C71+6</f>
        <v>426</v>
      </c>
      <c r="D72" s="40">
        <v>29.403742064200003</v>
      </c>
      <c r="E72" s="40">
        <v>109.74051772179999</v>
      </c>
      <c r="F72" s="40">
        <v>21093.052508864701</v>
      </c>
      <c r="G72" s="40">
        <v>19.9163377665</v>
      </c>
      <c r="H72" s="40">
        <v>4233.4438016786999</v>
      </c>
      <c r="I72" s="40">
        <v>2543.3958395768996</v>
      </c>
      <c r="J72" s="40">
        <v>0</v>
      </c>
      <c r="K72" s="40">
        <v>5483.3581555704004</v>
      </c>
      <c r="L72" s="40">
        <v>3.6614289263999997</v>
      </c>
      <c r="M72" s="40">
        <v>16.640678146399999</v>
      </c>
      <c r="N72" s="40">
        <v>16.8024359783</v>
      </c>
      <c r="O72" s="40">
        <v>0.51627326870000001</v>
      </c>
      <c r="P72" s="8">
        <f t="shared" si="55"/>
        <v>9.2798209954615227E-2</v>
      </c>
      <c r="Q72" s="8">
        <f t="shared" si="56"/>
        <v>0.3463410739300008</v>
      </c>
      <c r="R72" s="8">
        <f t="shared" si="57"/>
        <v>66.569673717977011</v>
      </c>
      <c r="S72" s="8">
        <f t="shared" si="58"/>
        <v>6.2855961991074003E-2</v>
      </c>
      <c r="T72" s="8">
        <f t="shared" si="59"/>
        <v>13.360748638097979</v>
      </c>
      <c r="U72" s="8">
        <f t="shared" si="60"/>
        <v>8.0269572697046954</v>
      </c>
      <c r="V72" s="8">
        <f t="shared" si="61"/>
        <v>0</v>
      </c>
      <c r="W72" s="8">
        <f t="shared" si="62"/>
        <v>17.305478338980187</v>
      </c>
      <c r="X72" s="8">
        <f t="shared" si="63"/>
        <v>1.15554696917184E-2</v>
      </c>
      <c r="Y72" s="8">
        <f t="shared" si="64"/>
        <v>5.2517980230038404E-2</v>
      </c>
      <c r="Z72" s="8">
        <f t="shared" si="65"/>
        <v>5.3028487947514809E-2</v>
      </c>
      <c r="AA72" s="8">
        <f t="shared" si="66"/>
        <v>1.6293584360172002E-3</v>
      </c>
      <c r="AB72" s="45">
        <f t="shared" si="67"/>
        <v>1.3371499993460406E-2</v>
      </c>
      <c r="AC72" s="45">
        <f t="shared" si="68"/>
        <v>3.2038952259944568E-2</v>
      </c>
      <c r="AD72" s="45">
        <f t="shared" si="69"/>
        <v>2.8955925932134412</v>
      </c>
      <c r="AE72" s="45">
        <f t="shared" si="70"/>
        <v>2.5856010691515429E-3</v>
      </c>
      <c r="AF72" s="45">
        <f t="shared" si="71"/>
        <v>0.49520936390281611</v>
      </c>
      <c r="AG72" s="45">
        <f t="shared" si="72"/>
        <v>0.20529302480063158</v>
      </c>
      <c r="AH72" s="45">
        <f t="shared" si="73"/>
        <v>0</v>
      </c>
      <c r="AI72" s="45">
        <f t="shared" si="74"/>
        <v>0.43177341165120231</v>
      </c>
      <c r="AJ72" s="45">
        <f t="shared" si="75"/>
        <v>2.0690187451599641E-4</v>
      </c>
      <c r="AK72" s="45">
        <f t="shared" si="76"/>
        <v>6.1446098315243245E-4</v>
      </c>
      <c r="AL72" s="45">
        <f t="shared" si="77"/>
        <v>6.0520986016337369E-4</v>
      </c>
      <c r="AM72" s="45">
        <f t="shared" si="78"/>
        <v>1.1864548430912402E-5</v>
      </c>
      <c r="AN72" s="45">
        <f t="shared" si="94"/>
        <v>4.2368504415273775E-3</v>
      </c>
      <c r="AO72" s="45">
        <f t="shared" si="82"/>
        <v>1.0151759271211839E-2</v>
      </c>
      <c r="AP72" s="45">
        <f t="shared" si="83"/>
        <v>0.91748814740603313</v>
      </c>
      <c r="AQ72" s="45">
        <f t="shared" si="84"/>
        <v>8.1926523103661043E-4</v>
      </c>
      <c r="AR72" s="45">
        <f t="shared" si="85"/>
        <v>0.15691044483612676</v>
      </c>
      <c r="AS72" s="45">
        <f t="shared" si="86"/>
        <v>6.5048486945700743E-2</v>
      </c>
      <c r="AT72" s="45">
        <f t="shared" si="87"/>
        <v>0</v>
      </c>
      <c r="AU72" s="45">
        <f t="shared" si="88"/>
        <v>0.13681033322281438</v>
      </c>
      <c r="AV72" s="45">
        <f t="shared" si="89"/>
        <v>6.5558261887197839E-5</v>
      </c>
      <c r="AW72" s="45">
        <f t="shared" si="90"/>
        <v>1.9469612900900897E-4</v>
      </c>
      <c r="AX72" s="45">
        <f t="shared" si="91"/>
        <v>1.9176484796051127E-4</v>
      </c>
      <c r="AY72" s="45">
        <f t="shared" si="92"/>
        <v>3.7593626206946766E-6</v>
      </c>
      <c r="AZ72">
        <f t="shared" si="95"/>
        <v>1.3371499993460406E-2</v>
      </c>
      <c r="BA72">
        <f t="shared" si="96"/>
        <v>9.6116856779833698E-2</v>
      </c>
      <c r="BB72">
        <f t="shared" si="97"/>
        <v>2.8955925932134412</v>
      </c>
      <c r="BC72">
        <f t="shared" si="98"/>
        <v>5.1712021383030857E-3</v>
      </c>
      <c r="BD72">
        <f t="shared" si="99"/>
        <v>1.4856280917084483</v>
      </c>
      <c r="BE72">
        <f t="shared" si="100"/>
        <v>0.20529302480063158</v>
      </c>
      <c r="BF72">
        <f t="shared" si="101"/>
        <v>0</v>
      </c>
      <c r="BG72">
        <f t="shared" si="102"/>
        <v>0.86354682330240462</v>
      </c>
      <c r="BH72">
        <f t="shared" si="103"/>
        <v>6.2070562354798922E-4</v>
      </c>
      <c r="BI72">
        <f t="shared" si="104"/>
        <v>6.1446098315243245E-4</v>
      </c>
      <c r="BJ72">
        <f t="shared" si="105"/>
        <v>1.2104197203267474E-3</v>
      </c>
      <c r="BK72">
        <f t="shared" si="106"/>
        <v>2.3729096861824804E-5</v>
      </c>
      <c r="BL72" s="46">
        <f t="shared" si="107"/>
        <v>33.549931719563006</v>
      </c>
      <c r="BM72">
        <f t="shared" si="79"/>
        <v>105.88358450694084</v>
      </c>
      <c r="BN72">
        <f t="shared" si="80"/>
        <v>4.0773028841569099</v>
      </c>
      <c r="BO72">
        <f t="shared" si="108"/>
        <v>1.2919210659559281</v>
      </c>
      <c r="BP72">
        <f t="shared" si="81"/>
        <v>5.567189407360412</v>
      </c>
    </row>
    <row r="73" spans="1:68" x14ac:dyDescent="0.2">
      <c r="A73" t="s">
        <v>78</v>
      </c>
      <c r="B73">
        <v>3.1879999999999997</v>
      </c>
      <c r="C73" s="1">
        <f t="shared" si="93"/>
        <v>432</v>
      </c>
      <c r="D73" s="40">
        <v>30.553325510400004</v>
      </c>
      <c r="E73" s="40">
        <v>113.3787431304</v>
      </c>
      <c r="F73" s="40">
        <v>21611.229231636</v>
      </c>
      <c r="G73" s="40">
        <v>19.707674738400002</v>
      </c>
      <c r="H73" s="40">
        <v>4202.4559673448002</v>
      </c>
      <c r="I73" s="40">
        <v>2496.4785830159999</v>
      </c>
      <c r="J73" s="40">
        <v>0</v>
      </c>
      <c r="K73" s="40">
        <v>5517.8312763816002</v>
      </c>
      <c r="L73" s="40">
        <v>3.8141905032000003</v>
      </c>
      <c r="M73" s="40">
        <v>16.442531503199998</v>
      </c>
      <c r="N73" s="40">
        <v>17.296841944800001</v>
      </c>
      <c r="O73" s="40">
        <v>1.167137928</v>
      </c>
      <c r="P73" s="8">
        <f t="shared" si="55"/>
        <v>9.7404001727155215E-2</v>
      </c>
      <c r="Q73" s="8">
        <f t="shared" si="56"/>
        <v>0.36145143309971517</v>
      </c>
      <c r="R73" s="8">
        <f t="shared" si="57"/>
        <v>68.89659879045557</v>
      </c>
      <c r="S73" s="8">
        <f t="shared" si="58"/>
        <v>6.2828067066019205E-2</v>
      </c>
      <c r="T73" s="8">
        <f t="shared" si="59"/>
        <v>13.397429623895222</v>
      </c>
      <c r="U73" s="8">
        <f t="shared" si="60"/>
        <v>7.9587737226550077</v>
      </c>
      <c r="V73" s="8">
        <f t="shared" si="61"/>
        <v>0</v>
      </c>
      <c r="W73" s="8">
        <f t="shared" si="62"/>
        <v>17.59084610910454</v>
      </c>
      <c r="X73" s="8">
        <f t="shared" si="63"/>
        <v>1.2159639324201601E-2</v>
      </c>
      <c r="Y73" s="8">
        <f t="shared" si="64"/>
        <v>5.2418790432201594E-2</v>
      </c>
      <c r="Z73" s="8">
        <f t="shared" si="65"/>
        <v>5.5142332120022397E-2</v>
      </c>
      <c r="AA73" s="8">
        <f t="shared" si="66"/>
        <v>3.7208357144640001E-3</v>
      </c>
      <c r="AB73" s="45">
        <f t="shared" si="67"/>
        <v>1.4035158750310549E-2</v>
      </c>
      <c r="AC73" s="45">
        <f t="shared" si="68"/>
        <v>3.3436765319122583E-2</v>
      </c>
      <c r="AD73" s="45">
        <f t="shared" si="69"/>
        <v>2.9968072549132483</v>
      </c>
      <c r="AE73" s="45">
        <f t="shared" si="70"/>
        <v>2.584453602057557E-3</v>
      </c>
      <c r="AF73" s="45">
        <f t="shared" si="71"/>
        <v>0.49656892601538999</v>
      </c>
      <c r="AG73" s="45">
        <f t="shared" si="72"/>
        <v>0.203549200067903</v>
      </c>
      <c r="AH73" s="45">
        <f t="shared" si="73"/>
        <v>0</v>
      </c>
      <c r="AI73" s="45">
        <f t="shared" si="74"/>
        <v>0.43889336599562229</v>
      </c>
      <c r="AJ73" s="45">
        <f t="shared" si="75"/>
        <v>2.177195939874951E-4</v>
      </c>
      <c r="AK73" s="45">
        <f t="shared" si="76"/>
        <v>6.1330046135722001E-4</v>
      </c>
      <c r="AL73" s="45">
        <f t="shared" si="77"/>
        <v>6.2933499338076236E-4</v>
      </c>
      <c r="AM73" s="45">
        <f t="shared" si="78"/>
        <v>2.7094121564581662E-5</v>
      </c>
      <c r="AN73" s="45">
        <f t="shared" si="94"/>
        <v>4.402496471239194E-3</v>
      </c>
      <c r="AO73" s="45">
        <f t="shared" si="82"/>
        <v>1.0488320363589267E-2</v>
      </c>
      <c r="AP73" s="45">
        <f t="shared" si="83"/>
        <v>0.94002736979712942</v>
      </c>
      <c r="AQ73" s="45">
        <f t="shared" si="84"/>
        <v>8.1068180742081472E-4</v>
      </c>
      <c r="AR73" s="45">
        <f t="shared" si="85"/>
        <v>0.15576189649165309</v>
      </c>
      <c r="AS73" s="45">
        <f t="shared" si="86"/>
        <v>6.3848557110383633E-2</v>
      </c>
      <c r="AT73" s="45">
        <f t="shared" si="87"/>
        <v>0</v>
      </c>
      <c r="AU73" s="45">
        <f t="shared" si="88"/>
        <v>0.13767044102748505</v>
      </c>
      <c r="AV73" s="45">
        <f t="shared" si="89"/>
        <v>6.8293473647269482E-5</v>
      </c>
      <c r="AW73" s="45">
        <f t="shared" si="90"/>
        <v>1.9237781096525096E-4</v>
      </c>
      <c r="AX73" s="45">
        <f t="shared" si="91"/>
        <v>1.9740746341931066E-4</v>
      </c>
      <c r="AY73" s="45">
        <f t="shared" si="92"/>
        <v>8.4987834267822032E-6</v>
      </c>
      <c r="AZ73">
        <f t="shared" si="95"/>
        <v>1.4035158750310549E-2</v>
      </c>
      <c r="BA73">
        <f t="shared" si="96"/>
        <v>0.10031029595736775</v>
      </c>
      <c r="BB73">
        <f t="shared" si="97"/>
        <v>2.9968072549132483</v>
      </c>
      <c r="BC73">
        <f t="shared" si="98"/>
        <v>5.1689072041151141E-3</v>
      </c>
      <c r="BD73">
        <f t="shared" si="99"/>
        <v>1.4897067780461699</v>
      </c>
      <c r="BE73">
        <f t="shared" si="100"/>
        <v>0.203549200067903</v>
      </c>
      <c r="BF73">
        <f t="shared" si="101"/>
        <v>0</v>
      </c>
      <c r="BG73">
        <f t="shared" si="102"/>
        <v>0.87778673199124457</v>
      </c>
      <c r="BH73">
        <f t="shared" si="103"/>
        <v>6.5315878196248525E-4</v>
      </c>
      <c r="BI73">
        <f t="shared" si="104"/>
        <v>6.1330046135722001E-4</v>
      </c>
      <c r="BJ73">
        <f t="shared" si="105"/>
        <v>1.2586699867615247E-3</v>
      </c>
      <c r="BK73">
        <f t="shared" si="106"/>
        <v>5.4188243129163324E-5</v>
      </c>
      <c r="BL73" s="46">
        <f t="shared" si="107"/>
        <v>34.030355503636805</v>
      </c>
      <c r="BM73">
        <f t="shared" si="79"/>
        <v>108.48877334559411</v>
      </c>
      <c r="BN73">
        <f t="shared" si="80"/>
        <v>4.1873625738339442</v>
      </c>
      <c r="BO73">
        <f t="shared" si="108"/>
        <v>1.3134763406003591</v>
      </c>
      <c r="BP73">
        <f t="shared" si="81"/>
        <v>5.68994364440357</v>
      </c>
    </row>
    <row r="74" spans="1:68" x14ac:dyDescent="0.2">
      <c r="A74" t="s">
        <v>79</v>
      </c>
      <c r="B74">
        <v>3.1480000000000006</v>
      </c>
      <c r="C74" s="1">
        <f t="shared" si="93"/>
        <v>438</v>
      </c>
      <c r="D74" s="40">
        <v>30.658362590999999</v>
      </c>
      <c r="E74" s="40">
        <v>113.08602003390001</v>
      </c>
      <c r="F74" s="40">
        <v>22055.943177102599</v>
      </c>
      <c r="G74" s="40">
        <v>18.904980353100001</v>
      </c>
      <c r="H74" s="40">
        <v>4472.4584735585995</v>
      </c>
      <c r="I74" s="40">
        <v>2596.4156813003997</v>
      </c>
      <c r="J74" s="40">
        <v>0</v>
      </c>
      <c r="K74" s="40">
        <v>5573.0039187918001</v>
      </c>
      <c r="L74" s="40">
        <v>4.2485527763999995</v>
      </c>
      <c r="M74" s="40">
        <v>17.302683859799998</v>
      </c>
      <c r="N74" s="40">
        <v>17.216323709400001</v>
      </c>
      <c r="O74" s="40">
        <v>0</v>
      </c>
      <c r="P74" s="8">
        <f t="shared" si="55"/>
        <v>9.6512525436468016E-2</v>
      </c>
      <c r="Q74" s="8">
        <f t="shared" si="56"/>
        <v>0.35599479106671733</v>
      </c>
      <c r="R74" s="8">
        <f t="shared" si="57"/>
        <v>69.432109121518991</v>
      </c>
      <c r="S74" s="8">
        <f t="shared" si="58"/>
        <v>5.9512878151558812E-2</v>
      </c>
      <c r="T74" s="8">
        <f t="shared" si="59"/>
        <v>14.079299274762475</v>
      </c>
      <c r="U74" s="8">
        <f t="shared" si="60"/>
        <v>8.1735165647336601</v>
      </c>
      <c r="V74" s="8">
        <f t="shared" si="61"/>
        <v>0</v>
      </c>
      <c r="W74" s="8">
        <f t="shared" si="62"/>
        <v>17.543816336356588</v>
      </c>
      <c r="X74" s="8">
        <f t="shared" si="63"/>
        <v>1.3374444140107201E-2</v>
      </c>
      <c r="Y74" s="8">
        <f t="shared" si="64"/>
        <v>5.4468848790650407E-2</v>
      </c>
      <c r="Z74" s="8">
        <f t="shared" si="65"/>
        <v>5.419698703719121E-2</v>
      </c>
      <c r="AA74" s="8">
        <f t="shared" si="66"/>
        <v>0</v>
      </c>
      <c r="AB74" s="45">
        <f t="shared" si="67"/>
        <v>1.3906703953381557E-2</v>
      </c>
      <c r="AC74" s="45">
        <f t="shared" si="68"/>
        <v>3.2931988072776808E-2</v>
      </c>
      <c r="AD74" s="45">
        <f t="shared" si="69"/>
        <v>3.0201004402574596</v>
      </c>
      <c r="AE74" s="45">
        <f t="shared" si="70"/>
        <v>2.4480821946342582E-3</v>
      </c>
      <c r="AF74" s="45">
        <f t="shared" si="71"/>
        <v>0.52184207838259733</v>
      </c>
      <c r="AG74" s="45">
        <f t="shared" si="72"/>
        <v>0.20904134436658978</v>
      </c>
      <c r="AH74" s="45">
        <f t="shared" si="73"/>
        <v>0</v>
      </c>
      <c r="AI74" s="45">
        <f t="shared" si="74"/>
        <v>0.43771996847197081</v>
      </c>
      <c r="AJ74" s="45">
        <f t="shared" si="75"/>
        <v>2.3947079928571531E-4</v>
      </c>
      <c r="AK74" s="45">
        <f t="shared" si="76"/>
        <v>6.3728616813677787E-4</v>
      </c>
      <c r="AL74" s="45">
        <f t="shared" si="77"/>
        <v>6.1854584612178968E-4</v>
      </c>
      <c r="AM74" s="45">
        <f t="shared" si="78"/>
        <v>0</v>
      </c>
      <c r="AN74" s="45">
        <f t="shared" si="94"/>
        <v>4.417631497262247E-3</v>
      </c>
      <c r="AO74" s="45">
        <f t="shared" si="82"/>
        <v>1.0461241446244218E-2</v>
      </c>
      <c r="AP74" s="45">
        <f t="shared" si="83"/>
        <v>0.95937116907797304</v>
      </c>
      <c r="AQ74" s="45">
        <f t="shared" si="84"/>
        <v>7.7766270477581251E-4</v>
      </c>
      <c r="AR74" s="45">
        <f t="shared" si="85"/>
        <v>0.16576940228163825</v>
      </c>
      <c r="AS74" s="45">
        <f t="shared" si="86"/>
        <v>6.640449312788746E-2</v>
      </c>
      <c r="AT74" s="45">
        <f t="shared" si="87"/>
        <v>0</v>
      </c>
      <c r="AU74" s="45">
        <f t="shared" si="88"/>
        <v>0.13904700396187125</v>
      </c>
      <c r="AV74" s="45">
        <f t="shared" si="89"/>
        <v>7.6070774868397482E-5</v>
      </c>
      <c r="AW74" s="45">
        <f t="shared" si="90"/>
        <v>2.0244160360126357E-4</v>
      </c>
      <c r="AX74" s="45">
        <f t="shared" si="91"/>
        <v>1.9648851528646427E-4</v>
      </c>
      <c r="AY74" s="45">
        <f t="shared" si="92"/>
        <v>0</v>
      </c>
      <c r="AZ74">
        <f t="shared" si="95"/>
        <v>1.3906703953381557E-2</v>
      </c>
      <c r="BA74">
        <f t="shared" si="96"/>
        <v>9.8795964218330423E-2</v>
      </c>
      <c r="BB74">
        <f t="shared" si="97"/>
        <v>3.0201004402574596</v>
      </c>
      <c r="BC74">
        <f t="shared" si="98"/>
        <v>4.8961643892685165E-3</v>
      </c>
      <c r="BD74">
        <f t="shared" si="99"/>
        <v>1.5655262351477921</v>
      </c>
      <c r="BE74">
        <f t="shared" si="100"/>
        <v>0.20904134436658978</v>
      </c>
      <c r="BF74">
        <f t="shared" si="101"/>
        <v>0</v>
      </c>
      <c r="BG74">
        <f t="shared" si="102"/>
        <v>0.87543993694394162</v>
      </c>
      <c r="BH74">
        <f t="shared" si="103"/>
        <v>7.1841239785714597E-4</v>
      </c>
      <c r="BI74">
        <f t="shared" si="104"/>
        <v>6.3728616813677787E-4</v>
      </c>
      <c r="BJ74">
        <f t="shared" si="105"/>
        <v>1.2370916922435794E-3</v>
      </c>
      <c r="BK74">
        <f t="shared" si="106"/>
        <v>0</v>
      </c>
      <c r="BL74" s="46">
        <f t="shared" si="107"/>
        <v>34.899238174076999</v>
      </c>
      <c r="BM74">
        <f t="shared" si="79"/>
        <v>109.86280177199441</v>
      </c>
      <c r="BN74">
        <f t="shared" si="80"/>
        <v>4.2394859085129539</v>
      </c>
      <c r="BO74">
        <f t="shared" si="108"/>
        <v>1.3467236049914082</v>
      </c>
      <c r="BP74">
        <f t="shared" si="81"/>
        <v>5.7902995795350005</v>
      </c>
    </row>
    <row r="75" spans="1:68" x14ac:dyDescent="0.2">
      <c r="A75" t="s">
        <v>80</v>
      </c>
      <c r="B75">
        <v>3.125</v>
      </c>
      <c r="C75" s="1">
        <f>C74+6</f>
        <v>444</v>
      </c>
      <c r="D75" s="40">
        <v>30.906812203500003</v>
      </c>
      <c r="E75" s="40">
        <v>111.0261724305</v>
      </c>
      <c r="F75" s="40">
        <v>22165.291078719001</v>
      </c>
      <c r="G75" s="40">
        <v>19.1940189655</v>
      </c>
      <c r="H75" s="40">
        <v>4426.8589386895001</v>
      </c>
      <c r="I75" s="40">
        <v>2577.1141362990002</v>
      </c>
      <c r="J75" s="40">
        <v>0</v>
      </c>
      <c r="K75" s="40">
        <v>5471.5324051835005</v>
      </c>
      <c r="L75" s="40">
        <v>3.0646857784999999</v>
      </c>
      <c r="M75" s="40">
        <v>16.756142008999998</v>
      </c>
      <c r="N75" s="40">
        <v>16.693015288000002</v>
      </c>
      <c r="O75" s="40">
        <v>0</v>
      </c>
      <c r="P75" s="8">
        <f t="shared" si="55"/>
        <v>9.6583788135937515E-2</v>
      </c>
      <c r="Q75" s="8">
        <f t="shared" si="56"/>
        <v>0.3469567888453125</v>
      </c>
      <c r="R75" s="8">
        <f t="shared" si="57"/>
        <v>69.266534620996879</v>
      </c>
      <c r="S75" s="8">
        <f t="shared" si="58"/>
        <v>5.9981309267187505E-2</v>
      </c>
      <c r="T75" s="8">
        <f t="shared" si="59"/>
        <v>13.833934183404688</v>
      </c>
      <c r="U75" s="8">
        <f t="shared" si="60"/>
        <v>8.0534816759343766</v>
      </c>
      <c r="V75" s="8">
        <f t="shared" si="61"/>
        <v>0</v>
      </c>
      <c r="W75" s="8">
        <f t="shared" si="62"/>
        <v>17.098538766198441</v>
      </c>
      <c r="X75" s="8">
        <f t="shared" si="63"/>
        <v>9.5771430578125011E-3</v>
      </c>
      <c r="Y75" s="8">
        <f t="shared" si="64"/>
        <v>5.2362943778124997E-2</v>
      </c>
      <c r="Z75" s="8">
        <f t="shared" si="65"/>
        <v>5.2165672775000005E-2</v>
      </c>
      <c r="AA75" s="8">
        <f t="shared" si="66"/>
        <v>0</v>
      </c>
      <c r="AB75" s="45">
        <f t="shared" si="67"/>
        <v>1.3916972353881486E-2</v>
      </c>
      <c r="AC75" s="45">
        <f t="shared" si="68"/>
        <v>3.2095910161453516E-2</v>
      </c>
      <c r="AD75" s="45">
        <f t="shared" si="69"/>
        <v>3.0128984176162192</v>
      </c>
      <c r="AE75" s="45">
        <f t="shared" si="70"/>
        <v>2.4673512656185727E-3</v>
      </c>
      <c r="AF75" s="45">
        <f t="shared" si="71"/>
        <v>0.51274774586377647</v>
      </c>
      <c r="AG75" s="45">
        <f t="shared" si="72"/>
        <v>0.205971398361493</v>
      </c>
      <c r="AH75" s="45">
        <f t="shared" si="73"/>
        <v>0</v>
      </c>
      <c r="AI75" s="45">
        <f t="shared" si="74"/>
        <v>0.42661024865764574</v>
      </c>
      <c r="AJ75" s="45">
        <f t="shared" si="75"/>
        <v>1.7147973245859447E-4</v>
      </c>
      <c r="AK75" s="45">
        <f t="shared" si="76"/>
        <v>6.1264705485111737E-4</v>
      </c>
      <c r="AL75" s="45">
        <f t="shared" si="77"/>
        <v>5.9536262012097692E-4</v>
      </c>
      <c r="AM75" s="45">
        <f t="shared" si="78"/>
        <v>0</v>
      </c>
      <c r="AN75" s="45">
        <f t="shared" si="94"/>
        <v>4.453431153242076E-3</v>
      </c>
      <c r="AO75" s="45">
        <f t="shared" si="82"/>
        <v>1.0270691251665125E-2</v>
      </c>
      <c r="AP75" s="45">
        <f t="shared" si="83"/>
        <v>0.96412749363719019</v>
      </c>
      <c r="AQ75" s="45">
        <f t="shared" si="84"/>
        <v>7.8955240499794328E-4</v>
      </c>
      <c r="AR75" s="45">
        <f t="shared" si="85"/>
        <v>0.16407927867640848</v>
      </c>
      <c r="AS75" s="45">
        <f t="shared" si="86"/>
        <v>6.5910847475677756E-2</v>
      </c>
      <c r="AT75" s="45">
        <f t="shared" si="87"/>
        <v>0</v>
      </c>
      <c r="AU75" s="45">
        <f t="shared" si="88"/>
        <v>0.13651527957044662</v>
      </c>
      <c r="AV75" s="45">
        <f t="shared" si="89"/>
        <v>5.487351438675023E-5</v>
      </c>
      <c r="AW75" s="45">
        <f t="shared" si="90"/>
        <v>1.9604705755235755E-4</v>
      </c>
      <c r="AX75" s="45">
        <f t="shared" si="91"/>
        <v>1.9051603843871261E-4</v>
      </c>
      <c r="AY75" s="45">
        <f t="shared" si="92"/>
        <v>0</v>
      </c>
      <c r="AZ75">
        <f t="shared" si="95"/>
        <v>1.3916972353881486E-2</v>
      </c>
      <c r="BA75">
        <f t="shared" si="96"/>
        <v>9.628773048436054E-2</v>
      </c>
      <c r="BB75">
        <f t="shared" si="97"/>
        <v>3.0128984176162192</v>
      </c>
      <c r="BC75">
        <f t="shared" si="98"/>
        <v>4.9347025312371454E-3</v>
      </c>
      <c r="BD75">
        <f t="shared" si="99"/>
        <v>1.5382432375913293</v>
      </c>
      <c r="BE75">
        <f t="shared" si="100"/>
        <v>0.205971398361493</v>
      </c>
      <c r="BF75">
        <f t="shared" si="101"/>
        <v>0</v>
      </c>
      <c r="BG75">
        <f t="shared" si="102"/>
        <v>0.85322049731529148</v>
      </c>
      <c r="BH75">
        <f t="shared" si="103"/>
        <v>5.1443919737578347E-4</v>
      </c>
      <c r="BI75">
        <f t="shared" si="104"/>
        <v>6.1264705485111737E-4</v>
      </c>
      <c r="BJ75">
        <f t="shared" si="105"/>
        <v>1.1907252402419538E-3</v>
      </c>
      <c r="BK75">
        <f t="shared" si="106"/>
        <v>0</v>
      </c>
      <c r="BL75" s="46">
        <f t="shared" si="107"/>
        <v>34.838437405565998</v>
      </c>
      <c r="BM75">
        <f t="shared" si="79"/>
        <v>108.87011689239377</v>
      </c>
      <c r="BN75">
        <f t="shared" si="80"/>
        <v>4.208087533687519</v>
      </c>
      <c r="BO75">
        <f t="shared" si="108"/>
        <v>1.3465880107800061</v>
      </c>
      <c r="BP75">
        <f t="shared" si="81"/>
        <v>5.7277907677462814</v>
      </c>
    </row>
    <row r="76" spans="1:68" x14ac:dyDescent="0.2">
      <c r="A76" t="s">
        <v>81</v>
      </c>
      <c r="B76">
        <v>3.2169999999999987</v>
      </c>
      <c r="C76" s="1">
        <f t="shared" si="93"/>
        <v>450</v>
      </c>
      <c r="D76" s="40">
        <v>30.492108860400005</v>
      </c>
      <c r="E76" s="40">
        <v>109.25634780720002</v>
      </c>
      <c r="F76" s="40">
        <v>20946.3628234608</v>
      </c>
      <c r="G76" s="40">
        <v>19.7939843244</v>
      </c>
      <c r="H76" s="40">
        <v>4426.9708431168001</v>
      </c>
      <c r="I76" s="40">
        <v>2567.3101189560002</v>
      </c>
      <c r="J76" s="40">
        <v>0</v>
      </c>
      <c r="K76" s="40">
        <v>5364.4960738512009</v>
      </c>
      <c r="L76" s="40">
        <v>3.7716947136000001</v>
      </c>
      <c r="M76" s="40">
        <v>16.630609327199998</v>
      </c>
      <c r="N76" s="40">
        <v>16.244012664000003</v>
      </c>
      <c r="O76" s="40">
        <v>0</v>
      </c>
      <c r="P76" s="8">
        <f t="shared" si="55"/>
        <v>9.8093114203906789E-2</v>
      </c>
      <c r="Q76" s="8">
        <f t="shared" si="56"/>
        <v>0.35147767089576232</v>
      </c>
      <c r="R76" s="8">
        <f t="shared" si="57"/>
        <v>67.384449203073373</v>
      </c>
      <c r="S76" s="8">
        <f t="shared" si="58"/>
        <v>6.3677247571594778E-2</v>
      </c>
      <c r="T76" s="8">
        <f t="shared" si="59"/>
        <v>14.241565202306742</v>
      </c>
      <c r="U76" s="8">
        <f t="shared" si="60"/>
        <v>8.2590366526814503</v>
      </c>
      <c r="V76" s="8">
        <f t="shared" si="61"/>
        <v>0</v>
      </c>
      <c r="W76" s="8">
        <f t="shared" si="62"/>
        <v>17.257583869579307</v>
      </c>
      <c r="X76" s="8">
        <f t="shared" si="63"/>
        <v>1.2133541893651196E-2</v>
      </c>
      <c r="Y76" s="8">
        <f t="shared" si="64"/>
        <v>5.3500670205602376E-2</v>
      </c>
      <c r="Z76" s="8">
        <f t="shared" si="65"/>
        <v>5.2256988740087995E-2</v>
      </c>
      <c r="AA76" s="8">
        <f t="shared" si="66"/>
        <v>0</v>
      </c>
      <c r="AB76" s="45">
        <f t="shared" si="67"/>
        <v>1.413445449624017E-2</v>
      </c>
      <c r="AC76" s="45">
        <f t="shared" si="68"/>
        <v>3.2514123117091794E-2</v>
      </c>
      <c r="AD76" s="45">
        <f t="shared" si="69"/>
        <v>2.9310330231871848</v>
      </c>
      <c r="AE76" s="45">
        <f t="shared" si="70"/>
        <v>2.6193849268447049E-3</v>
      </c>
      <c r="AF76" s="45">
        <f t="shared" si="71"/>
        <v>0.52785638259105783</v>
      </c>
      <c r="AG76" s="45">
        <f t="shared" si="72"/>
        <v>0.2112285588921087</v>
      </c>
      <c r="AH76" s="45">
        <f t="shared" si="73"/>
        <v>0</v>
      </c>
      <c r="AI76" s="45">
        <f t="shared" si="74"/>
        <v>0.43057843985976318</v>
      </c>
      <c r="AJ76" s="45">
        <f t="shared" si="75"/>
        <v>2.1725231680664629E-4</v>
      </c>
      <c r="AK76" s="45">
        <f t="shared" si="76"/>
        <v>6.2595846736401514E-4</v>
      </c>
      <c r="AL76" s="45">
        <f t="shared" si="77"/>
        <v>5.9640480187272298E-4</v>
      </c>
      <c r="AM76" s="45">
        <f t="shared" si="78"/>
        <v>0</v>
      </c>
      <c r="AN76" s="45">
        <f t="shared" si="94"/>
        <v>4.3936756282997123E-3</v>
      </c>
      <c r="AO76" s="45">
        <f t="shared" si="82"/>
        <v>1.010697019493062E-2</v>
      </c>
      <c r="AP76" s="45">
        <f t="shared" si="83"/>
        <v>0.91110756082909106</v>
      </c>
      <c r="AQ76" s="45">
        <f t="shared" si="84"/>
        <v>8.1423218117647066E-4</v>
      </c>
      <c r="AR76" s="45">
        <f t="shared" si="85"/>
        <v>0.16408342635718309</v>
      </c>
      <c r="AS76" s="45">
        <f t="shared" si="86"/>
        <v>6.5660105344143238E-2</v>
      </c>
      <c r="AT76" s="45">
        <f t="shared" si="87"/>
        <v>0</v>
      </c>
      <c r="AU76" s="45">
        <f t="shared" si="88"/>
        <v>0.13384471242143717</v>
      </c>
      <c r="AV76" s="45">
        <f t="shared" si="89"/>
        <v>6.7532582159355421E-5</v>
      </c>
      <c r="AW76" s="45">
        <f t="shared" si="90"/>
        <v>1.9457832370656369E-4</v>
      </c>
      <c r="AX76" s="45">
        <f t="shared" si="91"/>
        <v>1.8539160766948187E-4</v>
      </c>
      <c r="AY76" s="45">
        <f t="shared" si="92"/>
        <v>0</v>
      </c>
      <c r="AZ76">
        <f t="shared" si="95"/>
        <v>1.413445449624017E-2</v>
      </c>
      <c r="BA76">
        <f t="shared" si="96"/>
        <v>9.7542369351275388E-2</v>
      </c>
      <c r="BB76">
        <f t="shared" si="97"/>
        <v>2.9310330231871848</v>
      </c>
      <c r="BC76">
        <f t="shared" si="98"/>
        <v>5.2387698536894099E-3</v>
      </c>
      <c r="BD76">
        <f t="shared" si="99"/>
        <v>1.5835691477731735</v>
      </c>
      <c r="BE76">
        <f t="shared" si="100"/>
        <v>0.2112285588921087</v>
      </c>
      <c r="BF76">
        <f t="shared" si="101"/>
        <v>0</v>
      </c>
      <c r="BG76">
        <f t="shared" si="102"/>
        <v>0.86115687971952637</v>
      </c>
      <c r="BH76">
        <f t="shared" si="103"/>
        <v>6.517569504199389E-4</v>
      </c>
      <c r="BI76">
        <f t="shared" si="104"/>
        <v>6.2595846736401514E-4</v>
      </c>
      <c r="BJ76">
        <f t="shared" si="105"/>
        <v>1.192809603745446E-3</v>
      </c>
      <c r="BK76">
        <f t="shared" si="106"/>
        <v>0</v>
      </c>
      <c r="BL76" s="46">
        <f t="shared" si="107"/>
        <v>33.501328617081597</v>
      </c>
      <c r="BM76">
        <f t="shared" si="79"/>
        <v>107.77377416115147</v>
      </c>
      <c r="BN76">
        <f t="shared" si="80"/>
        <v>4.1514039826563343</v>
      </c>
      <c r="BO76">
        <f t="shared" si="108"/>
        <v>1.2904581854697967</v>
      </c>
      <c r="BP76">
        <f t="shared" si="81"/>
        <v>5.7063737282947269</v>
      </c>
    </row>
    <row r="77" spans="1:68" s="3" customFormat="1" x14ac:dyDescent="0.2">
      <c r="A77" t="s">
        <v>82</v>
      </c>
      <c r="B77">
        <v>3.109</v>
      </c>
      <c r="C77" s="1">
        <f t="shared" si="93"/>
        <v>456</v>
      </c>
      <c r="D77" s="40">
        <v>30.164706858000002</v>
      </c>
      <c r="E77" s="40">
        <v>106.8136189252</v>
      </c>
      <c r="F77" s="40">
        <v>19959.475325952801</v>
      </c>
      <c r="G77" s="40">
        <v>20.3004084668</v>
      </c>
      <c r="H77" s="40">
        <v>4437.8588671955995</v>
      </c>
      <c r="I77" s="40">
        <v>2629.9516756876001</v>
      </c>
      <c r="J77" s="40">
        <v>0</v>
      </c>
      <c r="K77" s="40">
        <v>5542.2494229432004</v>
      </c>
      <c r="L77" s="40">
        <v>3.1030741368000001</v>
      </c>
      <c r="M77" s="40">
        <v>16.738501362000001</v>
      </c>
      <c r="N77" s="40">
        <v>16.410756260799999</v>
      </c>
      <c r="O77" s="40">
        <v>0</v>
      </c>
      <c r="P77" s="8">
        <f t="shared" si="55"/>
        <v>9.3782073621521994E-2</v>
      </c>
      <c r="Q77" s="8">
        <f t="shared" si="56"/>
        <v>0.3320835412384468</v>
      </c>
      <c r="R77" s="8">
        <f t="shared" si="57"/>
        <v>62.05400878838725</v>
      </c>
      <c r="S77" s="8">
        <f t="shared" si="58"/>
        <v>6.3113969923281193E-2</v>
      </c>
      <c r="T77" s="8">
        <f t="shared" si="59"/>
        <v>13.797303218111118</v>
      </c>
      <c r="U77" s="8">
        <f t="shared" si="60"/>
        <v>8.1765197597127486</v>
      </c>
      <c r="V77" s="8">
        <f t="shared" si="61"/>
        <v>0</v>
      </c>
      <c r="W77" s="8">
        <f t="shared" si="62"/>
        <v>17.230853455930408</v>
      </c>
      <c r="X77" s="8">
        <f t="shared" si="63"/>
        <v>9.6474574913112E-3</v>
      </c>
      <c r="Y77" s="8">
        <f t="shared" si="64"/>
        <v>5.2040000734457997E-2</v>
      </c>
      <c r="Z77" s="8">
        <f t="shared" si="65"/>
        <v>5.1021041214827194E-2</v>
      </c>
      <c r="AA77" s="8">
        <f t="shared" si="66"/>
        <v>0</v>
      </c>
      <c r="AB77" s="45">
        <f t="shared" si="67"/>
        <v>1.3513267092438327E-2</v>
      </c>
      <c r="AC77" s="45">
        <f t="shared" si="68"/>
        <v>3.0720031566923846E-2</v>
      </c>
      <c r="AD77" s="45">
        <f t="shared" si="69"/>
        <v>2.6991739359890063</v>
      </c>
      <c r="AE77" s="45">
        <f t="shared" si="70"/>
        <v>2.5962143119408142E-3</v>
      </c>
      <c r="AF77" s="45">
        <f t="shared" si="71"/>
        <v>0.51139003773577163</v>
      </c>
      <c r="AG77" s="45">
        <f t="shared" si="72"/>
        <v>0.20911815242232093</v>
      </c>
      <c r="AH77" s="45">
        <f t="shared" si="73"/>
        <v>0</v>
      </c>
      <c r="AI77" s="45">
        <f t="shared" si="74"/>
        <v>0.42991151337151717</v>
      </c>
      <c r="AJ77" s="45">
        <f t="shared" si="75"/>
        <v>1.7273871962956489E-4</v>
      </c>
      <c r="AK77" s="45">
        <f t="shared" si="76"/>
        <v>6.0886861746177608E-4</v>
      </c>
      <c r="AL77" s="45">
        <f t="shared" si="77"/>
        <v>5.8229903235365436E-4</v>
      </c>
      <c r="AM77" s="45">
        <f t="shared" si="78"/>
        <v>0</v>
      </c>
      <c r="AN77" s="45">
        <f t="shared" si="94"/>
        <v>4.346499547262247E-3</v>
      </c>
      <c r="AO77" s="45">
        <f t="shared" si="82"/>
        <v>9.881000825642923E-3</v>
      </c>
      <c r="AP77" s="45">
        <f t="shared" si="83"/>
        <v>0.86818074493052633</v>
      </c>
      <c r="AQ77" s="45">
        <f t="shared" si="84"/>
        <v>8.3506410805429853E-4</v>
      </c>
      <c r="AR77" s="45">
        <f t="shared" si="85"/>
        <v>0.16448698544090434</v>
      </c>
      <c r="AS77" s="45">
        <f t="shared" si="86"/>
        <v>6.726219119405627E-2</v>
      </c>
      <c r="AT77" s="45">
        <f t="shared" si="87"/>
        <v>0</v>
      </c>
      <c r="AU77" s="45">
        <f t="shared" si="88"/>
        <v>0.13827967622113771</v>
      </c>
      <c r="AV77" s="45">
        <f t="shared" si="89"/>
        <v>5.5560861894359889E-5</v>
      </c>
      <c r="AW77" s="45">
        <f t="shared" si="90"/>
        <v>1.9584066177606179E-4</v>
      </c>
      <c r="AX77" s="45">
        <f t="shared" si="91"/>
        <v>1.8729463890435971E-4</v>
      </c>
      <c r="AY77" s="45">
        <f t="shared" si="92"/>
        <v>0</v>
      </c>
      <c r="AZ77">
        <f t="shared" si="95"/>
        <v>1.3513267092438327E-2</v>
      </c>
      <c r="BA77">
        <f t="shared" si="96"/>
        <v>9.2160094700771536E-2</v>
      </c>
      <c r="BB77">
        <f t="shared" si="97"/>
        <v>2.6991739359890063</v>
      </c>
      <c r="BC77">
        <f t="shared" si="98"/>
        <v>5.1924286238816285E-3</v>
      </c>
      <c r="BD77">
        <f t="shared" si="99"/>
        <v>1.5341701132073149</v>
      </c>
      <c r="BE77">
        <f t="shared" si="100"/>
        <v>0.20911815242232093</v>
      </c>
      <c r="BF77">
        <f t="shared" si="101"/>
        <v>0</v>
      </c>
      <c r="BG77">
        <f t="shared" si="102"/>
        <v>0.85982302674303435</v>
      </c>
      <c r="BH77">
        <f t="shared" si="103"/>
        <v>5.1821615888869468E-4</v>
      </c>
      <c r="BI77">
        <f t="shared" si="104"/>
        <v>6.0886861746177608E-4</v>
      </c>
      <c r="BJ77">
        <f t="shared" si="105"/>
        <v>1.1645980647073087E-3</v>
      </c>
      <c r="BK77">
        <f t="shared" si="106"/>
        <v>0</v>
      </c>
      <c r="BL77" s="46">
        <f t="shared" si="107"/>
        <v>32.763066357788801</v>
      </c>
      <c r="BM77">
        <f t="shared" si="79"/>
        <v>101.86037330636537</v>
      </c>
      <c r="BN77">
        <f t="shared" si="80"/>
        <v>3.8977870588593642</v>
      </c>
      <c r="BO77">
        <f t="shared" si="108"/>
        <v>1.2537108584301591</v>
      </c>
      <c r="BP77">
        <f t="shared" si="81"/>
        <v>5.4154427016198259</v>
      </c>
    </row>
    <row r="78" spans="1:68" x14ac:dyDescent="0.2">
      <c r="A78" t="s">
        <v>83</v>
      </c>
      <c r="B78">
        <v>3.1539999999999999</v>
      </c>
      <c r="C78" s="1">
        <f>C77+6</f>
        <v>462</v>
      </c>
      <c r="D78" s="40">
        <v>29.833678029999998</v>
      </c>
      <c r="E78" s="40">
        <v>99.977659720000005</v>
      </c>
      <c r="F78" s="40">
        <v>16766.37128892</v>
      </c>
      <c r="G78" s="40">
        <v>24.916532960000001</v>
      </c>
      <c r="H78" s="40">
        <v>4209.1694246300003</v>
      </c>
      <c r="I78" s="40">
        <v>2518.8074476500001</v>
      </c>
      <c r="J78" s="40">
        <v>0</v>
      </c>
      <c r="K78" s="40">
        <v>5273.1983418600003</v>
      </c>
      <c r="L78" s="40">
        <v>2.0271694999999998</v>
      </c>
      <c r="M78" s="40">
        <v>16.376579099999997</v>
      </c>
      <c r="N78" s="40">
        <v>15.465955229999999</v>
      </c>
      <c r="O78" s="40">
        <v>0</v>
      </c>
      <c r="P78" s="8">
        <f t="shared" si="55"/>
        <v>9.4095420506619995E-2</v>
      </c>
      <c r="Q78" s="8">
        <f t="shared" si="56"/>
        <v>0.31532953875688002</v>
      </c>
      <c r="R78" s="8">
        <f t="shared" si="57"/>
        <v>52.881135045253679</v>
      </c>
      <c r="S78" s="8">
        <f t="shared" si="58"/>
        <v>7.8586744955840004E-2</v>
      </c>
      <c r="T78" s="8">
        <f t="shared" si="59"/>
        <v>13.275720365283021</v>
      </c>
      <c r="U78" s="8">
        <f t="shared" si="60"/>
        <v>7.9443186898881004</v>
      </c>
      <c r="V78" s="8">
        <f t="shared" si="61"/>
        <v>0</v>
      </c>
      <c r="W78" s="8">
        <f t="shared" si="62"/>
        <v>16.63166757022644</v>
      </c>
      <c r="X78" s="8">
        <f t="shared" si="63"/>
        <v>6.3936926030000001E-3</v>
      </c>
      <c r="Y78" s="8">
        <f t="shared" si="64"/>
        <v>5.1651730481399996E-2</v>
      </c>
      <c r="Z78" s="8">
        <f t="shared" si="65"/>
        <v>4.8779622795419995E-2</v>
      </c>
      <c r="AA78" s="8">
        <f t="shared" si="66"/>
        <v>0</v>
      </c>
      <c r="AB78" s="45">
        <f t="shared" si="67"/>
        <v>1.3558417940435157E-2</v>
      </c>
      <c r="AC78" s="45">
        <f t="shared" si="68"/>
        <v>2.9170170097768733E-2</v>
      </c>
      <c r="AD78" s="45">
        <f t="shared" si="69"/>
        <v>2.3001798627774548</v>
      </c>
      <c r="AE78" s="45">
        <f t="shared" si="70"/>
        <v>3.2326921001990952E-3</v>
      </c>
      <c r="AF78" s="45">
        <f t="shared" si="71"/>
        <v>0.49205783414688736</v>
      </c>
      <c r="AG78" s="45">
        <f t="shared" si="72"/>
        <v>0.20317950613524552</v>
      </c>
      <c r="AH78" s="45">
        <f t="shared" si="73"/>
        <v>0</v>
      </c>
      <c r="AI78" s="45">
        <f t="shared" si="74"/>
        <v>0.41496176572421262</v>
      </c>
      <c r="AJ78" s="45">
        <f t="shared" si="75"/>
        <v>1.1447972431512981E-4</v>
      </c>
      <c r="AK78" s="45">
        <f t="shared" si="76"/>
        <v>6.0432585095823092E-4</v>
      </c>
      <c r="AL78" s="45">
        <f t="shared" si="77"/>
        <v>5.5671790453572234E-4</v>
      </c>
      <c r="AM78" s="45">
        <f t="shared" si="78"/>
        <v>0</v>
      </c>
      <c r="AN78" s="45">
        <f t="shared" si="94"/>
        <v>4.2988008688760798E-3</v>
      </c>
      <c r="AO78" s="45">
        <f t="shared" si="82"/>
        <v>9.2486271711378354E-3</v>
      </c>
      <c r="AP78" s="45">
        <f t="shared" si="83"/>
        <v>0.72928974723444984</v>
      </c>
      <c r="AQ78" s="45">
        <f t="shared" si="84"/>
        <v>1.0249499366515838E-3</v>
      </c>
      <c r="AR78" s="45">
        <f t="shared" si="85"/>
        <v>0.15601072737694591</v>
      </c>
      <c r="AS78" s="45">
        <f t="shared" si="86"/>
        <v>6.4419627817135547E-2</v>
      </c>
      <c r="AT78" s="45">
        <f t="shared" si="87"/>
        <v>0</v>
      </c>
      <c r="AU78" s="45">
        <f t="shared" si="88"/>
        <v>0.1315668248967066</v>
      </c>
      <c r="AV78" s="45">
        <f t="shared" si="89"/>
        <v>3.6296678603401966E-5</v>
      </c>
      <c r="AW78" s="45">
        <f t="shared" si="90"/>
        <v>1.9160616707616706E-4</v>
      </c>
      <c r="AX78" s="45">
        <f t="shared" si="91"/>
        <v>1.7651170086738186E-4</v>
      </c>
      <c r="AY78" s="45">
        <f t="shared" si="92"/>
        <v>0</v>
      </c>
      <c r="AZ78">
        <f t="shared" si="95"/>
        <v>1.3558417940435157E-2</v>
      </c>
      <c r="BA78">
        <f t="shared" si="96"/>
        <v>8.7510510293306198E-2</v>
      </c>
      <c r="BB78">
        <f t="shared" si="97"/>
        <v>2.3001798627774548</v>
      </c>
      <c r="BC78">
        <f t="shared" si="98"/>
        <v>6.4653842003981905E-3</v>
      </c>
      <c r="BD78">
        <f t="shared" si="99"/>
        <v>1.4761735024406621</v>
      </c>
      <c r="BE78">
        <f t="shared" si="100"/>
        <v>0.20317950613524552</v>
      </c>
      <c r="BF78">
        <f t="shared" si="101"/>
        <v>0</v>
      </c>
      <c r="BG78">
        <f t="shared" si="102"/>
        <v>0.82992353144842523</v>
      </c>
      <c r="BH78">
        <f t="shared" si="103"/>
        <v>3.4343917294538942E-4</v>
      </c>
      <c r="BI78">
        <f t="shared" si="104"/>
        <v>6.0432585095823092E-4</v>
      </c>
      <c r="BJ78">
        <f t="shared" si="105"/>
        <v>1.1134358090714447E-3</v>
      </c>
      <c r="BK78">
        <f t="shared" si="106"/>
        <v>0</v>
      </c>
      <c r="BL78" s="46">
        <f t="shared" si="107"/>
        <v>28.956144077600001</v>
      </c>
      <c r="BM78">
        <f t="shared" si="79"/>
        <v>91.327678420750402</v>
      </c>
      <c r="BN78">
        <f t="shared" si="80"/>
        <v>3.4576157724020131</v>
      </c>
      <c r="BO78">
        <f t="shared" si="108"/>
        <v>1.0962637198484506</v>
      </c>
      <c r="BP78">
        <f t="shared" si="81"/>
        <v>4.9190519160689021</v>
      </c>
    </row>
    <row r="79" spans="1:68" x14ac:dyDescent="0.2">
      <c r="A79" t="s">
        <v>84</v>
      </c>
      <c r="B79">
        <v>3.1719999999999997</v>
      </c>
      <c r="C79" s="1">
        <f t="shared" si="93"/>
        <v>468</v>
      </c>
      <c r="D79" s="40">
        <v>29.962994148</v>
      </c>
      <c r="E79" s="40">
        <v>100.44266361300001</v>
      </c>
      <c r="F79" s="40">
        <v>13572.512693604001</v>
      </c>
      <c r="G79" s="40">
        <v>15.429258877500001</v>
      </c>
      <c r="H79" s="40">
        <v>4277.5511397165001</v>
      </c>
      <c r="I79" s="40">
        <v>2525.2299603675001</v>
      </c>
      <c r="J79" s="40">
        <v>0</v>
      </c>
      <c r="K79" s="40">
        <v>5399.4719264940004</v>
      </c>
      <c r="L79" s="40">
        <v>2.3028911460000003</v>
      </c>
      <c r="M79" s="40">
        <v>16.338757572000002</v>
      </c>
      <c r="N79" s="40">
        <v>15.647930883000001</v>
      </c>
      <c r="O79" s="40">
        <v>0</v>
      </c>
      <c r="P79" s="8">
        <f t="shared" si="55"/>
        <v>9.5042617437455998E-2</v>
      </c>
      <c r="Q79" s="8">
        <f t="shared" si="56"/>
        <v>0.318604128980436</v>
      </c>
      <c r="R79" s="8">
        <f t="shared" si="57"/>
        <v>43.052010264111892</v>
      </c>
      <c r="S79" s="8">
        <f t="shared" si="58"/>
        <v>4.8941609159430001E-2</v>
      </c>
      <c r="T79" s="8">
        <f t="shared" si="59"/>
        <v>13.568392215180738</v>
      </c>
      <c r="U79" s="8">
        <f t="shared" si="60"/>
        <v>8.0100294342857108</v>
      </c>
      <c r="V79" s="8">
        <f t="shared" si="61"/>
        <v>0</v>
      </c>
      <c r="W79" s="8">
        <f t="shared" si="62"/>
        <v>17.127124950838969</v>
      </c>
      <c r="X79" s="8">
        <f t="shared" si="63"/>
        <v>7.3047707151120012E-3</v>
      </c>
      <c r="Y79" s="8">
        <f t="shared" si="64"/>
        <v>5.1826539018384007E-2</v>
      </c>
      <c r="Z79" s="8">
        <f t="shared" si="65"/>
        <v>4.9635236760876E-2</v>
      </c>
      <c r="AA79" s="8">
        <f t="shared" si="66"/>
        <v>0</v>
      </c>
      <c r="AB79" s="45">
        <f t="shared" si="67"/>
        <v>1.3694901648048414E-2</v>
      </c>
      <c r="AC79" s="45">
        <f t="shared" si="68"/>
        <v>2.9473092412621273E-2</v>
      </c>
      <c r="AD79" s="45">
        <f t="shared" si="69"/>
        <v>1.8726407248417527</v>
      </c>
      <c r="AE79" s="45">
        <f t="shared" si="70"/>
        <v>2.0132295005935831E-3</v>
      </c>
      <c r="AF79" s="45">
        <f t="shared" si="71"/>
        <v>0.50290556764939731</v>
      </c>
      <c r="AG79" s="45">
        <f t="shared" si="72"/>
        <v>0.20486008783339413</v>
      </c>
      <c r="AH79" s="45">
        <f t="shared" si="73"/>
        <v>0</v>
      </c>
      <c r="AI79" s="45">
        <f t="shared" si="74"/>
        <v>0.42732347681733956</v>
      </c>
      <c r="AJ79" s="45">
        <f t="shared" si="75"/>
        <v>1.3079267171194273E-4</v>
      </c>
      <c r="AK79" s="45">
        <f t="shared" si="76"/>
        <v>6.0637111288620578E-4</v>
      </c>
      <c r="AL79" s="45">
        <f t="shared" si="77"/>
        <v>5.6648295778219577E-4</v>
      </c>
      <c r="AM79" s="45">
        <f t="shared" si="78"/>
        <v>0</v>
      </c>
      <c r="AN79" s="45">
        <f t="shared" si="94"/>
        <v>4.3174343152737752E-3</v>
      </c>
      <c r="AO79" s="45">
        <f t="shared" si="82"/>
        <v>9.2916432574468091E-3</v>
      </c>
      <c r="AP79" s="45">
        <f t="shared" si="83"/>
        <v>0.59036592838642898</v>
      </c>
      <c r="AQ79" s="45">
        <f t="shared" si="84"/>
        <v>6.3468773663101616E-4</v>
      </c>
      <c r="AR79" s="45">
        <f t="shared" si="85"/>
        <v>0.15854526092351745</v>
      </c>
      <c r="AS79" s="45">
        <f t="shared" si="86"/>
        <v>6.4583886454411779E-2</v>
      </c>
      <c r="AT79" s="45">
        <f t="shared" si="87"/>
        <v>0</v>
      </c>
      <c r="AU79" s="45">
        <f t="shared" si="88"/>
        <v>0.13471736343547908</v>
      </c>
      <c r="AV79" s="45">
        <f t="shared" si="89"/>
        <v>4.1233503061772621E-5</v>
      </c>
      <c r="AW79" s="45">
        <f t="shared" si="90"/>
        <v>1.9116365475605479E-4</v>
      </c>
      <c r="AX79" s="45">
        <f t="shared" si="91"/>
        <v>1.7858857433234419E-4</v>
      </c>
      <c r="AY79" s="45">
        <f t="shared" si="92"/>
        <v>0</v>
      </c>
      <c r="AZ79">
        <f t="shared" si="95"/>
        <v>1.3694901648048414E-2</v>
      </c>
      <c r="BA79">
        <f t="shared" si="96"/>
        <v>8.8419277237863816E-2</v>
      </c>
      <c r="BB79">
        <f t="shared" si="97"/>
        <v>1.8726407248417527</v>
      </c>
      <c r="BC79">
        <f t="shared" si="98"/>
        <v>4.0264590011871663E-3</v>
      </c>
      <c r="BD79">
        <f t="shared" si="99"/>
        <v>1.5087167029481918</v>
      </c>
      <c r="BE79">
        <f t="shared" si="100"/>
        <v>0.20486008783339413</v>
      </c>
      <c r="BF79">
        <f t="shared" si="101"/>
        <v>0</v>
      </c>
      <c r="BG79">
        <f t="shared" si="102"/>
        <v>0.85464695363467913</v>
      </c>
      <c r="BH79">
        <f t="shared" si="103"/>
        <v>3.9237801513582822E-4</v>
      </c>
      <c r="BI79">
        <f t="shared" si="104"/>
        <v>6.0637111288620578E-4</v>
      </c>
      <c r="BJ79">
        <f t="shared" si="105"/>
        <v>1.1329659155643915E-3</v>
      </c>
      <c r="BK79">
        <f t="shared" si="106"/>
        <v>0</v>
      </c>
      <c r="BL79" s="46">
        <f t="shared" si="107"/>
        <v>25.954890216421504</v>
      </c>
      <c r="BM79">
        <f t="shared" si="79"/>
        <v>82.328911766489</v>
      </c>
      <c r="BN79">
        <f t="shared" si="80"/>
        <v>3.0542147274455274</v>
      </c>
      <c r="BO79">
        <f t="shared" si="108"/>
        <v>0.96286719024133915</v>
      </c>
      <c r="BP79">
        <f t="shared" si="81"/>
        <v>4.5491368221887045</v>
      </c>
    </row>
    <row r="80" spans="1:68" x14ac:dyDescent="0.2">
      <c r="A80" t="s">
        <v>85</v>
      </c>
      <c r="B80">
        <v>3.1280000000000001</v>
      </c>
      <c r="C80" s="1">
        <f t="shared" si="93"/>
        <v>474</v>
      </c>
      <c r="D80" s="40">
        <v>30.031319129599996</v>
      </c>
      <c r="E80" s="40">
        <v>100.96994548159999</v>
      </c>
      <c r="F80" s="40">
        <v>19645.989474425598</v>
      </c>
      <c r="G80" s="40">
        <v>18.366351766400001</v>
      </c>
      <c r="H80" s="40">
        <v>4312.3556307232002</v>
      </c>
      <c r="I80" s="40">
        <v>2592.1656774911999</v>
      </c>
      <c r="J80" s="40">
        <v>0</v>
      </c>
      <c r="K80" s="40">
        <v>5405.0943644640001</v>
      </c>
      <c r="L80" s="40">
        <v>4.6271439487999997</v>
      </c>
      <c r="M80" s="40">
        <v>16.8434903968</v>
      </c>
      <c r="N80" s="40">
        <v>15.395025484799998</v>
      </c>
      <c r="O80" s="40">
        <v>0.52311759679999992</v>
      </c>
      <c r="P80" s="8">
        <f t="shared" si="55"/>
        <v>9.3937966237388787E-2</v>
      </c>
      <c r="Q80" s="8">
        <f t="shared" si="56"/>
        <v>0.31583398946644481</v>
      </c>
      <c r="R80" s="8">
        <f t="shared" si="57"/>
        <v>61.452655076003275</v>
      </c>
      <c r="S80" s="8">
        <f t="shared" si="58"/>
        <v>5.7449948325299205E-2</v>
      </c>
      <c r="T80" s="8">
        <f t="shared" si="59"/>
        <v>13.489048412902171</v>
      </c>
      <c r="U80" s="8">
        <f t="shared" si="60"/>
        <v>8.1082942391924728</v>
      </c>
      <c r="V80" s="8">
        <f t="shared" si="61"/>
        <v>0</v>
      </c>
      <c r="W80" s="8">
        <f t="shared" si="62"/>
        <v>16.907135172043393</v>
      </c>
      <c r="X80" s="8">
        <f t="shared" si="63"/>
        <v>1.4473706271846399E-2</v>
      </c>
      <c r="Y80" s="8">
        <f t="shared" si="64"/>
        <v>5.2686437961190401E-2</v>
      </c>
      <c r="Z80" s="8">
        <f t="shared" si="65"/>
        <v>4.8155639716454396E-2</v>
      </c>
      <c r="AA80" s="8">
        <f t="shared" si="66"/>
        <v>1.6363118427903999E-3</v>
      </c>
      <c r="AB80" s="45">
        <f t="shared" si="67"/>
        <v>1.3535730005387433E-2</v>
      </c>
      <c r="AC80" s="45">
        <f t="shared" si="68"/>
        <v>2.9216835288292765E-2</v>
      </c>
      <c r="AD80" s="45">
        <f t="shared" si="69"/>
        <v>2.6730167497174109</v>
      </c>
      <c r="AE80" s="45">
        <f t="shared" si="70"/>
        <v>2.3632228846276926E-3</v>
      </c>
      <c r="AF80" s="45">
        <f t="shared" si="71"/>
        <v>0.49996472990741925</v>
      </c>
      <c r="AG80" s="45">
        <f t="shared" si="72"/>
        <v>0.20737325419929598</v>
      </c>
      <c r="AH80" s="45">
        <f t="shared" si="73"/>
        <v>0</v>
      </c>
      <c r="AI80" s="45">
        <f t="shared" si="74"/>
        <v>0.42183470988132221</v>
      </c>
      <c r="AJ80" s="45">
        <f t="shared" si="75"/>
        <v>2.5915320092831509E-4</v>
      </c>
      <c r="AK80" s="45">
        <f t="shared" si="76"/>
        <v>6.1643194057786827E-4</v>
      </c>
      <c r="AL80" s="45">
        <f t="shared" si="77"/>
        <v>5.4959643593305632E-4</v>
      </c>
      <c r="AM80" s="45">
        <f t="shared" si="78"/>
        <v>1.19151812625821E-5</v>
      </c>
      <c r="AN80" s="45">
        <f t="shared" si="94"/>
        <v>4.3272794134870309E-3</v>
      </c>
      <c r="AO80" s="45">
        <f t="shared" si="82"/>
        <v>9.3404204885846435E-3</v>
      </c>
      <c r="AP80" s="45">
        <f t="shared" si="83"/>
        <v>0.85454499671272721</v>
      </c>
      <c r="AQ80" s="45">
        <f t="shared" si="84"/>
        <v>7.5550603728506791E-4</v>
      </c>
      <c r="AR80" s="45">
        <f t="shared" si="85"/>
        <v>0.15983527170953299</v>
      </c>
      <c r="AS80" s="45">
        <f t="shared" si="86"/>
        <v>6.6295797378291554E-2</v>
      </c>
      <c r="AT80" s="45">
        <f t="shared" si="87"/>
        <v>0</v>
      </c>
      <c r="AU80" s="45">
        <f t="shared" si="88"/>
        <v>0.1348576438239521</v>
      </c>
      <c r="AV80" s="45">
        <f t="shared" si="89"/>
        <v>8.2849488787824511E-5</v>
      </c>
      <c r="AW80" s="45">
        <f t="shared" si="90"/>
        <v>1.970690347115947E-4</v>
      </c>
      <c r="AX80" s="45">
        <f t="shared" si="91"/>
        <v>1.7570218540059344E-4</v>
      </c>
      <c r="AY80" s="45">
        <f t="shared" si="92"/>
        <v>3.8092011709022054E-6</v>
      </c>
      <c r="AZ80">
        <f t="shared" si="95"/>
        <v>1.3535730005387433E-2</v>
      </c>
      <c r="BA80">
        <f t="shared" si="96"/>
        <v>8.7650505864878298E-2</v>
      </c>
      <c r="BB80">
        <f t="shared" si="97"/>
        <v>2.6730167497174109</v>
      </c>
      <c r="BC80">
        <f t="shared" si="98"/>
        <v>4.7264457692553852E-3</v>
      </c>
      <c r="BD80">
        <f t="shared" si="99"/>
        <v>1.4998941897222577</v>
      </c>
      <c r="BE80">
        <f t="shared" si="100"/>
        <v>0.20737325419929598</v>
      </c>
      <c r="BF80">
        <f t="shared" si="101"/>
        <v>0</v>
      </c>
      <c r="BG80">
        <f t="shared" si="102"/>
        <v>0.84366941976264442</v>
      </c>
      <c r="BH80">
        <f t="shared" si="103"/>
        <v>7.7745960278494531E-4</v>
      </c>
      <c r="BI80">
        <f t="shared" si="104"/>
        <v>6.1643194057786827E-4</v>
      </c>
      <c r="BJ80">
        <f t="shared" si="105"/>
        <v>1.0991928718661126E-3</v>
      </c>
      <c r="BK80">
        <f t="shared" si="106"/>
        <v>2.3830362525164199E-5</v>
      </c>
      <c r="BL80" s="46">
        <f t="shared" si="107"/>
        <v>32.142361540908794</v>
      </c>
      <c r="BM80">
        <f t="shared" si="79"/>
        <v>100.54130689996272</v>
      </c>
      <c r="BN80">
        <f t="shared" si="80"/>
        <v>3.8487423286424574</v>
      </c>
      <c r="BO80">
        <f t="shared" si="108"/>
        <v>1.2304163454739314</v>
      </c>
      <c r="BP80">
        <f t="shared" si="81"/>
        <v>5.3323832098188833</v>
      </c>
    </row>
    <row r="81" spans="1:68" x14ac:dyDescent="0.2">
      <c r="A81" t="s">
        <v>86</v>
      </c>
      <c r="B81">
        <v>3.4290000000000003</v>
      </c>
      <c r="C81" s="1">
        <f>C80+6</f>
        <v>480</v>
      </c>
      <c r="D81" s="40">
        <v>29.2966126293</v>
      </c>
      <c r="E81" s="40">
        <v>97.370921388100015</v>
      </c>
      <c r="F81" s="40">
        <v>17595.8392604949</v>
      </c>
      <c r="G81" s="40">
        <v>17.296774987199999</v>
      </c>
      <c r="H81" s="40">
        <v>4268.3519874999001</v>
      </c>
      <c r="I81" s="40">
        <v>2462.6837732393001</v>
      </c>
      <c r="J81" s="40">
        <v>0</v>
      </c>
      <c r="K81" s="40">
        <v>5237.7054700035997</v>
      </c>
      <c r="L81" s="40">
        <v>3.3300148158999998</v>
      </c>
      <c r="M81" s="40">
        <v>16.221931515200001</v>
      </c>
      <c r="N81" s="40">
        <v>15.129498763100001</v>
      </c>
      <c r="O81" s="40">
        <v>0</v>
      </c>
      <c r="P81" s="8">
        <f t="shared" si="55"/>
        <v>0.10045808470586971</v>
      </c>
      <c r="Q81" s="8">
        <f t="shared" si="56"/>
        <v>0.333884889439795</v>
      </c>
      <c r="R81" s="8">
        <f t="shared" si="57"/>
        <v>60.336132824237019</v>
      </c>
      <c r="S81" s="8">
        <f t="shared" si="58"/>
        <v>5.9310641431108799E-2</v>
      </c>
      <c r="T81" s="8">
        <f t="shared" si="59"/>
        <v>14.636178965137159</v>
      </c>
      <c r="U81" s="8">
        <f t="shared" si="60"/>
        <v>8.4445426584375607</v>
      </c>
      <c r="V81" s="8">
        <f t="shared" si="61"/>
        <v>0</v>
      </c>
      <c r="W81" s="8">
        <f t="shared" si="62"/>
        <v>17.960092056642345</v>
      </c>
      <c r="X81" s="8">
        <f t="shared" si="63"/>
        <v>1.1418620803721099E-2</v>
      </c>
      <c r="Y81" s="8">
        <f t="shared" si="64"/>
        <v>5.5625003165620808E-2</v>
      </c>
      <c r="Z81" s="8">
        <f t="shared" si="65"/>
        <v>5.1879051258669907E-2</v>
      </c>
      <c r="AA81" s="8">
        <f t="shared" si="66"/>
        <v>0</v>
      </c>
      <c r="AB81" s="45">
        <f t="shared" si="67"/>
        <v>1.447522834378526E-2</v>
      </c>
      <c r="AC81" s="45">
        <f t="shared" si="68"/>
        <v>3.0886668773339038E-2</v>
      </c>
      <c r="AD81" s="45">
        <f t="shared" si="69"/>
        <v>2.6244511885270563</v>
      </c>
      <c r="AE81" s="45">
        <f t="shared" si="70"/>
        <v>2.439763119338083E-3</v>
      </c>
      <c r="AF81" s="45">
        <f t="shared" si="71"/>
        <v>0.54248254133199258</v>
      </c>
      <c r="AG81" s="45">
        <f t="shared" si="72"/>
        <v>0.21597295801630589</v>
      </c>
      <c r="AH81" s="45">
        <f t="shared" si="73"/>
        <v>0</v>
      </c>
      <c r="AI81" s="45">
        <f t="shared" si="74"/>
        <v>0.44810608923758349</v>
      </c>
      <c r="AJ81" s="45">
        <f t="shared" si="75"/>
        <v>2.0445158108721754E-4</v>
      </c>
      <c r="AK81" s="45">
        <f t="shared" si="76"/>
        <v>6.5081318785095135E-4</v>
      </c>
      <c r="AL81" s="45">
        <f t="shared" si="77"/>
        <v>5.9209143184969077E-4</v>
      </c>
      <c r="AM81" s="45">
        <f t="shared" si="78"/>
        <v>0</v>
      </c>
      <c r="AN81" s="45">
        <f t="shared" si="94"/>
        <v>4.2214139235302595E-3</v>
      </c>
      <c r="AO81" s="45">
        <f t="shared" si="82"/>
        <v>9.0074857898334894E-3</v>
      </c>
      <c r="AP81" s="45">
        <f t="shared" si="83"/>
        <v>0.7653692588297043</v>
      </c>
      <c r="AQ81" s="45">
        <f t="shared" si="84"/>
        <v>7.1150863789387077E-4</v>
      </c>
      <c r="AR81" s="45">
        <f t="shared" si="85"/>
        <v>0.15820429901778726</v>
      </c>
      <c r="AS81" s="45">
        <f t="shared" si="86"/>
        <v>6.2984239724790281E-2</v>
      </c>
      <c r="AT81" s="45">
        <f t="shared" si="87"/>
        <v>0</v>
      </c>
      <c r="AU81" s="45">
        <f t="shared" si="88"/>
        <v>0.13068127420168663</v>
      </c>
      <c r="AV81" s="45">
        <f t="shared" si="89"/>
        <v>5.9624258118173676E-5</v>
      </c>
      <c r="AW81" s="45">
        <f t="shared" si="90"/>
        <v>1.8979678852462854E-4</v>
      </c>
      <c r="AX81" s="45">
        <f t="shared" si="91"/>
        <v>1.7267175032070303E-4</v>
      </c>
      <c r="AY81" s="45">
        <f t="shared" si="92"/>
        <v>0</v>
      </c>
      <c r="AZ81">
        <f t="shared" si="95"/>
        <v>1.447522834378526E-2</v>
      </c>
      <c r="BA81">
        <f t="shared" si="96"/>
        <v>9.2660006320017113E-2</v>
      </c>
      <c r="BB81">
        <f t="shared" si="97"/>
        <v>2.6244511885270563</v>
      </c>
      <c r="BC81">
        <f t="shared" si="98"/>
        <v>4.879526238676166E-3</v>
      </c>
      <c r="BD81">
        <f t="shared" si="99"/>
        <v>1.6274476239959776</v>
      </c>
      <c r="BE81">
        <f t="shared" si="100"/>
        <v>0.21597295801630589</v>
      </c>
      <c r="BF81">
        <f t="shared" si="101"/>
        <v>0</v>
      </c>
      <c r="BG81">
        <f t="shared" si="102"/>
        <v>0.89621217847516699</v>
      </c>
      <c r="BH81">
        <f t="shared" si="103"/>
        <v>6.1335474326165262E-4</v>
      </c>
      <c r="BI81">
        <f t="shared" si="104"/>
        <v>6.5081318785095135E-4</v>
      </c>
      <c r="BJ81">
        <f t="shared" si="105"/>
        <v>1.1841828636993815E-3</v>
      </c>
      <c r="BK81">
        <f t="shared" si="106"/>
        <v>0</v>
      </c>
      <c r="BL81" s="46">
        <f t="shared" si="107"/>
        <v>29.743226245336501</v>
      </c>
      <c r="BM81">
        <f t="shared" si="79"/>
        <v>101.98952279525885</v>
      </c>
      <c r="BN81">
        <f t="shared" si="80"/>
        <v>3.8802617935501895</v>
      </c>
      <c r="BO81">
        <f t="shared" si="108"/>
        <v>1.13160157292219</v>
      </c>
      <c r="BP81">
        <f t="shared" si="81"/>
        <v>5.4785470607117972</v>
      </c>
    </row>
    <row r="82" spans="1:68" x14ac:dyDescent="0.2">
      <c r="A82" t="s">
        <v>87</v>
      </c>
      <c r="B82">
        <v>3.1929999999999996</v>
      </c>
      <c r="C82" s="1">
        <f t="shared" si="93"/>
        <v>486</v>
      </c>
      <c r="D82" s="40">
        <v>28.850021914500001</v>
      </c>
      <c r="E82" s="40">
        <v>95.779628162999998</v>
      </c>
      <c r="F82" s="40">
        <v>13551.580051902001</v>
      </c>
      <c r="G82" s="40">
        <v>15.756208137</v>
      </c>
      <c r="H82" s="40">
        <v>4231.2841827390002</v>
      </c>
      <c r="I82" s="40">
        <v>2515.1132806515002</v>
      </c>
      <c r="J82" s="40">
        <v>0</v>
      </c>
      <c r="K82" s="40">
        <v>5185.2887964270003</v>
      </c>
      <c r="L82" s="40">
        <v>3.5308467764999998</v>
      </c>
      <c r="M82" s="40">
        <v>16.452223969499997</v>
      </c>
      <c r="N82" s="40">
        <v>15.193788606</v>
      </c>
      <c r="O82" s="40">
        <v>0</v>
      </c>
      <c r="P82" s="8">
        <f t="shared" si="55"/>
        <v>9.21181199729985E-2</v>
      </c>
      <c r="Q82" s="8">
        <f t="shared" si="56"/>
        <v>0.30582435272445896</v>
      </c>
      <c r="R82" s="8">
        <f t="shared" si="57"/>
        <v>43.270195105723083</v>
      </c>
      <c r="S82" s="8">
        <f t="shared" si="58"/>
        <v>5.0309572581440996E-2</v>
      </c>
      <c r="T82" s="8">
        <f t="shared" si="59"/>
        <v>13.510490395485625</v>
      </c>
      <c r="U82" s="8">
        <f t="shared" si="60"/>
        <v>8.0307567051202398</v>
      </c>
      <c r="V82" s="8">
        <f t="shared" si="61"/>
        <v>0</v>
      </c>
      <c r="W82" s="8">
        <f t="shared" si="62"/>
        <v>16.556627126991412</v>
      </c>
      <c r="X82" s="8">
        <f t="shared" si="63"/>
        <v>1.1273993757364499E-2</v>
      </c>
      <c r="Y82" s="8">
        <f t="shared" si="64"/>
        <v>5.2531951134613487E-2</v>
      </c>
      <c r="Z82" s="8">
        <f t="shared" si="65"/>
        <v>4.8513767018957994E-2</v>
      </c>
      <c r="AA82" s="8">
        <f t="shared" si="66"/>
        <v>0</v>
      </c>
      <c r="AB82" s="45">
        <f t="shared" si="67"/>
        <v>1.3273504318875863E-2</v>
      </c>
      <c r="AC82" s="45">
        <f t="shared" si="68"/>
        <v>2.8290874442595648E-2</v>
      </c>
      <c r="AD82" s="45">
        <f t="shared" si="69"/>
        <v>1.8821311485742969</v>
      </c>
      <c r="AE82" s="45">
        <f t="shared" si="70"/>
        <v>2.0695011345718221E-3</v>
      </c>
      <c r="AF82" s="45">
        <f t="shared" si="71"/>
        <v>0.50075946610398903</v>
      </c>
      <c r="AG82" s="45">
        <f t="shared" si="72"/>
        <v>0.2053901970618987</v>
      </c>
      <c r="AH82" s="45">
        <f t="shared" si="73"/>
        <v>0</v>
      </c>
      <c r="AI82" s="45">
        <f t="shared" si="74"/>
        <v>0.41308949917643245</v>
      </c>
      <c r="AJ82" s="45">
        <f t="shared" si="75"/>
        <v>2.0186201893222021E-4</v>
      </c>
      <c r="AK82" s="45">
        <f t="shared" si="76"/>
        <v>6.1462444289942073E-4</v>
      </c>
      <c r="AL82" s="45">
        <f t="shared" si="77"/>
        <v>5.5368371398034687E-4</v>
      </c>
      <c r="AM82" s="45">
        <f t="shared" si="78"/>
        <v>0</v>
      </c>
      <c r="AN82" s="45">
        <f t="shared" si="94"/>
        <v>4.1570636764409223E-3</v>
      </c>
      <c r="AO82" s="45">
        <f t="shared" si="82"/>
        <v>8.8602801260869567E-3</v>
      </c>
      <c r="AP82" s="45">
        <f t="shared" si="83"/>
        <v>0.5894554176555894</v>
      </c>
      <c r="AQ82" s="45">
        <f t="shared" si="84"/>
        <v>6.4813690403126283E-4</v>
      </c>
      <c r="AR82" s="45">
        <f t="shared" si="85"/>
        <v>0.15683039965674572</v>
      </c>
      <c r="AS82" s="45">
        <f t="shared" si="86"/>
        <v>6.4325147842749369E-2</v>
      </c>
      <c r="AT82" s="45">
        <f t="shared" si="87"/>
        <v>0</v>
      </c>
      <c r="AU82" s="45">
        <f t="shared" si="88"/>
        <v>0.12937347296474555</v>
      </c>
      <c r="AV82" s="45">
        <f t="shared" si="89"/>
        <v>6.3220175049239028E-5</v>
      </c>
      <c r="AW82" s="45">
        <f t="shared" si="90"/>
        <v>1.9249121293436292E-4</v>
      </c>
      <c r="AX82" s="45">
        <f t="shared" si="91"/>
        <v>1.7340548511755307E-4</v>
      </c>
      <c r="AY82" s="45">
        <f t="shared" si="92"/>
        <v>0</v>
      </c>
      <c r="AZ82">
        <f t="shared" si="95"/>
        <v>1.3273504318875863E-2</v>
      </c>
      <c r="BA82">
        <f t="shared" si="96"/>
        <v>8.4872623327786945E-2</v>
      </c>
      <c r="BB82">
        <f t="shared" si="97"/>
        <v>1.8821311485742969</v>
      </c>
      <c r="BC82">
        <f t="shared" si="98"/>
        <v>4.1390022691436441E-3</v>
      </c>
      <c r="BD82">
        <f t="shared" si="99"/>
        <v>1.502278398311967</v>
      </c>
      <c r="BE82">
        <f t="shared" si="100"/>
        <v>0.2053901970618987</v>
      </c>
      <c r="BF82">
        <f t="shared" si="101"/>
        <v>0</v>
      </c>
      <c r="BG82">
        <f t="shared" si="102"/>
        <v>0.8261789983528649</v>
      </c>
      <c r="BH82">
        <f t="shared" si="103"/>
        <v>6.0558605679666066E-4</v>
      </c>
      <c r="BI82">
        <f t="shared" si="104"/>
        <v>6.1462444289942073E-4</v>
      </c>
      <c r="BJ82">
        <f t="shared" si="105"/>
        <v>1.1073674279606937E-3</v>
      </c>
      <c r="BK82">
        <f t="shared" si="106"/>
        <v>0</v>
      </c>
      <c r="BL82" s="46">
        <f t="shared" si="107"/>
        <v>25.658829029286004</v>
      </c>
      <c r="BM82">
        <f t="shared" si="79"/>
        <v>81.928641090510197</v>
      </c>
      <c r="BN82">
        <f t="shared" si="80"/>
        <v>3.0463743609884726</v>
      </c>
      <c r="BO82">
        <f t="shared" si="108"/>
        <v>0.95407903569949049</v>
      </c>
      <c r="BP82">
        <f t="shared" si="81"/>
        <v>4.5205914501444919</v>
      </c>
    </row>
    <row r="83" spans="1:68" x14ac:dyDescent="0.2">
      <c r="A83" t="s">
        <v>88</v>
      </c>
      <c r="B83">
        <v>3.1639999999999997</v>
      </c>
      <c r="C83" s="1">
        <f t="shared" si="93"/>
        <v>492</v>
      </c>
      <c r="D83" s="40">
        <v>29.927939257699997</v>
      </c>
      <c r="E83" s="40">
        <v>96.503546091699988</v>
      </c>
      <c r="F83" s="40">
        <v>21545.107474699598</v>
      </c>
      <c r="G83" s="40">
        <v>14.915068853300001</v>
      </c>
      <c r="H83" s="40">
        <v>4454.2304895527996</v>
      </c>
      <c r="I83" s="40">
        <v>2546.6881268960997</v>
      </c>
      <c r="J83" s="40">
        <v>0</v>
      </c>
      <c r="K83" s="40">
        <v>5355.5169771740993</v>
      </c>
      <c r="L83" s="40">
        <v>3.4318477369</v>
      </c>
      <c r="M83" s="40">
        <v>16.707040713000001</v>
      </c>
      <c r="N83" s="40">
        <v>15.4881256156</v>
      </c>
      <c r="O83" s="40">
        <v>0</v>
      </c>
      <c r="P83" s="8">
        <f t="shared" si="55"/>
        <v>9.4691999811362781E-2</v>
      </c>
      <c r="Q83" s="8">
        <f t="shared" si="56"/>
        <v>0.30533721983413875</v>
      </c>
      <c r="R83" s="8">
        <f t="shared" si="57"/>
        <v>68.168720049949528</v>
      </c>
      <c r="S83" s="8">
        <f t="shared" si="58"/>
        <v>4.7191277851841198E-2</v>
      </c>
      <c r="T83" s="8">
        <f t="shared" si="59"/>
        <v>14.093185268945057</v>
      </c>
      <c r="U83" s="8">
        <f t="shared" si="60"/>
        <v>8.0577212334992581</v>
      </c>
      <c r="V83" s="8">
        <f t="shared" si="61"/>
        <v>0</v>
      </c>
      <c r="W83" s="8">
        <f t="shared" si="62"/>
        <v>16.94485571577885</v>
      </c>
      <c r="X83" s="8">
        <f t="shared" si="63"/>
        <v>1.0858366239551599E-2</v>
      </c>
      <c r="Y83" s="8">
        <f t="shared" si="64"/>
        <v>5.2861076815932002E-2</v>
      </c>
      <c r="Z83" s="8">
        <f t="shared" si="65"/>
        <v>4.9004429447758395E-2</v>
      </c>
      <c r="AA83" s="8">
        <f t="shared" si="66"/>
        <v>0</v>
      </c>
      <c r="AB83" s="45">
        <f t="shared" si="67"/>
        <v>1.3644380376277057E-2</v>
      </c>
      <c r="AC83" s="45">
        <f t="shared" si="68"/>
        <v>2.8245811270503123E-2</v>
      </c>
      <c r="AD83" s="45">
        <f t="shared" si="69"/>
        <v>2.9651465876446079</v>
      </c>
      <c r="AE83" s="45">
        <f t="shared" si="70"/>
        <v>1.9412290354521267E-3</v>
      </c>
      <c r="AF83" s="45">
        <f t="shared" si="71"/>
        <v>0.52235675570589535</v>
      </c>
      <c r="AG83" s="45">
        <f t="shared" si="72"/>
        <v>0.20607982694371504</v>
      </c>
      <c r="AH83" s="45">
        <f t="shared" si="73"/>
        <v>0</v>
      </c>
      <c r="AI83" s="45">
        <f t="shared" si="74"/>
        <v>0.4227758412120472</v>
      </c>
      <c r="AJ83" s="45">
        <f t="shared" si="75"/>
        <v>1.9442016543512263E-4</v>
      </c>
      <c r="AK83" s="45">
        <f t="shared" si="76"/>
        <v>6.1847521722162161E-4</v>
      </c>
      <c r="AL83" s="45">
        <f t="shared" si="77"/>
        <v>5.5928360474501702E-4</v>
      </c>
      <c r="AM83" s="45">
        <f t="shared" si="78"/>
        <v>0</v>
      </c>
      <c r="AN83" s="45">
        <f t="shared" si="94"/>
        <v>4.3123831783429389E-3</v>
      </c>
      <c r="AO83" s="45">
        <f t="shared" si="82"/>
        <v>8.9272475570490277E-3</v>
      </c>
      <c r="AP83" s="45">
        <f t="shared" si="83"/>
        <v>0.93715126031751206</v>
      </c>
      <c r="AQ83" s="45">
        <f t="shared" si="84"/>
        <v>6.1353635760181006E-4</v>
      </c>
      <c r="AR83" s="45">
        <f t="shared" si="85"/>
        <v>0.16509379131033355</v>
      </c>
      <c r="AS83" s="45">
        <f t="shared" si="86"/>
        <v>6.5132688667419419E-2</v>
      </c>
      <c r="AT83" s="45">
        <f t="shared" si="87"/>
        <v>0</v>
      </c>
      <c r="AU83" s="45">
        <f t="shared" si="88"/>
        <v>0.13362068306322605</v>
      </c>
      <c r="AV83" s="45">
        <f t="shared" si="89"/>
        <v>6.1447587052820048E-5</v>
      </c>
      <c r="AW83" s="45">
        <f t="shared" si="90"/>
        <v>1.9547257181467184E-4</v>
      </c>
      <c r="AX83" s="45">
        <f t="shared" si="91"/>
        <v>1.7676472969185115E-4</v>
      </c>
      <c r="AY83" s="45">
        <f t="shared" si="92"/>
        <v>0</v>
      </c>
      <c r="AZ83">
        <f t="shared" si="95"/>
        <v>1.3644380376277057E-2</v>
      </c>
      <c r="BA83">
        <f t="shared" si="96"/>
        <v>8.4737433811509361E-2</v>
      </c>
      <c r="BB83">
        <f t="shared" si="97"/>
        <v>2.9651465876446079</v>
      </c>
      <c r="BC83">
        <f t="shared" si="98"/>
        <v>3.8824580709042535E-3</v>
      </c>
      <c r="BD83">
        <f t="shared" si="99"/>
        <v>1.5670702671176859</v>
      </c>
      <c r="BE83">
        <f t="shared" si="100"/>
        <v>0.20607982694371504</v>
      </c>
      <c r="BF83">
        <f t="shared" si="101"/>
        <v>0</v>
      </c>
      <c r="BG83">
        <f t="shared" si="102"/>
        <v>0.8455516824240944</v>
      </c>
      <c r="BH83">
        <f t="shared" si="103"/>
        <v>5.8326049630536784E-4</v>
      </c>
      <c r="BI83">
        <f t="shared" si="104"/>
        <v>6.1847521722162161E-4</v>
      </c>
      <c r="BJ83">
        <f t="shared" si="105"/>
        <v>1.118567209490034E-3</v>
      </c>
      <c r="BK83">
        <f t="shared" si="106"/>
        <v>0</v>
      </c>
      <c r="BL83" s="46">
        <f t="shared" si="107"/>
        <v>34.078516636590798</v>
      </c>
      <c r="BM83">
        <f t="shared" si="79"/>
        <v>107.82442663817326</v>
      </c>
      <c r="BN83">
        <f t="shared" si="80"/>
        <v>4.1615626111758992</v>
      </c>
      <c r="BO83">
        <f t="shared" si="108"/>
        <v>1.3152852753400441</v>
      </c>
      <c r="BP83">
        <f t="shared" si="81"/>
        <v>5.6884329393118112</v>
      </c>
    </row>
    <row r="84" spans="1:68" x14ac:dyDescent="0.2">
      <c r="A84" t="s">
        <v>89</v>
      </c>
      <c r="B84">
        <v>3.1799999999999997</v>
      </c>
      <c r="C84" s="1">
        <f>C83+6</f>
        <v>498</v>
      </c>
      <c r="D84" s="40">
        <v>28.519779497000002</v>
      </c>
      <c r="E84" s="40">
        <v>90.786781008999995</v>
      </c>
      <c r="F84" s="40">
        <v>13248.056378981501</v>
      </c>
      <c r="G84" s="40">
        <v>16.80314328</v>
      </c>
      <c r="H84" s="40">
        <v>4246.7080973194998</v>
      </c>
      <c r="I84" s="40">
        <v>2468.568651482</v>
      </c>
      <c r="J84" s="40">
        <v>0</v>
      </c>
      <c r="K84" s="40">
        <v>5148.1013124009996</v>
      </c>
      <c r="L84" s="40">
        <v>2.5139551215</v>
      </c>
      <c r="M84" s="40">
        <v>16.268043181500001</v>
      </c>
      <c r="N84" s="40">
        <v>15.127779373000001</v>
      </c>
      <c r="O84" s="40">
        <v>0</v>
      </c>
      <c r="P84" s="8">
        <f t="shared" si="55"/>
        <v>9.0692898800459998E-2</v>
      </c>
      <c r="Q84" s="8">
        <f t="shared" si="56"/>
        <v>0.28870196360861994</v>
      </c>
      <c r="R84" s="8">
        <f t="shared" si="57"/>
        <v>42.128819285161164</v>
      </c>
      <c r="S84" s="8">
        <f t="shared" si="58"/>
        <v>5.3433995630399994E-2</v>
      </c>
      <c r="T84" s="8">
        <f t="shared" si="59"/>
        <v>13.504531749476008</v>
      </c>
      <c r="U84" s="8">
        <f t="shared" si="60"/>
        <v>7.8500483117127589</v>
      </c>
      <c r="V84" s="8">
        <f t="shared" si="61"/>
        <v>0</v>
      </c>
      <c r="W84" s="8">
        <f t="shared" si="62"/>
        <v>16.370962173435178</v>
      </c>
      <c r="X84" s="8">
        <f t="shared" si="63"/>
        <v>7.9943772863699993E-3</v>
      </c>
      <c r="Y84" s="8">
        <f t="shared" si="64"/>
        <v>5.1732377317170002E-2</v>
      </c>
      <c r="Z84" s="8">
        <f t="shared" si="65"/>
        <v>4.8106338406139995E-2</v>
      </c>
      <c r="AA84" s="8">
        <f t="shared" si="66"/>
        <v>0</v>
      </c>
      <c r="AB84" s="45">
        <f t="shared" si="67"/>
        <v>1.3068141037530259E-2</v>
      </c>
      <c r="AC84" s="45">
        <f t="shared" si="68"/>
        <v>2.6706934653896387E-2</v>
      </c>
      <c r="AD84" s="45">
        <f t="shared" si="69"/>
        <v>1.832484527410229</v>
      </c>
      <c r="AE84" s="45">
        <f t="shared" si="70"/>
        <v>2.1980253241628959E-3</v>
      </c>
      <c r="AF84" s="45">
        <f t="shared" si="71"/>
        <v>0.50053861191534499</v>
      </c>
      <c r="AG84" s="45">
        <f t="shared" si="72"/>
        <v>0.20076849902078667</v>
      </c>
      <c r="AH84" s="45">
        <f t="shared" si="73"/>
        <v>0</v>
      </c>
      <c r="AI84" s="45">
        <f t="shared" si="74"/>
        <v>0.40845714005576794</v>
      </c>
      <c r="AJ84" s="45">
        <f t="shared" si="75"/>
        <v>1.4314014836830794E-4</v>
      </c>
      <c r="AK84" s="45">
        <f t="shared" si="76"/>
        <v>6.0526941988030887E-4</v>
      </c>
      <c r="AL84" s="45">
        <f t="shared" si="77"/>
        <v>5.4903376405090153E-4</v>
      </c>
      <c r="AM84" s="45">
        <f t="shared" si="78"/>
        <v>0</v>
      </c>
      <c r="AN84" s="45">
        <f t="shared" si="94"/>
        <v>4.1094783136887613E-3</v>
      </c>
      <c r="AO84" s="45">
        <f t="shared" si="82"/>
        <v>8.3984071238667884E-3</v>
      </c>
      <c r="AP84" s="45">
        <f t="shared" si="83"/>
        <v>0.57625299604095259</v>
      </c>
      <c r="AQ84" s="45">
        <f t="shared" si="84"/>
        <v>6.9120293212669693E-4</v>
      </c>
      <c r="AR84" s="45">
        <f t="shared" si="85"/>
        <v>0.15740207921866195</v>
      </c>
      <c r="AS84" s="45">
        <f t="shared" si="86"/>
        <v>6.3134748119744247E-2</v>
      </c>
      <c r="AT84" s="45">
        <f t="shared" si="87"/>
        <v>0</v>
      </c>
      <c r="AU84" s="45">
        <f t="shared" si="88"/>
        <v>0.12844564152697105</v>
      </c>
      <c r="AV84" s="45">
        <f t="shared" si="89"/>
        <v>4.5012625273052819E-5</v>
      </c>
      <c r="AW84" s="45">
        <f t="shared" si="90"/>
        <v>1.9033629555984557E-4</v>
      </c>
      <c r="AX84" s="45">
        <f t="shared" si="91"/>
        <v>1.7265212706003193E-4</v>
      </c>
      <c r="AY84" s="45">
        <f t="shared" si="92"/>
        <v>0</v>
      </c>
      <c r="AZ84">
        <f t="shared" si="95"/>
        <v>1.3068141037530259E-2</v>
      </c>
      <c r="BA84">
        <f t="shared" si="96"/>
        <v>8.0120803961689163E-2</v>
      </c>
      <c r="BB84">
        <f t="shared" si="97"/>
        <v>1.832484527410229</v>
      </c>
      <c r="BC84">
        <f t="shared" si="98"/>
        <v>4.3960506483257918E-3</v>
      </c>
      <c r="BD84">
        <f t="shared" si="99"/>
        <v>1.501615835746035</v>
      </c>
      <c r="BE84">
        <f t="shared" si="100"/>
        <v>0.20076849902078667</v>
      </c>
      <c r="BF84">
        <f t="shared" si="101"/>
        <v>0</v>
      </c>
      <c r="BG84">
        <f t="shared" si="102"/>
        <v>0.81691428011153588</v>
      </c>
      <c r="BH84">
        <f t="shared" si="103"/>
        <v>4.2942044510492386E-4</v>
      </c>
      <c r="BI84">
        <f t="shared" si="104"/>
        <v>6.0526941988030887E-4</v>
      </c>
      <c r="BJ84">
        <f t="shared" si="105"/>
        <v>1.0980675281018031E-3</v>
      </c>
      <c r="BK84">
        <f t="shared" si="106"/>
        <v>0</v>
      </c>
      <c r="BL84" s="46">
        <f t="shared" si="107"/>
        <v>25.281453921646001</v>
      </c>
      <c r="BM84">
        <f t="shared" si="79"/>
        <v>80.395023470834261</v>
      </c>
      <c r="BN84">
        <f t="shared" si="80"/>
        <v>2.9855193227500179</v>
      </c>
      <c r="BO84">
        <f t="shared" si="108"/>
        <v>0.93884255432390507</v>
      </c>
      <c r="BP84">
        <f t="shared" si="81"/>
        <v>4.451500895329219</v>
      </c>
    </row>
    <row r="85" spans="1:68" x14ac:dyDescent="0.2">
      <c r="A85" t="s">
        <v>90</v>
      </c>
      <c r="B85">
        <v>3.1769999999999996</v>
      </c>
      <c r="C85" s="1">
        <f t="shared" si="93"/>
        <v>504</v>
      </c>
      <c r="D85" s="40">
        <v>27.125701539999998</v>
      </c>
      <c r="E85" s="40">
        <v>87.3174031856</v>
      </c>
      <c r="F85" s="40">
        <v>12875.325706944399</v>
      </c>
      <c r="G85" s="40">
        <v>16.084537294</v>
      </c>
      <c r="H85" s="40">
        <v>4079.4996101216002</v>
      </c>
      <c r="I85" s="40">
        <v>2465.3766116279999</v>
      </c>
      <c r="J85" s="40">
        <v>0</v>
      </c>
      <c r="K85" s="40">
        <v>5132.3780141704001</v>
      </c>
      <c r="L85" s="40">
        <v>3.1627015644000003</v>
      </c>
      <c r="M85" s="40">
        <v>15.994227846799999</v>
      </c>
      <c r="N85" s="40">
        <v>14.811406688399998</v>
      </c>
      <c r="O85" s="40">
        <v>0</v>
      </c>
      <c r="P85" s="8">
        <f t="shared" si="55"/>
        <v>8.6178353792579987E-2</v>
      </c>
      <c r="Q85" s="8">
        <f t="shared" si="56"/>
        <v>0.27740738992065117</v>
      </c>
      <c r="R85" s="8">
        <f t="shared" si="57"/>
        <v>40.904909770962348</v>
      </c>
      <c r="S85" s="8">
        <f t="shared" si="58"/>
        <v>5.1100574983037994E-2</v>
      </c>
      <c r="T85" s="8">
        <f t="shared" si="59"/>
        <v>12.960570261356322</v>
      </c>
      <c r="U85" s="8">
        <f t="shared" si="60"/>
        <v>7.8325014951421545</v>
      </c>
      <c r="V85" s="8">
        <f t="shared" si="61"/>
        <v>0</v>
      </c>
      <c r="W85" s="8">
        <f t="shared" si="62"/>
        <v>16.30556495101936</v>
      </c>
      <c r="X85" s="8">
        <f t="shared" si="63"/>
        <v>1.0047902870098799E-2</v>
      </c>
      <c r="Y85" s="8">
        <f t="shared" si="64"/>
        <v>5.0813661869283593E-2</v>
      </c>
      <c r="Z85" s="8">
        <f t="shared" si="65"/>
        <v>4.705583904904679E-2</v>
      </c>
      <c r="AA85" s="8">
        <f t="shared" si="66"/>
        <v>0</v>
      </c>
      <c r="AB85" s="45">
        <f t="shared" si="67"/>
        <v>1.2417630229478383E-2</v>
      </c>
      <c r="AC85" s="45">
        <f t="shared" si="68"/>
        <v>2.5662108225777164E-2</v>
      </c>
      <c r="AD85" s="45">
        <f t="shared" si="69"/>
        <v>1.7792479239218073</v>
      </c>
      <c r="AE85" s="45">
        <f t="shared" si="70"/>
        <v>2.102039283547429E-3</v>
      </c>
      <c r="AF85" s="45">
        <f t="shared" si="71"/>
        <v>0.48037695557288074</v>
      </c>
      <c r="AG85" s="45">
        <f t="shared" si="72"/>
        <v>0.20031973133355893</v>
      </c>
      <c r="AH85" s="45">
        <f t="shared" si="73"/>
        <v>0</v>
      </c>
      <c r="AI85" s="45">
        <f t="shared" si="74"/>
        <v>0.40682547282982434</v>
      </c>
      <c r="AJ85" s="45">
        <f t="shared" si="75"/>
        <v>1.7990873536434735E-4</v>
      </c>
      <c r="AK85" s="45">
        <f t="shared" si="76"/>
        <v>5.9452043839105639E-4</v>
      </c>
      <c r="AL85" s="45">
        <f t="shared" si="77"/>
        <v>5.3704449953260428E-4</v>
      </c>
      <c r="AM85" s="45">
        <f t="shared" si="78"/>
        <v>0</v>
      </c>
      <c r="AN85" s="45">
        <f t="shared" si="94"/>
        <v>3.9086025273775207E-3</v>
      </c>
      <c r="AO85" s="45">
        <f t="shared" si="82"/>
        <v>8.0774656045883436E-3</v>
      </c>
      <c r="AP85" s="45">
        <f t="shared" si="83"/>
        <v>0.56004026563481513</v>
      </c>
      <c r="AQ85" s="45">
        <f t="shared" si="84"/>
        <v>6.6164283397778694E-4</v>
      </c>
      <c r="AR85" s="45">
        <f t="shared" si="85"/>
        <v>0.15120458154638994</v>
      </c>
      <c r="AS85" s="45">
        <f t="shared" si="86"/>
        <v>6.3053110271815857E-2</v>
      </c>
      <c r="AT85" s="45">
        <f t="shared" si="87"/>
        <v>0</v>
      </c>
      <c r="AU85" s="45">
        <f t="shared" si="88"/>
        <v>0.12805334366692617</v>
      </c>
      <c r="AV85" s="45">
        <f t="shared" si="89"/>
        <v>5.662849712444047E-5</v>
      </c>
      <c r="AW85" s="45">
        <f t="shared" si="90"/>
        <v>1.8713265294021292E-4</v>
      </c>
      <c r="AX85" s="45">
        <f t="shared" si="91"/>
        <v>1.69041391102488E-4</v>
      </c>
      <c r="AY85" s="45">
        <f t="shared" si="92"/>
        <v>0</v>
      </c>
      <c r="AZ85">
        <f t="shared" si="95"/>
        <v>1.2417630229478383E-2</v>
      </c>
      <c r="BA85">
        <f t="shared" si="96"/>
        <v>7.6986324677331491E-2</v>
      </c>
      <c r="BB85">
        <f t="shared" si="97"/>
        <v>1.7792479239218073</v>
      </c>
      <c r="BC85">
        <f t="shared" si="98"/>
        <v>4.204078567094858E-3</v>
      </c>
      <c r="BD85">
        <f t="shared" si="99"/>
        <v>1.4411308667186422</v>
      </c>
      <c r="BE85">
        <f t="shared" si="100"/>
        <v>0.20031973133355893</v>
      </c>
      <c r="BF85">
        <f t="shared" si="101"/>
        <v>0</v>
      </c>
      <c r="BG85">
        <f t="shared" si="102"/>
        <v>0.81365094565964868</v>
      </c>
      <c r="BH85">
        <f t="shared" si="103"/>
        <v>5.3972620609304208E-4</v>
      </c>
      <c r="BI85">
        <f t="shared" si="104"/>
        <v>5.9452043839105639E-4</v>
      </c>
      <c r="BJ85">
        <f t="shared" si="105"/>
        <v>1.0740889990652086E-3</v>
      </c>
      <c r="BK85">
        <f t="shared" si="106"/>
        <v>0</v>
      </c>
      <c r="BL85" s="46">
        <f t="shared" si="107"/>
        <v>24.7170759209836</v>
      </c>
      <c r="BM85">
        <f t="shared" si="79"/>
        <v>78.526150200964892</v>
      </c>
      <c r="BN85">
        <f t="shared" si="80"/>
        <v>2.9082633350701621</v>
      </c>
      <c r="BO85">
        <f t="shared" si="108"/>
        <v>0.91541181462705778</v>
      </c>
      <c r="BP85">
        <f t="shared" si="81"/>
        <v>4.330165836751112</v>
      </c>
    </row>
    <row r="86" spans="1:68" x14ac:dyDescent="0.2">
      <c r="A86" t="s">
        <v>91</v>
      </c>
      <c r="B86">
        <v>3.2250000000000005</v>
      </c>
      <c r="C86" s="1">
        <f t="shared" si="93"/>
        <v>510</v>
      </c>
      <c r="D86" s="40">
        <v>27.315738377199999</v>
      </c>
      <c r="E86" s="40">
        <v>83.816788910400007</v>
      </c>
      <c r="F86" s="40">
        <v>12719.795161637199</v>
      </c>
      <c r="G86" s="40">
        <v>17.8901321144</v>
      </c>
      <c r="H86" s="40">
        <v>4105.5927164798004</v>
      </c>
      <c r="I86" s="40">
        <v>2337.3382156488001</v>
      </c>
      <c r="J86" s="40">
        <v>0</v>
      </c>
      <c r="K86" s="40">
        <v>5078.3477495841998</v>
      </c>
      <c r="L86" s="40">
        <v>5.2075587382000004</v>
      </c>
      <c r="M86" s="40">
        <v>15.856435067200001</v>
      </c>
      <c r="N86" s="40">
        <v>14.771889423200001</v>
      </c>
      <c r="O86" s="40">
        <v>0</v>
      </c>
      <c r="P86" s="8">
        <f t="shared" si="55"/>
        <v>8.8093256266470008E-2</v>
      </c>
      <c r="Q86" s="8">
        <f t="shared" si="56"/>
        <v>0.27030914423604008</v>
      </c>
      <c r="R86" s="8">
        <f t="shared" si="57"/>
        <v>41.02133939627997</v>
      </c>
      <c r="S86" s="8">
        <f t="shared" si="58"/>
        <v>5.7695676068940008E-2</v>
      </c>
      <c r="T86" s="8">
        <f t="shared" si="59"/>
        <v>13.240536510647358</v>
      </c>
      <c r="U86" s="8">
        <f t="shared" si="60"/>
        <v>7.5379157454673811</v>
      </c>
      <c r="V86" s="8">
        <f t="shared" si="61"/>
        <v>0</v>
      </c>
      <c r="W86" s="8">
        <f t="shared" si="62"/>
        <v>16.377671492409046</v>
      </c>
      <c r="X86" s="8">
        <f t="shared" si="63"/>
        <v>1.6794376930695003E-2</v>
      </c>
      <c r="Y86" s="8">
        <f t="shared" si="64"/>
        <v>5.1137003091720014E-2</v>
      </c>
      <c r="Z86" s="8">
        <f t="shared" si="65"/>
        <v>4.763934338982001E-2</v>
      </c>
      <c r="AA86" s="8">
        <f t="shared" si="66"/>
        <v>0</v>
      </c>
      <c r="AB86" s="45">
        <f t="shared" si="67"/>
        <v>1.2693552776148415E-2</v>
      </c>
      <c r="AC86" s="45">
        <f t="shared" si="68"/>
        <v>2.500547125217762E-2</v>
      </c>
      <c r="AD86" s="45">
        <f t="shared" si="69"/>
        <v>1.7843122834397551</v>
      </c>
      <c r="AE86" s="45">
        <f t="shared" si="70"/>
        <v>2.3733309777433159E-3</v>
      </c>
      <c r="AF86" s="45">
        <f t="shared" si="71"/>
        <v>0.49075376244059887</v>
      </c>
      <c r="AG86" s="45">
        <f t="shared" si="72"/>
        <v>0.19278556893778467</v>
      </c>
      <c r="AH86" s="45">
        <f t="shared" si="73"/>
        <v>0</v>
      </c>
      <c r="AI86" s="45">
        <f t="shared" si="74"/>
        <v>0.40862453823375866</v>
      </c>
      <c r="AJ86" s="45">
        <f t="shared" si="75"/>
        <v>3.0070504799812003E-4</v>
      </c>
      <c r="AK86" s="45">
        <f t="shared" si="76"/>
        <v>5.9830353447665869E-4</v>
      </c>
      <c r="AL86" s="45">
        <f t="shared" si="77"/>
        <v>5.4370398755786359E-4</v>
      </c>
      <c r="AM86" s="45">
        <f t="shared" si="78"/>
        <v>0</v>
      </c>
      <c r="AN86" s="45">
        <f t="shared" si="94"/>
        <v>3.9359853569452445E-3</v>
      </c>
      <c r="AO86" s="45">
        <f t="shared" si="82"/>
        <v>7.7536344967992612E-3</v>
      </c>
      <c r="AP86" s="45">
        <f t="shared" si="83"/>
        <v>0.55327512664798595</v>
      </c>
      <c r="AQ86" s="45">
        <f t="shared" si="84"/>
        <v>7.3591658224598925E-4</v>
      </c>
      <c r="AR86" s="45">
        <f t="shared" si="85"/>
        <v>0.15217170928390661</v>
      </c>
      <c r="AS86" s="45">
        <f t="shared" si="86"/>
        <v>5.9778470988460355E-2</v>
      </c>
      <c r="AT86" s="45">
        <f t="shared" si="87"/>
        <v>0</v>
      </c>
      <c r="AU86" s="45">
        <f t="shared" si="88"/>
        <v>0.12670528317325847</v>
      </c>
      <c r="AV86" s="45">
        <f t="shared" si="89"/>
        <v>9.324187534825426E-5</v>
      </c>
      <c r="AW86" s="45">
        <f t="shared" si="90"/>
        <v>1.8552047580671583E-4</v>
      </c>
      <c r="AX86" s="45">
        <f t="shared" si="91"/>
        <v>1.6859038373887239E-4</v>
      </c>
      <c r="AY86" s="45">
        <f t="shared" si="92"/>
        <v>0</v>
      </c>
      <c r="AZ86">
        <f t="shared" si="95"/>
        <v>1.2693552776148415E-2</v>
      </c>
      <c r="BA86">
        <f t="shared" si="96"/>
        <v>7.5016413756532868E-2</v>
      </c>
      <c r="BB86">
        <f t="shared" si="97"/>
        <v>1.7843122834397551</v>
      </c>
      <c r="BC86">
        <f t="shared" si="98"/>
        <v>4.7466619554866318E-3</v>
      </c>
      <c r="BD86">
        <f t="shared" si="99"/>
        <v>1.4722612873217966</v>
      </c>
      <c r="BE86">
        <f t="shared" si="100"/>
        <v>0.19278556893778467</v>
      </c>
      <c r="BF86">
        <f t="shared" si="101"/>
        <v>0</v>
      </c>
      <c r="BG86">
        <f t="shared" si="102"/>
        <v>0.81724907646751732</v>
      </c>
      <c r="BH86">
        <f t="shared" si="103"/>
        <v>9.0211514399436005E-4</v>
      </c>
      <c r="BI86">
        <f t="shared" si="104"/>
        <v>5.9830353447665869E-4</v>
      </c>
      <c r="BJ86">
        <f t="shared" si="105"/>
        <v>1.0874079751157272E-3</v>
      </c>
      <c r="BK86">
        <f t="shared" si="106"/>
        <v>0</v>
      </c>
      <c r="BL86" s="46">
        <f t="shared" si="107"/>
        <v>24.405932385980595</v>
      </c>
      <c r="BM86">
        <f t="shared" si="79"/>
        <v>78.709131944787444</v>
      </c>
      <c r="BN86">
        <f t="shared" si="80"/>
        <v>2.9179912206279992</v>
      </c>
      <c r="BO86">
        <f t="shared" si="108"/>
        <v>0.90480347926449578</v>
      </c>
      <c r="BP86">
        <f t="shared" si="81"/>
        <v>4.361652671308609</v>
      </c>
    </row>
    <row r="87" spans="1:68" x14ac:dyDescent="0.2">
      <c r="A87" t="s">
        <v>92</v>
      </c>
      <c r="B87">
        <v>3.145999999999999</v>
      </c>
      <c r="C87" s="1">
        <f t="shared" si="93"/>
        <v>516</v>
      </c>
      <c r="D87" s="40">
        <v>26.871419362799998</v>
      </c>
      <c r="E87" s="40">
        <v>86.511257282399995</v>
      </c>
      <c r="F87" s="40">
        <v>12769.684953252799</v>
      </c>
      <c r="G87" s="40">
        <v>16.025891487599999</v>
      </c>
      <c r="H87" s="40">
        <v>4061.9728362705996</v>
      </c>
      <c r="I87" s="40">
        <v>2474.0720001177997</v>
      </c>
      <c r="J87" s="40">
        <v>0</v>
      </c>
      <c r="K87" s="40">
        <v>5021.6910662773998</v>
      </c>
      <c r="L87" s="40">
        <v>2.2550575708</v>
      </c>
      <c r="M87" s="40">
        <v>16.045311687999998</v>
      </c>
      <c r="N87" s="40">
        <v>14.804431318400001</v>
      </c>
      <c r="O87" s="40">
        <v>0</v>
      </c>
      <c r="P87" s="8">
        <f t="shared" si="55"/>
        <v>8.4537485315368768E-2</v>
      </c>
      <c r="Q87" s="8">
        <f t="shared" si="56"/>
        <v>0.27216441541043029</v>
      </c>
      <c r="R87" s="8">
        <f t="shared" si="57"/>
        <v>40.173428862933292</v>
      </c>
      <c r="S87" s="8">
        <f t="shared" si="58"/>
        <v>5.0417454619989581E-2</v>
      </c>
      <c r="T87" s="8">
        <f t="shared" si="59"/>
        <v>12.778966542907302</v>
      </c>
      <c r="U87" s="8">
        <f t="shared" si="60"/>
        <v>7.7834305123705958</v>
      </c>
      <c r="V87" s="8">
        <f t="shared" si="61"/>
        <v>0</v>
      </c>
      <c r="W87" s="8">
        <f t="shared" si="62"/>
        <v>15.798240094508696</v>
      </c>
      <c r="X87" s="8">
        <f t="shared" si="63"/>
        <v>7.0944111177367979E-3</v>
      </c>
      <c r="Y87" s="8">
        <f t="shared" si="64"/>
        <v>5.0478550570447978E-2</v>
      </c>
      <c r="Z87" s="8">
        <f t="shared" si="65"/>
        <v>4.6574740927686389E-2</v>
      </c>
      <c r="AA87" s="8">
        <f t="shared" si="66"/>
        <v>0</v>
      </c>
      <c r="AB87" s="45">
        <f t="shared" si="67"/>
        <v>1.2181193849476767E-2</v>
      </c>
      <c r="AC87" s="45">
        <f t="shared" si="68"/>
        <v>2.517709670771788E-2</v>
      </c>
      <c r="AD87" s="45">
        <f t="shared" si="69"/>
        <v>1.7474305725503825</v>
      </c>
      <c r="AE87" s="45">
        <f t="shared" si="70"/>
        <v>2.0739388983952935E-3</v>
      </c>
      <c r="AF87" s="45">
        <f t="shared" si="71"/>
        <v>0.47364590596394746</v>
      </c>
      <c r="AG87" s="45">
        <f t="shared" si="72"/>
        <v>0.19906471898646025</v>
      </c>
      <c r="AH87" s="45">
        <f t="shared" si="73"/>
        <v>0</v>
      </c>
      <c r="AI87" s="45">
        <f t="shared" si="74"/>
        <v>0.39416766702866007</v>
      </c>
      <c r="AJ87" s="45">
        <f t="shared" si="75"/>
        <v>1.2702616146350579E-4</v>
      </c>
      <c r="AK87" s="45">
        <f t="shared" si="76"/>
        <v>5.9059963227387359E-4</v>
      </c>
      <c r="AL87" s="45">
        <f t="shared" si="77"/>
        <v>5.3155376543810075E-4</v>
      </c>
      <c r="AM87" s="45">
        <f t="shared" si="78"/>
        <v>0</v>
      </c>
      <c r="AN87" s="45">
        <f t="shared" si="94"/>
        <v>3.871962444207492E-3</v>
      </c>
      <c r="AO87" s="45">
        <f t="shared" si="82"/>
        <v>8.0028915154856609E-3</v>
      </c>
      <c r="AP87" s="45">
        <f t="shared" si="83"/>
        <v>0.55544519152904737</v>
      </c>
      <c r="AQ87" s="45">
        <f t="shared" si="84"/>
        <v>6.5923041907034138E-4</v>
      </c>
      <c r="AR87" s="45">
        <f t="shared" si="85"/>
        <v>0.15055496057340992</v>
      </c>
      <c r="AS87" s="45">
        <f t="shared" si="86"/>
        <v>6.3275498724240403E-2</v>
      </c>
      <c r="AT87" s="45">
        <f t="shared" si="87"/>
        <v>0</v>
      </c>
      <c r="AU87" s="45">
        <f t="shared" si="88"/>
        <v>0.12529169327039422</v>
      </c>
      <c r="AV87" s="45">
        <f t="shared" si="89"/>
        <v>4.0377037973142348E-5</v>
      </c>
      <c r="AW87" s="45">
        <f t="shared" si="90"/>
        <v>1.8773033447993444E-4</v>
      </c>
      <c r="AX87" s="45">
        <f t="shared" si="91"/>
        <v>1.6896178176671993E-4</v>
      </c>
      <c r="AY87" s="45">
        <f t="shared" si="92"/>
        <v>0</v>
      </c>
      <c r="AZ87">
        <f t="shared" si="95"/>
        <v>1.2181193849476767E-2</v>
      </c>
      <c r="BA87">
        <f t="shared" si="96"/>
        <v>7.5531290123153641E-2</v>
      </c>
      <c r="BB87">
        <f t="shared" si="97"/>
        <v>1.7474305725503825</v>
      </c>
      <c r="BC87">
        <f t="shared" si="98"/>
        <v>4.147877796790587E-3</v>
      </c>
      <c r="BD87">
        <f t="shared" si="99"/>
        <v>1.4209377178918423</v>
      </c>
      <c r="BE87">
        <f t="shared" si="100"/>
        <v>0.19906471898646025</v>
      </c>
      <c r="BF87">
        <f t="shared" si="101"/>
        <v>0</v>
      </c>
      <c r="BG87">
        <f t="shared" si="102"/>
        <v>0.78833533405732015</v>
      </c>
      <c r="BH87">
        <f t="shared" si="103"/>
        <v>3.8107848439051736E-4</v>
      </c>
      <c r="BI87">
        <f t="shared" si="104"/>
        <v>5.9059963227387359E-4</v>
      </c>
      <c r="BJ87">
        <f t="shared" si="105"/>
        <v>1.0631075308762015E-3</v>
      </c>
      <c r="BK87">
        <f t="shared" si="106"/>
        <v>0</v>
      </c>
      <c r="BL87" s="46">
        <f t="shared" si="107"/>
        <v>24.489934224628598</v>
      </c>
      <c r="BM87">
        <f t="shared" si="79"/>
        <v>77.045333070681536</v>
      </c>
      <c r="BN87">
        <f t="shared" si="80"/>
        <v>2.8549902735442156</v>
      </c>
      <c r="BO87">
        <f t="shared" si="108"/>
        <v>0.90749849763007517</v>
      </c>
      <c r="BP87">
        <f t="shared" si="81"/>
        <v>4.2496634909029662</v>
      </c>
    </row>
    <row r="88" spans="1:68" x14ac:dyDescent="0.2">
      <c r="A88" t="s">
        <v>93</v>
      </c>
      <c r="B88">
        <v>3.1720000000000006</v>
      </c>
      <c r="C88" s="1">
        <f t="shared" si="93"/>
        <v>522</v>
      </c>
      <c r="D88" s="40">
        <v>26.757262796199999</v>
      </c>
      <c r="E88" s="40">
        <v>84.984557849399991</v>
      </c>
      <c r="F88" s="40">
        <v>13323.690343071999</v>
      </c>
      <c r="G88" s="40">
        <v>19.6289423986</v>
      </c>
      <c r="H88" s="40">
        <v>4096.2244348994</v>
      </c>
      <c r="I88" s="40">
        <v>2390.0934690228</v>
      </c>
      <c r="J88" s="40">
        <v>0</v>
      </c>
      <c r="K88" s="40">
        <v>4980.0785576487997</v>
      </c>
      <c r="L88" s="40">
        <v>4.4679038769999995</v>
      </c>
      <c r="M88" s="40">
        <v>15.8846170764</v>
      </c>
      <c r="N88" s="40">
        <v>14.562936598399999</v>
      </c>
      <c r="O88" s="40">
        <v>0</v>
      </c>
      <c r="P88" s="8">
        <f t="shared" si="55"/>
        <v>8.4874037589546411E-2</v>
      </c>
      <c r="Q88" s="8">
        <f t="shared" si="56"/>
        <v>0.26957101749829682</v>
      </c>
      <c r="R88" s="8">
        <f t="shared" si="57"/>
        <v>42.262745768224391</v>
      </c>
      <c r="S88" s="8">
        <f t="shared" si="58"/>
        <v>6.2263005288359215E-2</v>
      </c>
      <c r="T88" s="8">
        <f t="shared" si="59"/>
        <v>12.9932239075009</v>
      </c>
      <c r="U88" s="8">
        <f t="shared" si="60"/>
        <v>7.5813764837403239</v>
      </c>
      <c r="V88" s="8">
        <f t="shared" si="61"/>
        <v>0</v>
      </c>
      <c r="W88" s="8">
        <f t="shared" si="62"/>
        <v>15.796809184861996</v>
      </c>
      <c r="X88" s="8">
        <f t="shared" si="63"/>
        <v>1.4172191097844001E-2</v>
      </c>
      <c r="Y88" s="8">
        <f t="shared" si="64"/>
        <v>5.0386005366340809E-2</v>
      </c>
      <c r="Z88" s="8">
        <f t="shared" si="65"/>
        <v>4.6193634890124805E-2</v>
      </c>
      <c r="AA88" s="8">
        <f t="shared" si="66"/>
        <v>0</v>
      </c>
      <c r="AB88" s="45">
        <f t="shared" si="67"/>
        <v>1.2229688413479309E-2</v>
      </c>
      <c r="AC88" s="45">
        <f t="shared" si="68"/>
        <v>2.493718940779804E-2</v>
      </c>
      <c r="AD88" s="45">
        <f t="shared" si="69"/>
        <v>1.838309950770961</v>
      </c>
      <c r="AE88" s="45">
        <f t="shared" si="70"/>
        <v>2.5612095963948671E-3</v>
      </c>
      <c r="AF88" s="45">
        <f t="shared" si="71"/>
        <v>0.48158724638624534</v>
      </c>
      <c r="AG88" s="45">
        <f t="shared" si="72"/>
        <v>0.19389709677085226</v>
      </c>
      <c r="AH88" s="45">
        <f t="shared" si="73"/>
        <v>0</v>
      </c>
      <c r="AI88" s="45">
        <f t="shared" si="74"/>
        <v>0.39413196569016956</v>
      </c>
      <c r="AJ88" s="45">
        <f t="shared" si="75"/>
        <v>2.5375454069550581E-4</v>
      </c>
      <c r="AK88" s="45">
        <f t="shared" si="76"/>
        <v>5.8951685230303977E-4</v>
      </c>
      <c r="AL88" s="45">
        <f t="shared" si="77"/>
        <v>5.2720423293910982E-4</v>
      </c>
      <c r="AM88" s="45">
        <f t="shared" si="78"/>
        <v>0</v>
      </c>
      <c r="AN88" s="45">
        <f t="shared" si="94"/>
        <v>3.8555133712103742E-3</v>
      </c>
      <c r="AO88" s="45">
        <f t="shared" si="82"/>
        <v>7.8616612256614243E-3</v>
      </c>
      <c r="AP88" s="45">
        <f t="shared" si="83"/>
        <v>0.57954285963775554</v>
      </c>
      <c r="AQ88" s="45">
        <f t="shared" si="84"/>
        <v>8.0744312622788982E-4</v>
      </c>
      <c r="AR88" s="45">
        <f t="shared" si="85"/>
        <v>0.15182447868418827</v>
      </c>
      <c r="AS88" s="45">
        <f t="shared" si="86"/>
        <v>6.1127710205186703E-2</v>
      </c>
      <c r="AT88" s="45">
        <f t="shared" si="87"/>
        <v>0</v>
      </c>
      <c r="AU88" s="45">
        <f t="shared" si="88"/>
        <v>0.12425345702716567</v>
      </c>
      <c r="AV88" s="45">
        <f t="shared" si="89"/>
        <v>7.9998278907788699E-5</v>
      </c>
      <c r="AW88" s="45">
        <f t="shared" si="90"/>
        <v>1.8585020564408565E-4</v>
      </c>
      <c r="AX88" s="45">
        <f t="shared" si="91"/>
        <v>1.6620562198584794E-4</v>
      </c>
      <c r="AY88" s="45">
        <f t="shared" si="92"/>
        <v>0</v>
      </c>
      <c r="AZ88">
        <f t="shared" si="95"/>
        <v>1.2229688413479309E-2</v>
      </c>
      <c r="BA88">
        <f t="shared" si="96"/>
        <v>7.4811568223394118E-2</v>
      </c>
      <c r="BB88">
        <f t="shared" si="97"/>
        <v>1.838309950770961</v>
      </c>
      <c r="BC88">
        <f t="shared" si="98"/>
        <v>5.1224191927897343E-3</v>
      </c>
      <c r="BD88">
        <f t="shared" si="99"/>
        <v>1.444761739158736</v>
      </c>
      <c r="BE88">
        <f t="shared" si="100"/>
        <v>0.19389709677085226</v>
      </c>
      <c r="BF88">
        <f t="shared" si="101"/>
        <v>0</v>
      </c>
      <c r="BG88">
        <f t="shared" si="102"/>
        <v>0.78826393138033912</v>
      </c>
      <c r="BH88">
        <f t="shared" si="103"/>
        <v>7.6126362208651737E-4</v>
      </c>
      <c r="BI88">
        <f t="shared" si="104"/>
        <v>5.8951685230303977E-4</v>
      </c>
      <c r="BJ88">
        <f t="shared" si="105"/>
        <v>1.0544084658782196E-3</v>
      </c>
      <c r="BK88">
        <f t="shared" si="106"/>
        <v>0</v>
      </c>
      <c r="BL88" s="46">
        <f t="shared" si="107"/>
        <v>24.956373025238999</v>
      </c>
      <c r="BM88">
        <f t="shared" si="79"/>
        <v>79.161615236058111</v>
      </c>
      <c r="BN88">
        <f t="shared" si="80"/>
        <v>2.9490248226618379</v>
      </c>
      <c r="BO88">
        <f t="shared" si="108"/>
        <v>0.92970517738393355</v>
      </c>
      <c r="BP88">
        <f t="shared" si="81"/>
        <v>4.3598015828508192</v>
      </c>
    </row>
    <row r="89" spans="1:68" x14ac:dyDescent="0.2">
      <c r="A89" t="s">
        <v>94</v>
      </c>
      <c r="B89">
        <v>3.1909999999999989</v>
      </c>
      <c r="C89" s="1">
        <f t="shared" si="93"/>
        <v>528</v>
      </c>
      <c r="D89" s="40">
        <v>27.2826223036</v>
      </c>
      <c r="E89" s="40">
        <v>85.681252627799992</v>
      </c>
      <c r="F89" s="40">
        <v>12739.977144774401</v>
      </c>
      <c r="G89" s="40">
        <v>28.679853726000001</v>
      </c>
      <c r="H89" s="40">
        <v>4133.3376569724996</v>
      </c>
      <c r="I89" s="40">
        <v>2364.4617900487001</v>
      </c>
      <c r="J89" s="40">
        <v>0</v>
      </c>
      <c r="K89" s="40">
        <v>4887.2786658163996</v>
      </c>
      <c r="L89" s="40">
        <v>2.3451866002999999</v>
      </c>
      <c r="M89" s="40">
        <v>15.9719348305</v>
      </c>
      <c r="N89" s="40">
        <v>14.903228760999999</v>
      </c>
      <c r="O89" s="40">
        <v>0</v>
      </c>
      <c r="P89" s="8">
        <f t="shared" si="55"/>
        <v>8.7058847770787567E-2</v>
      </c>
      <c r="Q89" s="8">
        <f t="shared" si="56"/>
        <v>0.2734088771353097</v>
      </c>
      <c r="R89" s="8">
        <f t="shared" si="57"/>
        <v>40.653267068975097</v>
      </c>
      <c r="S89" s="8">
        <f t="shared" si="58"/>
        <v>9.1517413239665973E-2</v>
      </c>
      <c r="T89" s="8">
        <f t="shared" si="59"/>
        <v>13.189480463399242</v>
      </c>
      <c r="U89" s="8">
        <f t="shared" si="60"/>
        <v>7.5449975720453999</v>
      </c>
      <c r="V89" s="8">
        <f t="shared" si="61"/>
        <v>0</v>
      </c>
      <c r="W89" s="8">
        <f t="shared" si="62"/>
        <v>15.595306222620126</v>
      </c>
      <c r="X89" s="8">
        <f t="shared" si="63"/>
        <v>7.4834904415572974E-3</v>
      </c>
      <c r="Y89" s="8">
        <f t="shared" si="64"/>
        <v>5.0966444044125488E-2</v>
      </c>
      <c r="Z89" s="8">
        <f t="shared" si="65"/>
        <v>4.7556202976350985E-2</v>
      </c>
      <c r="AA89" s="8">
        <f t="shared" si="66"/>
        <v>0</v>
      </c>
      <c r="AB89" s="45">
        <f t="shared" si="67"/>
        <v>1.2544502560632213E-2</v>
      </c>
      <c r="AC89" s="45">
        <f t="shared" si="68"/>
        <v>2.529221805137E-2</v>
      </c>
      <c r="AD89" s="45">
        <f t="shared" si="69"/>
        <v>1.7683021778588561</v>
      </c>
      <c r="AE89" s="45">
        <f t="shared" si="70"/>
        <v>3.7645994750993821E-3</v>
      </c>
      <c r="AF89" s="45">
        <f t="shared" si="71"/>
        <v>0.48886139597476808</v>
      </c>
      <c r="AG89" s="45">
        <f t="shared" si="72"/>
        <v>0.19296668982213297</v>
      </c>
      <c r="AH89" s="45">
        <f t="shared" si="73"/>
        <v>0</v>
      </c>
      <c r="AI89" s="45">
        <f t="shared" si="74"/>
        <v>0.38910444667215882</v>
      </c>
      <c r="AJ89" s="45">
        <f t="shared" si="75"/>
        <v>1.339926668139176E-4</v>
      </c>
      <c r="AK89" s="45">
        <f t="shared" si="76"/>
        <v>5.9630799162425983E-4</v>
      </c>
      <c r="AL89" s="45">
        <f t="shared" si="77"/>
        <v>5.4275511271799793E-4</v>
      </c>
      <c r="AM89" s="45">
        <f t="shared" si="78"/>
        <v>0</v>
      </c>
      <c r="AN89" s="45">
        <f t="shared" si="94"/>
        <v>3.9312135884149854E-3</v>
      </c>
      <c r="AO89" s="45">
        <f t="shared" si="82"/>
        <v>7.9261103263459764E-3</v>
      </c>
      <c r="AP89" s="45">
        <f t="shared" si="83"/>
        <v>0.55415298585360595</v>
      </c>
      <c r="AQ89" s="45">
        <f t="shared" si="84"/>
        <v>1.179755398025504E-3</v>
      </c>
      <c r="AR89" s="45">
        <f t="shared" si="85"/>
        <v>0.15320006141484432</v>
      </c>
      <c r="AS89" s="45">
        <f t="shared" si="86"/>
        <v>6.0472168543445011E-2</v>
      </c>
      <c r="AT89" s="45">
        <f t="shared" si="87"/>
        <v>0</v>
      </c>
      <c r="AU89" s="45">
        <f t="shared" si="88"/>
        <v>0.12193809046448102</v>
      </c>
      <c r="AV89" s="45">
        <f t="shared" si="89"/>
        <v>4.1990807525514775E-5</v>
      </c>
      <c r="AW89" s="45">
        <f t="shared" si="90"/>
        <v>1.868718243886744E-4</v>
      </c>
      <c r="AX89" s="45">
        <f t="shared" si="91"/>
        <v>1.7008934901848892E-4</v>
      </c>
      <c r="AY89" s="45">
        <f t="shared" si="92"/>
        <v>0</v>
      </c>
      <c r="AZ89">
        <f t="shared" si="95"/>
        <v>1.2544502560632213E-2</v>
      </c>
      <c r="BA89">
        <f t="shared" si="96"/>
        <v>7.5876654154110004E-2</v>
      </c>
      <c r="BB89">
        <f t="shared" si="97"/>
        <v>1.7683021778588561</v>
      </c>
      <c r="BC89">
        <f t="shared" si="98"/>
        <v>7.5291989501987643E-3</v>
      </c>
      <c r="BD89">
        <f t="shared" si="99"/>
        <v>1.4665841879243042</v>
      </c>
      <c r="BE89">
        <f t="shared" si="100"/>
        <v>0.19296668982213297</v>
      </c>
      <c r="BF89">
        <f t="shared" si="101"/>
        <v>0</v>
      </c>
      <c r="BG89">
        <f t="shared" si="102"/>
        <v>0.77820889334431764</v>
      </c>
      <c r="BH89">
        <f t="shared" si="103"/>
        <v>4.019780004417528E-4</v>
      </c>
      <c r="BI89">
        <f t="shared" si="104"/>
        <v>5.9630799162425983E-4</v>
      </c>
      <c r="BJ89">
        <f t="shared" si="105"/>
        <v>1.0855102254359959E-3</v>
      </c>
      <c r="BK89">
        <f t="shared" si="106"/>
        <v>0</v>
      </c>
      <c r="BL89" s="46">
        <f t="shared" si="107"/>
        <v>24.299919336461201</v>
      </c>
      <c r="BM89">
        <f t="shared" si="79"/>
        <v>77.54104260264765</v>
      </c>
      <c r="BN89">
        <f t="shared" si="80"/>
        <v>2.8821090861861745</v>
      </c>
      <c r="BO89">
        <f t="shared" si="108"/>
        <v>0.90319933757009574</v>
      </c>
      <c r="BP89">
        <f t="shared" si="81"/>
        <v>4.3040961008320533</v>
      </c>
    </row>
    <row r="90" spans="1:68" x14ac:dyDescent="0.2">
      <c r="A90" t="s">
        <v>95</v>
      </c>
      <c r="B90">
        <v>3.1499999999999995</v>
      </c>
      <c r="C90" s="1">
        <f>C89+6</f>
        <v>534</v>
      </c>
      <c r="D90" s="40">
        <v>26.969754326099999</v>
      </c>
      <c r="E90" s="40">
        <v>83.740306824900003</v>
      </c>
      <c r="F90" s="40">
        <v>12720.8443827969</v>
      </c>
      <c r="G90" s="40">
        <v>19.2917804997</v>
      </c>
      <c r="H90" s="40">
        <v>4106.3367357687002</v>
      </c>
      <c r="I90" s="40">
        <v>2381.5015914297001</v>
      </c>
      <c r="J90" s="40">
        <v>0</v>
      </c>
      <c r="K90" s="40">
        <v>5030.8646823321005</v>
      </c>
      <c r="L90" s="40">
        <v>2.1847999457999996</v>
      </c>
      <c r="M90" s="40">
        <v>15.5696331945</v>
      </c>
      <c r="N90" s="40">
        <v>14.362156280100001</v>
      </c>
      <c r="O90" s="40">
        <v>0</v>
      </c>
      <c r="P90" s="8">
        <f t="shared" si="55"/>
        <v>8.4954726127214983E-2</v>
      </c>
      <c r="Q90" s="8">
        <f t="shared" si="56"/>
        <v>0.26378196649843499</v>
      </c>
      <c r="R90" s="8">
        <f t="shared" si="57"/>
        <v>40.07065980581023</v>
      </c>
      <c r="S90" s="8">
        <f t="shared" si="58"/>
        <v>6.0769108574054993E-2</v>
      </c>
      <c r="T90" s="8">
        <f t="shared" si="59"/>
        <v>12.934960717671403</v>
      </c>
      <c r="U90" s="8">
        <f t="shared" si="60"/>
        <v>7.501730013003554</v>
      </c>
      <c r="V90" s="8">
        <f t="shared" si="61"/>
        <v>0</v>
      </c>
      <c r="W90" s="8">
        <f t="shared" si="62"/>
        <v>15.847223749346115</v>
      </c>
      <c r="X90" s="8">
        <f t="shared" si="63"/>
        <v>6.8821198292699981E-3</v>
      </c>
      <c r="Y90" s="8">
        <f t="shared" si="64"/>
        <v>4.9044344562674994E-2</v>
      </c>
      <c r="Z90" s="8">
        <f t="shared" si="65"/>
        <v>4.5240792282315E-2</v>
      </c>
      <c r="AA90" s="8">
        <f t="shared" si="66"/>
        <v>0</v>
      </c>
      <c r="AB90" s="45">
        <f t="shared" si="67"/>
        <v>1.2241315003921466E-2</v>
      </c>
      <c r="AC90" s="45">
        <f t="shared" si="68"/>
        <v>2.4401662025757168E-2</v>
      </c>
      <c r="AD90" s="45">
        <f t="shared" si="69"/>
        <v>1.7429604091261519</v>
      </c>
      <c r="AE90" s="45">
        <f t="shared" si="70"/>
        <v>2.4997576542186341E-3</v>
      </c>
      <c r="AF90" s="45">
        <f t="shared" si="71"/>
        <v>0.47942775084030403</v>
      </c>
      <c r="AG90" s="45">
        <f t="shared" si="72"/>
        <v>0.19186010263436198</v>
      </c>
      <c r="AH90" s="45">
        <f t="shared" si="73"/>
        <v>0</v>
      </c>
      <c r="AI90" s="45">
        <f t="shared" si="74"/>
        <v>0.39538981410544199</v>
      </c>
      <c r="AJ90" s="45">
        <f t="shared" si="75"/>
        <v>1.2322506408719782E-4</v>
      </c>
      <c r="AK90" s="45">
        <f t="shared" si="76"/>
        <v>5.738194052027026E-4</v>
      </c>
      <c r="AL90" s="45">
        <f t="shared" si="77"/>
        <v>5.1632951703167078E-4</v>
      </c>
      <c r="AM90" s="45">
        <f t="shared" si="78"/>
        <v>0</v>
      </c>
      <c r="AN90" s="45">
        <f t="shared" si="94"/>
        <v>3.8861317472766565E-3</v>
      </c>
      <c r="AO90" s="45">
        <f t="shared" si="82"/>
        <v>7.7465593732562454E-3</v>
      </c>
      <c r="AP90" s="45">
        <f t="shared" si="83"/>
        <v>0.55332076480195314</v>
      </c>
      <c r="AQ90" s="45">
        <f t="shared" si="84"/>
        <v>7.9357385848210626E-4</v>
      </c>
      <c r="AR90" s="45">
        <f t="shared" si="85"/>
        <v>0.15219928598104893</v>
      </c>
      <c r="AS90" s="45">
        <f t="shared" si="86"/>
        <v>6.0907969090273656E-2</v>
      </c>
      <c r="AT90" s="45">
        <f t="shared" si="87"/>
        <v>0</v>
      </c>
      <c r="AU90" s="45">
        <f t="shared" si="88"/>
        <v>0.12552057590648955</v>
      </c>
      <c r="AV90" s="45">
        <f t="shared" si="89"/>
        <v>3.9119067964189787E-5</v>
      </c>
      <c r="AW90" s="45">
        <f t="shared" si="90"/>
        <v>1.8216489054054055E-4</v>
      </c>
      <c r="AX90" s="45">
        <f t="shared" si="91"/>
        <v>1.6391413239100663E-4</v>
      </c>
      <c r="AY90" s="45">
        <f t="shared" si="92"/>
        <v>0</v>
      </c>
      <c r="AZ90">
        <f t="shared" si="95"/>
        <v>1.2241315003921466E-2</v>
      </c>
      <c r="BA90">
        <f t="shared" si="96"/>
        <v>7.3204986077271508E-2</v>
      </c>
      <c r="BB90">
        <f t="shared" si="97"/>
        <v>1.7429604091261519</v>
      </c>
      <c r="BC90">
        <f t="shared" si="98"/>
        <v>4.9995153084372683E-3</v>
      </c>
      <c r="BD90">
        <f t="shared" si="99"/>
        <v>1.4382832525209122</v>
      </c>
      <c r="BE90">
        <f t="shared" si="100"/>
        <v>0.19186010263436198</v>
      </c>
      <c r="BF90">
        <f t="shared" si="101"/>
        <v>0</v>
      </c>
      <c r="BG90">
        <f t="shared" si="102"/>
        <v>0.79077962821088399</v>
      </c>
      <c r="BH90">
        <f t="shared" si="103"/>
        <v>3.6967519226159345E-4</v>
      </c>
      <c r="BI90">
        <f t="shared" si="104"/>
        <v>5.738194052027026E-4</v>
      </c>
      <c r="BJ90">
        <f t="shared" si="105"/>
        <v>1.0326590340633416E-3</v>
      </c>
      <c r="BK90">
        <f t="shared" si="106"/>
        <v>0</v>
      </c>
      <c r="BL90" s="46">
        <f t="shared" si="107"/>
        <v>24.401665823398499</v>
      </c>
      <c r="BM90">
        <f t="shared" si="79"/>
        <v>76.865247343705263</v>
      </c>
      <c r="BN90">
        <f t="shared" si="80"/>
        <v>2.8499941853764788</v>
      </c>
      <c r="BO90">
        <f t="shared" si="108"/>
        <v>0.90476005884967592</v>
      </c>
      <c r="BP90">
        <f t="shared" si="81"/>
        <v>4.2563053625134675</v>
      </c>
    </row>
    <row r="91" spans="1:68" x14ac:dyDescent="0.2">
      <c r="A91" t="s">
        <v>96</v>
      </c>
      <c r="B91">
        <v>3.1400000000000006</v>
      </c>
      <c r="C91" s="1">
        <f t="shared" si="93"/>
        <v>540</v>
      </c>
      <c r="D91" s="40">
        <v>26.621338451400003</v>
      </c>
      <c r="E91" s="40">
        <v>86.400804032699995</v>
      </c>
      <c r="F91" s="40">
        <v>12547.9149404811</v>
      </c>
      <c r="G91" s="40">
        <v>15.898262556900001</v>
      </c>
      <c r="H91" s="40">
        <v>4082.8754358816</v>
      </c>
      <c r="I91" s="40">
        <v>2354.5667083430999</v>
      </c>
      <c r="J91" s="40">
        <v>0</v>
      </c>
      <c r="K91" s="40">
        <v>4991.4210551910001</v>
      </c>
      <c r="L91" s="40">
        <v>2.3746996545000001</v>
      </c>
      <c r="M91" s="40">
        <v>15.5211740649</v>
      </c>
      <c r="N91" s="40">
        <v>14.079213886200002</v>
      </c>
      <c r="O91" s="40">
        <v>0</v>
      </c>
      <c r="P91" s="8">
        <f t="shared" si="55"/>
        <v>8.3591002737396017E-2</v>
      </c>
      <c r="Q91" s="8">
        <f t="shared" si="56"/>
        <v>0.27129852466267801</v>
      </c>
      <c r="R91" s="8">
        <f t="shared" si="57"/>
        <v>39.400452913110655</v>
      </c>
      <c r="S91" s="8">
        <f t="shared" si="58"/>
        <v>4.992054442866601E-2</v>
      </c>
      <c r="T91" s="8">
        <f t="shared" si="59"/>
        <v>12.820228868668226</v>
      </c>
      <c r="U91" s="8">
        <f t="shared" si="60"/>
        <v>7.3933394641973349</v>
      </c>
      <c r="V91" s="8">
        <f t="shared" si="61"/>
        <v>0</v>
      </c>
      <c r="W91" s="8">
        <f t="shared" si="62"/>
        <v>15.673062113299743</v>
      </c>
      <c r="X91" s="8">
        <f t="shared" si="63"/>
        <v>7.4565569151300009E-3</v>
      </c>
      <c r="Y91" s="8">
        <f t="shared" si="64"/>
        <v>4.8736486563786006E-2</v>
      </c>
      <c r="Z91" s="8">
        <f t="shared" si="65"/>
        <v>4.4208731602668014E-2</v>
      </c>
      <c r="AA91" s="8">
        <f t="shared" si="66"/>
        <v>0</v>
      </c>
      <c r="AB91" s="45">
        <f t="shared" si="67"/>
        <v>1.2044813074552739E-2</v>
      </c>
      <c r="AC91" s="45">
        <f t="shared" si="68"/>
        <v>2.5096995805983163E-2</v>
      </c>
      <c r="AD91" s="45">
        <f t="shared" si="69"/>
        <v>1.7138083041805419</v>
      </c>
      <c r="AE91" s="45">
        <f t="shared" si="70"/>
        <v>2.0534983310845746E-3</v>
      </c>
      <c r="AF91" s="45">
        <f t="shared" si="71"/>
        <v>0.4751752731159461</v>
      </c>
      <c r="AG91" s="45">
        <f t="shared" si="72"/>
        <v>0.18908796583624896</v>
      </c>
      <c r="AH91" s="45">
        <f t="shared" si="73"/>
        <v>0</v>
      </c>
      <c r="AI91" s="45">
        <f t="shared" si="74"/>
        <v>0.39104446390468423</v>
      </c>
      <c r="AJ91" s="45">
        <f t="shared" si="75"/>
        <v>1.3351041925031335E-4</v>
      </c>
      <c r="AK91" s="45">
        <f t="shared" si="76"/>
        <v>5.7021746301375931E-4</v>
      </c>
      <c r="AL91" s="45">
        <f t="shared" si="77"/>
        <v>5.0455069165336694E-4</v>
      </c>
      <c r="AM91" s="45">
        <f t="shared" si="78"/>
        <v>0</v>
      </c>
      <c r="AN91" s="45">
        <f t="shared" si="94"/>
        <v>3.8359277307492791E-3</v>
      </c>
      <c r="AO91" s="45">
        <f t="shared" si="82"/>
        <v>7.9926738235615146E-3</v>
      </c>
      <c r="AP91" s="45">
        <f t="shared" si="83"/>
        <v>0.54579882298743365</v>
      </c>
      <c r="AQ91" s="45">
        <f t="shared" si="84"/>
        <v>6.5398036021801728E-4</v>
      </c>
      <c r="AR91" s="45">
        <f t="shared" si="85"/>
        <v>0.15132970481399555</v>
      </c>
      <c r="AS91" s="45">
        <f t="shared" si="86"/>
        <v>6.0219097400079274E-2</v>
      </c>
      <c r="AT91" s="45">
        <f t="shared" si="87"/>
        <v>0</v>
      </c>
      <c r="AU91" s="45">
        <f t="shared" si="88"/>
        <v>0.12453645347282935</v>
      </c>
      <c r="AV91" s="45">
        <f t="shared" si="89"/>
        <v>4.2519241799462842E-5</v>
      </c>
      <c r="AW91" s="45">
        <f t="shared" si="90"/>
        <v>1.8159791815724815E-4</v>
      </c>
      <c r="AX91" s="45">
        <f t="shared" si="91"/>
        <v>1.6068493364756906E-4</v>
      </c>
      <c r="AY91" s="45">
        <f t="shared" si="92"/>
        <v>0</v>
      </c>
      <c r="AZ91">
        <f t="shared" si="95"/>
        <v>1.2044813074552739E-2</v>
      </c>
      <c r="BA91">
        <f t="shared" si="96"/>
        <v>7.5290987417949484E-2</v>
      </c>
      <c r="BB91">
        <f t="shared" si="97"/>
        <v>1.7138083041805419</v>
      </c>
      <c r="BC91">
        <f t="shared" si="98"/>
        <v>4.1069966621691493E-3</v>
      </c>
      <c r="BD91">
        <f t="shared" si="99"/>
        <v>1.4255258193478384</v>
      </c>
      <c r="BE91">
        <f t="shared" si="100"/>
        <v>0.18908796583624896</v>
      </c>
      <c r="BF91">
        <f t="shared" si="101"/>
        <v>0</v>
      </c>
      <c r="BG91">
        <f t="shared" si="102"/>
        <v>0.78208892780936845</v>
      </c>
      <c r="BH91">
        <f t="shared" si="103"/>
        <v>4.0053125775094003E-4</v>
      </c>
      <c r="BI91">
        <f t="shared" si="104"/>
        <v>5.7021746301375931E-4</v>
      </c>
      <c r="BJ91">
        <f t="shared" si="105"/>
        <v>1.0091013833067339E-3</v>
      </c>
      <c r="BK91">
        <f t="shared" si="106"/>
        <v>0</v>
      </c>
      <c r="BL91" s="46">
        <f t="shared" si="107"/>
        <v>24.137673632543404</v>
      </c>
      <c r="BM91">
        <f t="shared" si="79"/>
        <v>75.792295206186267</v>
      </c>
      <c r="BN91">
        <f t="shared" si="80"/>
        <v>2.809519592822959</v>
      </c>
      <c r="BO91">
        <f t="shared" si="108"/>
        <v>0.89475146268247086</v>
      </c>
      <c r="BP91">
        <f t="shared" si="81"/>
        <v>4.2039336644327401</v>
      </c>
    </row>
    <row r="92" spans="1:68" x14ac:dyDescent="0.2">
      <c r="A92" t="s">
        <v>97</v>
      </c>
      <c r="B92">
        <v>3.1770000000000005</v>
      </c>
      <c r="C92" s="1">
        <f t="shared" si="93"/>
        <v>546</v>
      </c>
      <c r="D92" s="40">
        <v>26.351646091399999</v>
      </c>
      <c r="E92" s="40">
        <v>80.926209327600006</v>
      </c>
      <c r="F92" s="40">
        <v>12233.222651560402</v>
      </c>
      <c r="G92" s="40">
        <v>13.130039944700002</v>
      </c>
      <c r="H92" s="40">
        <v>3982.7945138296004</v>
      </c>
      <c r="I92" s="40">
        <v>2380.1095193351002</v>
      </c>
      <c r="J92" s="40">
        <v>0</v>
      </c>
      <c r="K92" s="40">
        <v>5012.025741992501</v>
      </c>
      <c r="L92" s="40">
        <v>37.430049689200004</v>
      </c>
      <c r="M92" s="40">
        <v>15.479216137000002</v>
      </c>
      <c r="N92" s="40">
        <v>14.138928433</v>
      </c>
      <c r="O92" s="40">
        <v>3.796978717</v>
      </c>
      <c r="P92" s="8">
        <f t="shared" si="55"/>
        <v>8.3719179632377808E-2</v>
      </c>
      <c r="Q92" s="8">
        <f t="shared" si="56"/>
        <v>0.25710256703378526</v>
      </c>
      <c r="R92" s="8">
        <f t="shared" si="57"/>
        <v>38.864948364007404</v>
      </c>
      <c r="S92" s="8">
        <f t="shared" si="58"/>
        <v>4.1714136904311916E-2</v>
      </c>
      <c r="T92" s="8">
        <f t="shared" si="59"/>
        <v>12.653338170436642</v>
      </c>
      <c r="U92" s="8">
        <f t="shared" si="60"/>
        <v>7.5616079429276146</v>
      </c>
      <c r="V92" s="8">
        <f t="shared" si="61"/>
        <v>0</v>
      </c>
      <c r="W92" s="8">
        <f t="shared" si="62"/>
        <v>15.923205782310179</v>
      </c>
      <c r="X92" s="8">
        <f t="shared" si="63"/>
        <v>0.11891526786258844</v>
      </c>
      <c r="Y92" s="8">
        <f t="shared" si="64"/>
        <v>4.9177469667249014E-2</v>
      </c>
      <c r="Z92" s="8">
        <f t="shared" si="65"/>
        <v>4.4919375631641008E-2</v>
      </c>
      <c r="AA92" s="8">
        <f t="shared" si="66"/>
        <v>1.2063001383909002E-2</v>
      </c>
      <c r="AB92" s="45">
        <f t="shared" si="67"/>
        <v>1.2063282367777782E-2</v>
      </c>
      <c r="AC92" s="45">
        <f t="shared" si="68"/>
        <v>2.3783771233467647E-2</v>
      </c>
      <c r="AD92" s="45">
        <f t="shared" si="69"/>
        <v>1.6905153703352505</v>
      </c>
      <c r="AE92" s="45">
        <f t="shared" si="70"/>
        <v>1.7159250063476725E-3</v>
      </c>
      <c r="AF92" s="45">
        <f t="shared" si="71"/>
        <v>0.46898955413034255</v>
      </c>
      <c r="AG92" s="45">
        <f t="shared" si="72"/>
        <v>0.19339150749175485</v>
      </c>
      <c r="AH92" s="45">
        <f t="shared" si="73"/>
        <v>0</v>
      </c>
      <c r="AI92" s="45">
        <f t="shared" si="74"/>
        <v>0.39728557341093262</v>
      </c>
      <c r="AJ92" s="45">
        <f t="shared" si="75"/>
        <v>2.1291901139228009E-3</v>
      </c>
      <c r="AK92" s="45">
        <f t="shared" si="76"/>
        <v>5.7537697048378399E-4</v>
      </c>
      <c r="AL92" s="45">
        <f t="shared" si="77"/>
        <v>5.1266121469574304E-4</v>
      </c>
      <c r="AM92" s="45">
        <f t="shared" si="78"/>
        <v>8.7839520744986531E-5</v>
      </c>
      <c r="AN92" s="45">
        <f t="shared" si="94"/>
        <v>3.7970671601440919E-3</v>
      </c>
      <c r="AO92" s="45">
        <f t="shared" si="82"/>
        <v>7.4862358304902876E-3</v>
      </c>
      <c r="AP92" s="45">
        <f t="shared" si="83"/>
        <v>0.53211059815399753</v>
      </c>
      <c r="AQ92" s="45">
        <f t="shared" si="84"/>
        <v>5.4010859501028396E-4</v>
      </c>
      <c r="AR92" s="45">
        <f t="shared" si="85"/>
        <v>0.1476202562575834</v>
      </c>
      <c r="AS92" s="45">
        <f t="shared" si="86"/>
        <v>6.0872366223404098E-2</v>
      </c>
      <c r="AT92" s="45">
        <f t="shared" si="87"/>
        <v>0</v>
      </c>
      <c r="AU92" s="45">
        <f t="shared" si="88"/>
        <v>0.12505054246488276</v>
      </c>
      <c r="AV92" s="45">
        <f t="shared" si="89"/>
        <v>6.7018889327126235E-4</v>
      </c>
      <c r="AW92" s="45">
        <f t="shared" si="90"/>
        <v>1.8110700990990996E-4</v>
      </c>
      <c r="AX92" s="45">
        <f t="shared" si="91"/>
        <v>1.6136645095868522E-4</v>
      </c>
      <c r="AY92" s="45">
        <f t="shared" si="92"/>
        <v>2.7648574361028177E-5</v>
      </c>
      <c r="AZ92">
        <f t="shared" si="95"/>
        <v>1.2063282367777782E-2</v>
      </c>
      <c r="BA92">
        <f t="shared" si="96"/>
        <v>7.1351313700402944E-2</v>
      </c>
      <c r="BB92">
        <f t="shared" si="97"/>
        <v>1.6905153703352505</v>
      </c>
      <c r="BC92">
        <f t="shared" si="98"/>
        <v>3.431850012695345E-3</v>
      </c>
      <c r="BD92">
        <f t="shared" si="99"/>
        <v>1.4069686623910276</v>
      </c>
      <c r="BE92">
        <f t="shared" si="100"/>
        <v>0.19339150749175485</v>
      </c>
      <c r="BF92">
        <f t="shared" si="101"/>
        <v>0</v>
      </c>
      <c r="BG92">
        <f t="shared" si="102"/>
        <v>0.79457114682186525</v>
      </c>
      <c r="BH92">
        <f t="shared" si="103"/>
        <v>6.3875703417684022E-3</v>
      </c>
      <c r="BI92">
        <f t="shared" si="104"/>
        <v>5.7537697048378399E-4</v>
      </c>
      <c r="BJ92">
        <f t="shared" si="105"/>
        <v>1.0253224293914861E-3</v>
      </c>
      <c r="BK92">
        <f t="shared" si="106"/>
        <v>1.7567904148997306E-4</v>
      </c>
      <c r="BL92" s="46">
        <f t="shared" si="107"/>
        <v>23.799405495057503</v>
      </c>
      <c r="BM92">
        <f t="shared" si="79"/>
        <v>75.610711257797689</v>
      </c>
      <c r="BN92">
        <f t="shared" si="80"/>
        <v>2.7910500517957213</v>
      </c>
      <c r="BO92">
        <f t="shared" si="108"/>
        <v>0.87851748561401344</v>
      </c>
      <c r="BP92">
        <f t="shared" si="81"/>
        <v>4.1804570819039091</v>
      </c>
    </row>
    <row r="93" spans="1:68" x14ac:dyDescent="0.2">
      <c r="A93" t="s">
        <v>98</v>
      </c>
      <c r="B93">
        <v>3.0429999999999993</v>
      </c>
      <c r="C93" s="1">
        <f>C92+6</f>
        <v>552</v>
      </c>
      <c r="D93" s="40">
        <v>27.512032275199999</v>
      </c>
      <c r="E93" s="40">
        <v>85.01428390400001</v>
      </c>
      <c r="F93" s="40">
        <v>13443.459645299201</v>
      </c>
      <c r="G93" s="40">
        <v>14.006497331200002</v>
      </c>
      <c r="H93" s="40">
        <v>4132.3349153152003</v>
      </c>
      <c r="I93" s="40">
        <v>2427.4911729728001</v>
      </c>
      <c r="J93" s="40">
        <v>0</v>
      </c>
      <c r="K93" s="40">
        <v>4981.1768314176006</v>
      </c>
      <c r="L93" s="40">
        <v>2.6942229952000001</v>
      </c>
      <c r="M93" s="40">
        <v>15.714993184000001</v>
      </c>
      <c r="N93" s="40">
        <v>13.9573982592</v>
      </c>
      <c r="O93" s="40">
        <v>0</v>
      </c>
      <c r="P93" s="8">
        <f t="shared" si="55"/>
        <v>8.3719114213433574E-2</v>
      </c>
      <c r="Q93" s="8">
        <f t="shared" si="56"/>
        <v>0.25869846591987194</v>
      </c>
      <c r="R93" s="8">
        <f t="shared" si="57"/>
        <v>40.908447700645461</v>
      </c>
      <c r="S93" s="8">
        <f t="shared" si="58"/>
        <v>4.2621771378841593E-2</v>
      </c>
      <c r="T93" s="8">
        <f t="shared" si="59"/>
        <v>12.574695147304151</v>
      </c>
      <c r="U93" s="8">
        <f t="shared" si="60"/>
        <v>7.386855639356229</v>
      </c>
      <c r="V93" s="8">
        <f t="shared" si="61"/>
        <v>0</v>
      </c>
      <c r="W93" s="8">
        <f t="shared" si="62"/>
        <v>15.157721098003755</v>
      </c>
      <c r="X93" s="8">
        <f t="shared" si="63"/>
        <v>8.1985205743935977E-3</v>
      </c>
      <c r="Y93" s="8">
        <f t="shared" si="64"/>
        <v>4.7820724258911991E-2</v>
      </c>
      <c r="Z93" s="8">
        <f t="shared" si="65"/>
        <v>4.2472362902745586E-2</v>
      </c>
      <c r="AA93" s="8">
        <f t="shared" si="66"/>
        <v>0</v>
      </c>
      <c r="AB93" s="45">
        <f t="shared" si="67"/>
        <v>1.2063272941416941E-2</v>
      </c>
      <c r="AC93" s="45">
        <f t="shared" si="68"/>
        <v>2.3931402952809613E-2</v>
      </c>
      <c r="AD93" s="45">
        <f t="shared" si="69"/>
        <v>1.7794018138601768</v>
      </c>
      <c r="AE93" s="45">
        <f t="shared" si="70"/>
        <v>1.7532608547446151E-3</v>
      </c>
      <c r="AF93" s="45">
        <f t="shared" si="71"/>
        <v>0.46607469041156974</v>
      </c>
      <c r="AG93" s="45">
        <f t="shared" si="72"/>
        <v>0.18892213911397004</v>
      </c>
      <c r="AH93" s="45">
        <f t="shared" si="73"/>
        <v>0</v>
      </c>
      <c r="AI93" s="45">
        <f t="shared" si="74"/>
        <v>0.37818665414181024</v>
      </c>
      <c r="AJ93" s="45">
        <f t="shared" si="75"/>
        <v>1.4679535495780836E-4</v>
      </c>
      <c r="AK93" s="45">
        <f t="shared" si="76"/>
        <v>5.5950303333230365E-4</v>
      </c>
      <c r="AL93" s="45">
        <f t="shared" si="77"/>
        <v>4.8473365558942687E-4</v>
      </c>
      <c r="AM93" s="45">
        <f t="shared" si="78"/>
        <v>0</v>
      </c>
      <c r="AN93" s="45">
        <f t="shared" si="94"/>
        <v>3.9642697802881842E-3</v>
      </c>
      <c r="AO93" s="45">
        <f t="shared" si="82"/>
        <v>7.8644110919518957E-3</v>
      </c>
      <c r="AP93" s="45">
        <f t="shared" si="83"/>
        <v>0.58475248565894755</v>
      </c>
      <c r="AQ93" s="45">
        <f t="shared" si="84"/>
        <v>5.761619634389141E-4</v>
      </c>
      <c r="AR93" s="45">
        <f t="shared" si="85"/>
        <v>0.15316289530449223</v>
      </c>
      <c r="AS93" s="45">
        <f t="shared" si="86"/>
        <v>6.2084173221810743E-2</v>
      </c>
      <c r="AT93" s="45">
        <f t="shared" si="87"/>
        <v>0</v>
      </c>
      <c r="AU93" s="45">
        <f t="shared" si="88"/>
        <v>0.1242808590673054</v>
      </c>
      <c r="AV93" s="45">
        <f t="shared" si="89"/>
        <v>4.8240340111011632E-5</v>
      </c>
      <c r="AW93" s="45">
        <f t="shared" si="90"/>
        <v>1.8386560411840413E-4</v>
      </c>
      <c r="AX93" s="45">
        <f t="shared" si="91"/>
        <v>1.5929466171193789E-4</v>
      </c>
      <c r="AY93" s="45">
        <f t="shared" si="92"/>
        <v>0</v>
      </c>
      <c r="AZ93">
        <f t="shared" si="95"/>
        <v>1.2063272941416941E-2</v>
      </c>
      <c r="BA93">
        <f t="shared" si="96"/>
        <v>7.179420885842884E-2</v>
      </c>
      <c r="BB93">
        <f t="shared" si="97"/>
        <v>1.7794018138601768</v>
      </c>
      <c r="BC93">
        <f t="shared" si="98"/>
        <v>3.5065217094892302E-3</v>
      </c>
      <c r="BD93">
        <f t="shared" si="99"/>
        <v>1.3982240712347092</v>
      </c>
      <c r="BE93">
        <f t="shared" si="100"/>
        <v>0.18892213911397004</v>
      </c>
      <c r="BF93">
        <f t="shared" si="101"/>
        <v>0</v>
      </c>
      <c r="BG93">
        <f t="shared" si="102"/>
        <v>0.75637330828362048</v>
      </c>
      <c r="BH93">
        <f t="shared" si="103"/>
        <v>4.4038606487342507E-4</v>
      </c>
      <c r="BI93">
        <f t="shared" si="104"/>
        <v>5.5950303333230365E-4</v>
      </c>
      <c r="BJ93">
        <f t="shared" si="105"/>
        <v>9.6946731117885374E-4</v>
      </c>
      <c r="BK93">
        <f t="shared" si="106"/>
        <v>0</v>
      </c>
      <c r="BL93" s="46">
        <f t="shared" si="107"/>
        <v>25.143361992953604</v>
      </c>
      <c r="BM93">
        <f t="shared" si="79"/>
        <v>76.511250544557797</v>
      </c>
      <c r="BN93">
        <f t="shared" si="80"/>
        <v>2.8515242663203777</v>
      </c>
      <c r="BO93">
        <f t="shared" si="108"/>
        <v>0.93707665669417628</v>
      </c>
      <c r="BP93">
        <f t="shared" si="81"/>
        <v>4.2122546924111965</v>
      </c>
    </row>
    <row r="94" spans="1:68" x14ac:dyDescent="0.2">
      <c r="A94" t="s">
        <v>99</v>
      </c>
      <c r="B94">
        <v>3.136000000000001</v>
      </c>
      <c r="C94" s="1">
        <f t="shared" si="93"/>
        <v>558</v>
      </c>
      <c r="D94" s="40">
        <v>27.2921446434</v>
      </c>
      <c r="E94" s="40">
        <v>80.739570397199998</v>
      </c>
      <c r="F94" s="40">
        <v>12834.9470751606</v>
      </c>
      <c r="G94" s="40">
        <v>13.646428067999999</v>
      </c>
      <c r="H94" s="40">
        <v>4140.3575815056001</v>
      </c>
      <c r="I94" s="40">
        <v>2423.7076224231</v>
      </c>
      <c r="J94" s="40">
        <v>0</v>
      </c>
      <c r="K94" s="40">
        <v>5097.6900342849003</v>
      </c>
      <c r="L94" s="40">
        <v>2.4647120082000002</v>
      </c>
      <c r="M94" s="40">
        <v>15.7376064612</v>
      </c>
      <c r="N94" s="40">
        <v>14.073171165300002</v>
      </c>
      <c r="O94" s="40">
        <v>0</v>
      </c>
      <c r="P94" s="8">
        <f t="shared" si="55"/>
        <v>8.5588165601702432E-2</v>
      </c>
      <c r="Q94" s="8">
        <f t="shared" si="56"/>
        <v>0.25319929276561931</v>
      </c>
      <c r="R94" s="8">
        <f t="shared" si="57"/>
        <v>40.250394027703656</v>
      </c>
      <c r="S94" s="8">
        <f t="shared" si="58"/>
        <v>4.2795198421248015E-2</v>
      </c>
      <c r="T94" s="8">
        <f t="shared" si="59"/>
        <v>12.984161375601566</v>
      </c>
      <c r="U94" s="8">
        <f t="shared" si="60"/>
        <v>7.6007471039188443</v>
      </c>
      <c r="V94" s="8">
        <f t="shared" si="61"/>
        <v>0</v>
      </c>
      <c r="W94" s="8">
        <f t="shared" si="62"/>
        <v>15.986355947517454</v>
      </c>
      <c r="X94" s="8">
        <f t="shared" si="63"/>
        <v>7.7293368577152034E-3</v>
      </c>
      <c r="Y94" s="8">
        <f t="shared" si="64"/>
        <v>4.935313386232322E-2</v>
      </c>
      <c r="Z94" s="8">
        <f t="shared" si="65"/>
        <v>4.4133464774380821E-2</v>
      </c>
      <c r="AA94" s="8">
        <f t="shared" si="66"/>
        <v>0</v>
      </c>
      <c r="AB94" s="45">
        <f t="shared" si="67"/>
        <v>1.2332588703415335E-2</v>
      </c>
      <c r="AC94" s="45">
        <f t="shared" si="68"/>
        <v>2.3422691282665987E-2</v>
      </c>
      <c r="AD94" s="45">
        <f t="shared" si="69"/>
        <v>1.7507783396130343</v>
      </c>
      <c r="AE94" s="45">
        <f t="shared" si="70"/>
        <v>1.7603948342759365E-3</v>
      </c>
      <c r="AF94" s="45">
        <f t="shared" si="71"/>
        <v>0.48125134824320109</v>
      </c>
      <c r="AG94" s="45">
        <f t="shared" si="72"/>
        <v>0.19439250905163283</v>
      </c>
      <c r="AH94" s="45">
        <f t="shared" si="73"/>
        <v>0</v>
      </c>
      <c r="AI94" s="45">
        <f t="shared" si="74"/>
        <v>0.39886117633526585</v>
      </c>
      <c r="AJ94" s="45">
        <f t="shared" si="75"/>
        <v>1.3839457220618089E-4</v>
      </c>
      <c r="AK94" s="45">
        <f t="shared" si="76"/>
        <v>5.7743224362142534E-4</v>
      </c>
      <c r="AL94" s="45">
        <f t="shared" si="77"/>
        <v>5.0369167740676579E-4</v>
      </c>
      <c r="AM94" s="45">
        <f t="shared" si="78"/>
        <v>0</v>
      </c>
      <c r="AN94" s="45">
        <f t="shared" si="94"/>
        <v>3.9325856834870315E-3</v>
      </c>
      <c r="AO94" s="45">
        <f t="shared" si="82"/>
        <v>7.46897043452359E-3</v>
      </c>
      <c r="AP94" s="45">
        <f t="shared" si="83"/>
        <v>0.55828390931538063</v>
      </c>
      <c r="AQ94" s="45">
        <f t="shared" si="84"/>
        <v>5.613503935828877E-4</v>
      </c>
      <c r="AR94" s="45">
        <f t="shared" si="85"/>
        <v>0.15346025135306152</v>
      </c>
      <c r="AS94" s="45">
        <f t="shared" si="86"/>
        <v>6.1987407223097181E-2</v>
      </c>
      <c r="AT94" s="45">
        <f t="shared" si="87"/>
        <v>0</v>
      </c>
      <c r="AU94" s="45">
        <f t="shared" si="88"/>
        <v>0.12718787510690871</v>
      </c>
      <c r="AV94" s="45">
        <f t="shared" si="89"/>
        <v>4.4130922259623996E-5</v>
      </c>
      <c r="AW94" s="45">
        <f t="shared" si="90"/>
        <v>1.8413017972621976E-4</v>
      </c>
      <c r="AX94" s="45">
        <f t="shared" si="91"/>
        <v>1.6061596856083087E-4</v>
      </c>
      <c r="AY94" s="45">
        <f t="shared" si="92"/>
        <v>0</v>
      </c>
      <c r="AZ94">
        <f t="shared" si="95"/>
        <v>1.2332588703415335E-2</v>
      </c>
      <c r="BA94">
        <f t="shared" si="96"/>
        <v>7.0268073847997964E-2</v>
      </c>
      <c r="BB94">
        <f t="shared" si="97"/>
        <v>1.7507783396130343</v>
      </c>
      <c r="BC94">
        <f t="shared" si="98"/>
        <v>3.520789668551873E-3</v>
      </c>
      <c r="BD94">
        <f t="shared" si="99"/>
        <v>1.4437540447296033</v>
      </c>
      <c r="BE94">
        <f t="shared" si="100"/>
        <v>0.19439250905163283</v>
      </c>
      <c r="BF94">
        <f t="shared" si="101"/>
        <v>0</v>
      </c>
      <c r="BG94">
        <f t="shared" si="102"/>
        <v>0.79772235267053171</v>
      </c>
      <c r="BH94">
        <f t="shared" si="103"/>
        <v>4.1518371661854268E-4</v>
      </c>
      <c r="BI94">
        <f t="shared" si="104"/>
        <v>5.7743224362142534E-4</v>
      </c>
      <c r="BJ94">
        <f t="shared" si="105"/>
        <v>1.0073833548135316E-3</v>
      </c>
      <c r="BK94">
        <f t="shared" si="106"/>
        <v>0</v>
      </c>
      <c r="BL94" s="46">
        <f t="shared" si="107"/>
        <v>24.650655946117499</v>
      </c>
      <c r="BM94">
        <f t="shared" si="79"/>
        <v>77.304457047024513</v>
      </c>
      <c r="BN94">
        <f t="shared" si="80"/>
        <v>2.8640185665567262</v>
      </c>
      <c r="BO94">
        <f t="shared" si="108"/>
        <v>0.91327122658058846</v>
      </c>
      <c r="BP94">
        <f t="shared" si="81"/>
        <v>4.2747686975998205</v>
      </c>
    </row>
    <row r="95" spans="1:68" x14ac:dyDescent="0.2">
      <c r="A95" t="s">
        <v>100</v>
      </c>
      <c r="B95">
        <v>3.0730000000000004</v>
      </c>
      <c r="C95" s="1">
        <f t="shared" si="93"/>
        <v>564</v>
      </c>
      <c r="D95" s="40">
        <v>27.993682247299997</v>
      </c>
      <c r="E95" s="40">
        <v>84.186360897100002</v>
      </c>
      <c r="F95" s="40">
        <v>13448.328584144301</v>
      </c>
      <c r="G95" s="40">
        <v>17.252576864600002</v>
      </c>
      <c r="H95" s="40">
        <v>4284.272927473</v>
      </c>
      <c r="I95" s="40">
        <v>2610.8677163800003</v>
      </c>
      <c r="J95" s="40">
        <v>0</v>
      </c>
      <c r="K95" s="40">
        <v>5277.8671460900005</v>
      </c>
      <c r="L95" s="40">
        <v>4.7239500462000006</v>
      </c>
      <c r="M95" s="40">
        <v>16.371369322000003</v>
      </c>
      <c r="N95" s="40">
        <v>14.768721921800001</v>
      </c>
      <c r="O95" s="40">
        <v>0</v>
      </c>
      <c r="P95" s="8">
        <f t="shared" si="55"/>
        <v>8.6024585545952895E-2</v>
      </c>
      <c r="Q95" s="8">
        <f t="shared" si="56"/>
        <v>0.25870468703678834</v>
      </c>
      <c r="R95" s="8">
        <f t="shared" si="57"/>
        <v>41.326713739075437</v>
      </c>
      <c r="S95" s="8">
        <f t="shared" si="58"/>
        <v>5.301716870491581E-2</v>
      </c>
      <c r="T95" s="8">
        <f t="shared" si="59"/>
        <v>13.16557070612453</v>
      </c>
      <c r="U95" s="8">
        <f t="shared" si="60"/>
        <v>8.0231964924357406</v>
      </c>
      <c r="V95" s="8">
        <f t="shared" si="61"/>
        <v>0</v>
      </c>
      <c r="W95" s="8">
        <f t="shared" si="62"/>
        <v>16.218885739934574</v>
      </c>
      <c r="X95" s="8">
        <f t="shared" si="63"/>
        <v>1.4516698491972603E-2</v>
      </c>
      <c r="Y95" s="8">
        <f t="shared" si="64"/>
        <v>5.0309217926506014E-2</v>
      </c>
      <c r="Z95" s="8">
        <f t="shared" si="65"/>
        <v>4.5384282465691407E-2</v>
      </c>
      <c r="AA95" s="8">
        <f t="shared" si="66"/>
        <v>0</v>
      </c>
      <c r="AB95" s="45">
        <f t="shared" si="67"/>
        <v>1.2395473421607045E-2</v>
      </c>
      <c r="AC95" s="45">
        <f t="shared" si="68"/>
        <v>2.3931978449286618E-2</v>
      </c>
      <c r="AD95" s="45">
        <f t="shared" si="69"/>
        <v>1.7975952039615242</v>
      </c>
      <c r="AE95" s="45">
        <f t="shared" si="70"/>
        <v>2.1808790088406341E-3</v>
      </c>
      <c r="AF95" s="45">
        <f t="shared" si="71"/>
        <v>0.48797519296236214</v>
      </c>
      <c r="AG95" s="45">
        <f t="shared" si="72"/>
        <v>0.20519684123876575</v>
      </c>
      <c r="AH95" s="45">
        <f t="shared" si="73"/>
        <v>0</v>
      </c>
      <c r="AI95" s="45">
        <f t="shared" si="74"/>
        <v>0.40466281786263908</v>
      </c>
      <c r="AJ95" s="45">
        <f t="shared" si="75"/>
        <v>2.599229810559105E-4</v>
      </c>
      <c r="AK95" s="45">
        <f t="shared" si="76"/>
        <v>5.8861843835855872E-4</v>
      </c>
      <c r="AL95" s="45">
        <f t="shared" si="77"/>
        <v>5.1796715893279394E-4</v>
      </c>
      <c r="AM95" s="45">
        <f t="shared" si="78"/>
        <v>0</v>
      </c>
      <c r="AN95" s="45">
        <f t="shared" si="94"/>
        <v>4.0336717935590769E-3</v>
      </c>
      <c r="AO95" s="45">
        <f t="shared" si="82"/>
        <v>7.7878224696669753E-3</v>
      </c>
      <c r="AP95" s="45">
        <f t="shared" si="83"/>
        <v>0.58496427073267943</v>
      </c>
      <c r="AQ95" s="45">
        <f t="shared" si="84"/>
        <v>7.0969053330316749E-4</v>
      </c>
      <c r="AR95" s="45">
        <f t="shared" si="85"/>
        <v>0.15879440057349889</v>
      </c>
      <c r="AS95" s="45">
        <f t="shared" si="86"/>
        <v>6.6774110393350378E-2</v>
      </c>
      <c r="AT95" s="45">
        <f t="shared" si="87"/>
        <v>0</v>
      </c>
      <c r="AU95" s="45">
        <f t="shared" si="88"/>
        <v>0.13168331202819364</v>
      </c>
      <c r="AV95" s="45">
        <f t="shared" si="89"/>
        <v>8.4582811928379589E-5</v>
      </c>
      <c r="AW95" s="45">
        <f t="shared" si="90"/>
        <v>1.9154521261261265E-4</v>
      </c>
      <c r="AX95" s="45">
        <f t="shared" si="91"/>
        <v>1.6855423330061631E-4</v>
      </c>
      <c r="AY95" s="45">
        <f t="shared" si="92"/>
        <v>0</v>
      </c>
      <c r="AZ95">
        <f t="shared" si="95"/>
        <v>1.2395473421607045E-2</v>
      </c>
      <c r="BA95">
        <f t="shared" si="96"/>
        <v>7.1795935347859857E-2</v>
      </c>
      <c r="BB95">
        <f t="shared" si="97"/>
        <v>1.7975952039615242</v>
      </c>
      <c r="BC95">
        <f t="shared" si="98"/>
        <v>4.3617580176812682E-3</v>
      </c>
      <c r="BD95">
        <f t="shared" si="99"/>
        <v>1.4639255788870864</v>
      </c>
      <c r="BE95">
        <f t="shared" si="100"/>
        <v>0.20519684123876575</v>
      </c>
      <c r="BF95">
        <f t="shared" si="101"/>
        <v>0</v>
      </c>
      <c r="BG95">
        <f t="shared" si="102"/>
        <v>0.80932563572527816</v>
      </c>
      <c r="BH95">
        <f t="shared" si="103"/>
        <v>7.7976894316773154E-4</v>
      </c>
      <c r="BI95">
        <f t="shared" si="104"/>
        <v>5.8861843835855872E-4</v>
      </c>
      <c r="BJ95">
        <f t="shared" si="105"/>
        <v>1.0359343178655879E-3</v>
      </c>
      <c r="BK95">
        <f t="shared" si="106"/>
        <v>0</v>
      </c>
      <c r="BL95" s="46">
        <f t="shared" si="107"/>
        <v>25.786633035386302</v>
      </c>
      <c r="BM95">
        <f t="shared" si="79"/>
        <v>79.24232331774212</v>
      </c>
      <c r="BN95">
        <f t="shared" si="80"/>
        <v>2.9353048954833727</v>
      </c>
      <c r="BO95">
        <f t="shared" si="108"/>
        <v>0.95519196078209312</v>
      </c>
      <c r="BP95">
        <f t="shared" si="81"/>
        <v>4.3670007482991942</v>
      </c>
    </row>
    <row r="96" spans="1:68" x14ac:dyDescent="0.2">
      <c r="A96" t="s">
        <v>101</v>
      </c>
      <c r="B96">
        <v>2.6530000000000005</v>
      </c>
      <c r="C96" s="1">
        <f>C95+6</f>
        <v>570</v>
      </c>
      <c r="D96" s="40">
        <v>28.050386570800001</v>
      </c>
      <c r="E96" s="40">
        <v>83.676138413999993</v>
      </c>
      <c r="F96" s="40">
        <v>13215.332225770399</v>
      </c>
      <c r="G96" s="40">
        <v>15.437394513199999</v>
      </c>
      <c r="H96" s="40">
        <v>3971.3135114740999</v>
      </c>
      <c r="I96" s="40">
        <v>2411.0520137341</v>
      </c>
      <c r="J96" s="40">
        <v>0</v>
      </c>
      <c r="K96" s="40">
        <v>5030.1346395146002</v>
      </c>
      <c r="L96" s="40">
        <v>3.8354180843000001</v>
      </c>
      <c r="M96" s="40">
        <v>15.366649842500001</v>
      </c>
      <c r="N96" s="40">
        <v>14.220426640199999</v>
      </c>
      <c r="O96" s="40">
        <v>0</v>
      </c>
      <c r="P96" s="8">
        <f t="shared" si="55"/>
        <v>7.4417675572332406E-2</v>
      </c>
      <c r="Q96" s="8">
        <f t="shared" si="56"/>
        <v>0.22199279521234203</v>
      </c>
      <c r="R96" s="8">
        <f t="shared" si="57"/>
        <v>35.060276394968874</v>
      </c>
      <c r="S96" s="8">
        <f t="shared" si="58"/>
        <v>4.0955407643519605E-2</v>
      </c>
      <c r="T96" s="8">
        <f t="shared" si="59"/>
        <v>10.535894745940789</v>
      </c>
      <c r="U96" s="8">
        <f t="shared" si="60"/>
        <v>6.3965209924365682</v>
      </c>
      <c r="V96" s="8">
        <f t="shared" si="61"/>
        <v>0</v>
      </c>
      <c r="W96" s="8">
        <f t="shared" si="62"/>
        <v>13.344947198632235</v>
      </c>
      <c r="X96" s="8">
        <f t="shared" si="63"/>
        <v>1.0175364177647903E-2</v>
      </c>
      <c r="Y96" s="8">
        <f t="shared" si="64"/>
        <v>4.0767722032152509E-2</v>
      </c>
      <c r="Z96" s="8">
        <f t="shared" si="65"/>
        <v>3.7726791876450602E-2</v>
      </c>
      <c r="AA96" s="8">
        <f t="shared" si="66"/>
        <v>0</v>
      </c>
      <c r="AB96" s="45">
        <f t="shared" si="67"/>
        <v>1.0723008007540691E-2</v>
      </c>
      <c r="AC96" s="45">
        <f t="shared" si="68"/>
        <v>2.0535873747672712E-2</v>
      </c>
      <c r="AD96" s="45">
        <f t="shared" si="69"/>
        <v>1.5250228966928612</v>
      </c>
      <c r="AE96" s="45">
        <f t="shared" si="70"/>
        <v>1.6847144238387333E-3</v>
      </c>
      <c r="AF96" s="45">
        <f t="shared" si="71"/>
        <v>0.39050758880432873</v>
      </c>
      <c r="AG96" s="45">
        <f t="shared" si="72"/>
        <v>0.16359388727459254</v>
      </c>
      <c r="AH96" s="45">
        <f t="shared" si="73"/>
        <v>0</v>
      </c>
      <c r="AI96" s="45">
        <f t="shared" si="74"/>
        <v>0.33295776443693204</v>
      </c>
      <c r="AJ96" s="45">
        <f t="shared" si="75"/>
        <v>1.8219094319870909E-4</v>
      </c>
      <c r="AK96" s="45">
        <f t="shared" si="76"/>
        <v>4.7698282475900912E-4</v>
      </c>
      <c r="AL96" s="45">
        <f t="shared" si="77"/>
        <v>4.3057283584170964E-4</v>
      </c>
      <c r="AM96" s="45">
        <f t="shared" si="78"/>
        <v>0</v>
      </c>
      <c r="AN96" s="45">
        <f t="shared" si="94"/>
        <v>4.0418424453602299E-3</v>
      </c>
      <c r="AO96" s="45">
        <f t="shared" si="82"/>
        <v>7.7406233500462527E-3</v>
      </c>
      <c r="AP96" s="45">
        <f t="shared" si="83"/>
        <v>0.57482958789779903</v>
      </c>
      <c r="AQ96" s="45">
        <f t="shared" si="84"/>
        <v>6.3502239873303168E-4</v>
      </c>
      <c r="AR96" s="45">
        <f t="shared" si="85"/>
        <v>0.14719471873514084</v>
      </c>
      <c r="AS96" s="45">
        <f t="shared" si="86"/>
        <v>6.1663734366601018E-2</v>
      </c>
      <c r="AT96" s="45">
        <f t="shared" si="87"/>
        <v>0</v>
      </c>
      <c r="AU96" s="45">
        <f t="shared" si="88"/>
        <v>0.12550236126533432</v>
      </c>
      <c r="AV96" s="45">
        <f t="shared" si="89"/>
        <v>6.867355567233662E-5</v>
      </c>
      <c r="AW96" s="45">
        <f t="shared" si="90"/>
        <v>1.7978998294723296E-4</v>
      </c>
      <c r="AX96" s="45">
        <f t="shared" si="91"/>
        <v>1.6229658343072355E-4</v>
      </c>
      <c r="AY96" s="45">
        <f t="shared" si="92"/>
        <v>0</v>
      </c>
      <c r="AZ96">
        <f t="shared" si="95"/>
        <v>1.0723008007540691E-2</v>
      </c>
      <c r="BA96">
        <f t="shared" si="96"/>
        <v>6.1607621243018135E-2</v>
      </c>
      <c r="BB96">
        <f t="shared" si="97"/>
        <v>1.5250228966928612</v>
      </c>
      <c r="BC96">
        <f t="shared" si="98"/>
        <v>3.3694288476774667E-3</v>
      </c>
      <c r="BD96">
        <f t="shared" si="99"/>
        <v>1.1715227664129861</v>
      </c>
      <c r="BE96">
        <f t="shared" si="100"/>
        <v>0.16359388727459254</v>
      </c>
      <c r="BF96">
        <f t="shared" si="101"/>
        <v>0</v>
      </c>
      <c r="BG96">
        <f t="shared" si="102"/>
        <v>0.66591552887386407</v>
      </c>
      <c r="BH96">
        <f t="shared" si="103"/>
        <v>5.4657282959612731E-4</v>
      </c>
      <c r="BI96">
        <f t="shared" si="104"/>
        <v>4.7698282475900912E-4</v>
      </c>
      <c r="BJ96">
        <f t="shared" si="105"/>
        <v>8.6114567168341929E-4</v>
      </c>
      <c r="BK96">
        <f t="shared" si="106"/>
        <v>0</v>
      </c>
      <c r="BL96" s="46">
        <f t="shared" si="107"/>
        <v>24.788418804558201</v>
      </c>
      <c r="BM96">
        <f t="shared" si="79"/>
        <v>65.763675088492917</v>
      </c>
      <c r="BN96">
        <f t="shared" si="80"/>
        <v>2.4461154799915654</v>
      </c>
      <c r="BO96">
        <f t="shared" si="108"/>
        <v>0.9220186505810648</v>
      </c>
      <c r="BP96">
        <f t="shared" si="81"/>
        <v>3.6036398386785793</v>
      </c>
    </row>
    <row r="97" spans="1:68" x14ac:dyDescent="0.2">
      <c r="A97" t="s">
        <v>102</v>
      </c>
      <c r="B97">
        <v>3.3310000000000004</v>
      </c>
      <c r="C97" s="1">
        <f t="shared" si="93"/>
        <v>576</v>
      </c>
      <c r="D97" s="40">
        <v>8.5774694615999998</v>
      </c>
      <c r="E97" s="40">
        <v>23.792196729600001</v>
      </c>
      <c r="F97" s="40">
        <v>5235.5948623991999</v>
      </c>
      <c r="G97" s="40">
        <v>12.7582050024</v>
      </c>
      <c r="H97" s="40">
        <v>111.08126343600001</v>
      </c>
      <c r="I97" s="40">
        <v>1507.9111071336001</v>
      </c>
      <c r="J97" s="40">
        <v>0</v>
      </c>
      <c r="K97" s="40">
        <v>3592.7459921340001</v>
      </c>
      <c r="L97" s="40">
        <v>0.70018233480000003</v>
      </c>
      <c r="M97" s="40">
        <v>9.9866230308000006</v>
      </c>
      <c r="N97" s="40">
        <v>9.4557139092</v>
      </c>
      <c r="O97" s="40">
        <v>0</v>
      </c>
      <c r="P97" s="8">
        <f t="shared" si="55"/>
        <v>2.8571550776589599E-2</v>
      </c>
      <c r="Q97" s="8">
        <f t="shared" si="56"/>
        <v>7.9251807306297606E-2</v>
      </c>
      <c r="R97" s="8">
        <f t="shared" si="57"/>
        <v>17.439766486651735</v>
      </c>
      <c r="S97" s="8">
        <f t="shared" si="58"/>
        <v>4.2497580862994405E-2</v>
      </c>
      <c r="T97" s="8">
        <f t="shared" si="59"/>
        <v>0.37001168850531607</v>
      </c>
      <c r="U97" s="8">
        <f t="shared" si="60"/>
        <v>5.0228518978620222</v>
      </c>
      <c r="V97" s="8">
        <f t="shared" si="61"/>
        <v>0</v>
      </c>
      <c r="W97" s="8">
        <f t="shared" si="62"/>
        <v>11.967436899798354</v>
      </c>
      <c r="X97" s="8">
        <f t="shared" si="63"/>
        <v>2.3323073572188002E-3</v>
      </c>
      <c r="Y97" s="8">
        <f t="shared" si="64"/>
        <v>3.3265441315594807E-2</v>
      </c>
      <c r="Z97" s="8">
        <f t="shared" si="65"/>
        <v>3.1496983031545203E-2</v>
      </c>
      <c r="AA97" s="8">
        <f t="shared" si="66"/>
        <v>0</v>
      </c>
      <c r="AB97" s="45">
        <f t="shared" si="67"/>
        <v>4.1169381522463393E-3</v>
      </c>
      <c r="AC97" s="45">
        <f t="shared" si="68"/>
        <v>7.3313420264845145E-3</v>
      </c>
      <c r="AD97" s="45">
        <f t="shared" si="69"/>
        <v>0.75858053443461226</v>
      </c>
      <c r="AE97" s="45">
        <f t="shared" si="70"/>
        <v>1.7481522362400002E-3</v>
      </c>
      <c r="AF97" s="45">
        <f t="shared" si="71"/>
        <v>1.3714295348603264E-2</v>
      </c>
      <c r="AG97" s="45">
        <f t="shared" si="72"/>
        <v>0.12846168536731514</v>
      </c>
      <c r="AH97" s="45">
        <f t="shared" si="73"/>
        <v>0</v>
      </c>
      <c r="AI97" s="45">
        <f t="shared" si="74"/>
        <v>0.29858874500494897</v>
      </c>
      <c r="AJ97" s="45">
        <f t="shared" si="75"/>
        <v>4.1760203352171893E-5</v>
      </c>
      <c r="AK97" s="45">
        <f t="shared" si="76"/>
        <v>3.8920605259851182E-4</v>
      </c>
      <c r="AL97" s="45">
        <f t="shared" si="77"/>
        <v>3.594725294629674E-4</v>
      </c>
      <c r="AM97" s="45">
        <f t="shared" si="78"/>
        <v>0</v>
      </c>
      <c r="AN97" s="45">
        <f t="shared" si="94"/>
        <v>1.2359466082997115E-3</v>
      </c>
      <c r="AO97" s="45">
        <f t="shared" si="82"/>
        <v>2.2009432682331171E-3</v>
      </c>
      <c r="AP97" s="45">
        <f t="shared" si="83"/>
        <v>0.22773357383206611</v>
      </c>
      <c r="AQ97" s="45">
        <f t="shared" si="84"/>
        <v>5.2481304000000001E-4</v>
      </c>
      <c r="AR97" s="45">
        <f t="shared" si="85"/>
        <v>4.1171706240177913E-3</v>
      </c>
      <c r="AS97" s="45">
        <f t="shared" si="86"/>
        <v>3.8565501461217393E-2</v>
      </c>
      <c r="AT97" s="45">
        <f t="shared" si="87"/>
        <v>0</v>
      </c>
      <c r="AU97" s="45">
        <f t="shared" si="88"/>
        <v>8.9639371061227546E-2</v>
      </c>
      <c r="AV97" s="45">
        <f t="shared" si="89"/>
        <v>1.2536836791405551E-5</v>
      </c>
      <c r="AW97" s="45">
        <f t="shared" si="90"/>
        <v>1.1684360630396631E-4</v>
      </c>
      <c r="AX97" s="45">
        <f t="shared" si="91"/>
        <v>1.079173009495549E-4</v>
      </c>
      <c r="AY97" s="45">
        <f t="shared" si="92"/>
        <v>0</v>
      </c>
      <c r="AZ97">
        <f t="shared" si="95"/>
        <v>4.1169381522463393E-3</v>
      </c>
      <c r="BA97">
        <f t="shared" si="96"/>
        <v>2.1994026079453544E-2</v>
      </c>
      <c r="BB97">
        <f t="shared" si="97"/>
        <v>0.75858053443461226</v>
      </c>
      <c r="BC97">
        <f t="shared" si="98"/>
        <v>3.4963044724800004E-3</v>
      </c>
      <c r="BD97">
        <f t="shared" si="99"/>
        <v>4.114288604580979E-2</v>
      </c>
      <c r="BE97">
        <f t="shared" si="100"/>
        <v>0.12846168536731514</v>
      </c>
      <c r="BF97">
        <f t="shared" si="101"/>
        <v>0</v>
      </c>
      <c r="BG97">
        <f t="shared" si="102"/>
        <v>0.59717749000989795</v>
      </c>
      <c r="BH97">
        <f t="shared" si="103"/>
        <v>1.2528061005651569E-4</v>
      </c>
      <c r="BI97">
        <f t="shared" si="104"/>
        <v>3.8920605259851182E-4</v>
      </c>
      <c r="BJ97">
        <f t="shared" si="105"/>
        <v>7.1894505892593479E-4</v>
      </c>
      <c r="BK97">
        <f t="shared" si="106"/>
        <v>0</v>
      </c>
      <c r="BL97" s="46">
        <f t="shared" si="107"/>
        <v>10.5126036155712</v>
      </c>
      <c r="BM97">
        <f t="shared" si="79"/>
        <v>35.017482643467666</v>
      </c>
      <c r="BN97">
        <f t="shared" si="80"/>
        <v>1.2133321313558643</v>
      </c>
      <c r="BO97">
        <f t="shared" si="108"/>
        <v>0.3642546176391066</v>
      </c>
      <c r="BP97">
        <f t="shared" si="81"/>
        <v>1.556203296283396</v>
      </c>
    </row>
    <row r="98" spans="1:68" x14ac:dyDescent="0.2">
      <c r="A98" s="1" t="s">
        <v>103</v>
      </c>
      <c r="B98">
        <v>3.3629999999999995</v>
      </c>
      <c r="C98" s="1">
        <f t="shared" si="93"/>
        <v>582</v>
      </c>
      <c r="D98" s="56">
        <v>4.0722069984000004</v>
      </c>
      <c r="E98" s="56">
        <v>9.8058005664000003</v>
      </c>
      <c r="F98" s="56">
        <v>2221.3617814976001</v>
      </c>
      <c r="G98" s="56">
        <v>13.902437529600002</v>
      </c>
      <c r="H98" s="56">
        <v>97.6775536512</v>
      </c>
      <c r="I98" s="56">
        <v>904.2854255328001</v>
      </c>
      <c r="J98" s="56">
        <v>0</v>
      </c>
      <c r="K98" s="56">
        <v>3558.2526761280001</v>
      </c>
      <c r="L98" s="56">
        <v>1.4502064064</v>
      </c>
      <c r="M98" s="56">
        <v>5.2511017632000003</v>
      </c>
      <c r="N98" s="56">
        <v>9.3642736416000005</v>
      </c>
      <c r="O98" s="56">
        <v>0</v>
      </c>
      <c r="P98" s="8">
        <f t="shared" si="55"/>
        <v>1.36948321356192E-2</v>
      </c>
      <c r="Q98" s="8">
        <f t="shared" si="56"/>
        <v>3.2976907304803196E-2</v>
      </c>
      <c r="R98" s="8">
        <f t="shared" si="57"/>
        <v>7.470439671176428</v>
      </c>
      <c r="S98" s="8">
        <f t="shared" si="58"/>
        <v>4.6753897412044804E-2</v>
      </c>
      <c r="T98" s="8">
        <f t="shared" si="59"/>
        <v>0.32848961292898554</v>
      </c>
      <c r="U98" s="8">
        <f t="shared" si="60"/>
        <v>3.0411118860668065</v>
      </c>
      <c r="V98" s="8">
        <f t="shared" si="61"/>
        <v>0</v>
      </c>
      <c r="W98" s="8">
        <f t="shared" si="62"/>
        <v>11.966403749818463</v>
      </c>
      <c r="X98" s="8">
        <f t="shared" si="63"/>
        <v>4.8770441447231992E-3</v>
      </c>
      <c r="Y98" s="8">
        <f t="shared" si="64"/>
        <v>1.7659455229641598E-2</v>
      </c>
      <c r="Z98" s="8">
        <f t="shared" si="65"/>
        <v>3.1492052256700799E-2</v>
      </c>
      <c r="AA98" s="8">
        <f t="shared" si="66"/>
        <v>0</v>
      </c>
      <c r="AB98" s="52">
        <f t="shared" si="67"/>
        <v>1.9733187515301441E-3</v>
      </c>
      <c r="AC98" s="52">
        <f t="shared" si="68"/>
        <v>3.0505927201483068E-3</v>
      </c>
      <c r="AD98" s="52">
        <f t="shared" si="69"/>
        <v>0.32494300440088858</v>
      </c>
      <c r="AE98" s="52">
        <f t="shared" si="70"/>
        <v>1.9232372444280051E-3</v>
      </c>
      <c r="AF98" s="52">
        <f t="shared" si="71"/>
        <v>1.2175300701593237E-2</v>
      </c>
      <c r="AG98" s="52">
        <f t="shared" si="72"/>
        <v>7.7777797597616535E-2</v>
      </c>
      <c r="AH98" s="52">
        <f t="shared" si="73"/>
        <v>0</v>
      </c>
      <c r="AI98" s="52">
        <f t="shared" si="74"/>
        <v>0.29856296780984193</v>
      </c>
      <c r="AJ98" s="52">
        <f t="shared" si="75"/>
        <v>8.7323977524139641E-5</v>
      </c>
      <c r="AK98" s="52">
        <f t="shared" si="76"/>
        <v>2.0661583280263951E-4</v>
      </c>
      <c r="AL98" s="52">
        <f t="shared" si="77"/>
        <v>3.5941625492696641E-4</v>
      </c>
      <c r="AM98" s="52">
        <f t="shared" si="78"/>
        <v>0</v>
      </c>
      <c r="AN98" s="45">
        <f t="shared" si="94"/>
        <v>5.8677334270893378E-4</v>
      </c>
      <c r="AO98" s="45">
        <f t="shared" si="82"/>
        <v>9.0710458523589278E-4</v>
      </c>
      <c r="AP98" s="45">
        <f t="shared" si="83"/>
        <v>9.6622957002940421E-2</v>
      </c>
      <c r="AQ98" s="45">
        <f t="shared" si="84"/>
        <v>5.7188142861373933E-4</v>
      </c>
      <c r="AR98" s="45">
        <f t="shared" si="85"/>
        <v>3.6203689270274276E-3</v>
      </c>
      <c r="AS98" s="45">
        <f t="shared" si="86"/>
        <v>2.3127504489329927E-2</v>
      </c>
      <c r="AT98" s="45">
        <f t="shared" si="87"/>
        <v>0</v>
      </c>
      <c r="AU98" s="45">
        <f t="shared" si="88"/>
        <v>8.8778759384431152E-2</v>
      </c>
      <c r="AV98" s="45">
        <f t="shared" si="89"/>
        <v>2.5966095011638316E-5</v>
      </c>
      <c r="AW98" s="45">
        <f t="shared" si="90"/>
        <v>6.1437952067392075E-5</v>
      </c>
      <c r="AX98" s="45">
        <f t="shared" si="91"/>
        <v>1.0687370054325496E-4</v>
      </c>
      <c r="AY98" s="45">
        <f t="shared" si="92"/>
        <v>0</v>
      </c>
      <c r="AZ98">
        <f t="shared" si="95"/>
        <v>1.9733187515301441E-3</v>
      </c>
      <c r="BA98">
        <f t="shared" si="96"/>
        <v>9.1517781604449205E-3</v>
      </c>
      <c r="BB98">
        <f t="shared" si="97"/>
        <v>0.32494300440088858</v>
      </c>
      <c r="BC98">
        <f t="shared" si="98"/>
        <v>3.8464744888560103E-3</v>
      </c>
      <c r="BD98">
        <f t="shared" si="99"/>
        <v>3.6525902104779712E-2</v>
      </c>
      <c r="BE98">
        <f t="shared" si="100"/>
        <v>7.7777797597616535E-2</v>
      </c>
      <c r="BF98">
        <f t="shared" si="101"/>
        <v>0</v>
      </c>
      <c r="BG98">
        <f t="shared" si="102"/>
        <v>0.59712593561968386</v>
      </c>
      <c r="BH98">
        <f t="shared" si="103"/>
        <v>2.6197193257241892E-4</v>
      </c>
      <c r="BI98">
        <f t="shared" si="104"/>
        <v>2.0661583280263951E-4</v>
      </c>
      <c r="BJ98">
        <f t="shared" si="105"/>
        <v>7.1883250985393281E-4</v>
      </c>
      <c r="BK98">
        <f t="shared" si="106"/>
        <v>0</v>
      </c>
      <c r="BL98" s="46">
        <f t="shared" si="107"/>
        <v>6.8254234637152003</v>
      </c>
      <c r="BM98">
        <f t="shared" si="79"/>
        <v>22.953899108474214</v>
      </c>
      <c r="BN98">
        <f t="shared" si="80"/>
        <v>0.72105957529130049</v>
      </c>
      <c r="BO98">
        <f t="shared" si="108"/>
        <v>0.21440962690790977</v>
      </c>
      <c r="BP98">
        <f t="shared" si="81"/>
        <v>1.0525316313990289</v>
      </c>
    </row>
    <row r="99" spans="1:68" s="93" customFormat="1" x14ac:dyDescent="0.2">
      <c r="D99" s="95">
        <f>AVERAGE(D3:D98)</f>
        <v>32.770617800648964</v>
      </c>
      <c r="E99" s="95">
        <f t="shared" ref="E99:O99" si="109">AVERAGE(E3:E98)</f>
        <v>140.39788596128133</v>
      </c>
      <c r="F99" s="95">
        <f t="shared" si="109"/>
        <v>17148.795176247706</v>
      </c>
      <c r="G99" s="95">
        <f t="shared" si="109"/>
        <v>75.183908934606265</v>
      </c>
      <c r="H99" s="95">
        <f t="shared" si="109"/>
        <v>2232.7194172930785</v>
      </c>
      <c r="I99" s="95">
        <f t="shared" si="109"/>
        <v>2154.9674583878391</v>
      </c>
      <c r="J99" s="95">
        <f t="shared" si="109"/>
        <v>7.172076582463542</v>
      </c>
      <c r="K99" s="95">
        <f t="shared" si="109"/>
        <v>6830.4456701179524</v>
      </c>
      <c r="L99" s="95">
        <f t="shared" si="109"/>
        <v>5.2873646200822924</v>
      </c>
      <c r="M99" s="95">
        <f t="shared" si="109"/>
        <v>14.444389865640629</v>
      </c>
      <c r="N99" s="95">
        <f t="shared" si="109"/>
        <v>32.17389856439479</v>
      </c>
      <c r="O99" s="95">
        <f t="shared" si="109"/>
        <v>105.67273288072818</v>
      </c>
      <c r="AN99" s="94">
        <f>AVERAGE(AN3:AN98)</f>
        <v>4.7219910375574875E-3</v>
      </c>
      <c r="AO99" s="94">
        <f t="shared" ref="AO99:AY99" si="110">AVERAGE(AO3:AO98)</f>
        <v>1.2987778534808621E-2</v>
      </c>
      <c r="AP99" s="94">
        <f t="shared" si="110"/>
        <v>0.74592410509994389</v>
      </c>
      <c r="AQ99" s="94">
        <f t="shared" si="110"/>
        <v>3.0927152996547223E-3</v>
      </c>
      <c r="AR99" s="94">
        <f t="shared" si="110"/>
        <v>8.2754611463790873E-2</v>
      </c>
      <c r="AS99" s="94">
        <f t="shared" si="110"/>
        <v>5.5114257247770838E-2</v>
      </c>
      <c r="AT99" s="94">
        <f t="shared" si="110"/>
        <v>1.3054380383078893E-4</v>
      </c>
      <c r="AU99" s="94">
        <f t="shared" si="110"/>
        <v>0.17042030115064741</v>
      </c>
      <c r="AV99" s="94">
        <f t="shared" si="110"/>
        <v>9.4670807879718825E-5</v>
      </c>
      <c r="AW99" s="94">
        <f t="shared" si="110"/>
        <v>1.6899953042752577E-4</v>
      </c>
      <c r="AX99" s="94">
        <f t="shared" si="110"/>
        <v>3.6719811189676752E-4</v>
      </c>
      <c r="AY99" s="94">
        <f t="shared" si="110"/>
        <v>7.694803238966582E-4</v>
      </c>
      <c r="AZ99" s="94">
        <f>AVERAGE(AZ3:AZ98)</f>
        <v>1.4851780047758644E-2</v>
      </c>
      <c r="BA99" s="94">
        <f t="shared" ref="BA99:BK99" si="111">AVERAGE(BA3:BA98)</f>
        <v>0.12254383451049901</v>
      </c>
      <c r="BB99" s="94">
        <f t="shared" si="111"/>
        <v>2.3471053231603247</v>
      </c>
      <c r="BC99" s="94">
        <f t="shared" si="111"/>
        <v>2.0061558298538448E-2</v>
      </c>
      <c r="BD99" s="94">
        <f t="shared" si="111"/>
        <v>0.77998367454519979</v>
      </c>
      <c r="BE99" s="94">
        <f t="shared" si="111"/>
        <v>0.17355463825278813</v>
      </c>
      <c r="BF99" s="94">
        <f t="shared" si="111"/>
        <v>1.8037818418165227E-3</v>
      </c>
      <c r="BG99" s="94">
        <f t="shared" si="111"/>
        <v>1.0811381245481719</v>
      </c>
      <c r="BH99" s="94">
        <f t="shared" si="111"/>
        <v>9.0782511442412015E-4</v>
      </c>
      <c r="BI99" s="94">
        <f t="shared" si="111"/>
        <v>5.3101700933837637E-4</v>
      </c>
      <c r="BJ99" s="94">
        <f t="shared" si="111"/>
        <v>2.3390569367100831E-3</v>
      </c>
      <c r="BK99" s="94">
        <f t="shared" si="111"/>
        <v>5.5068136748122358E-3</v>
      </c>
      <c r="BL99" s="95">
        <f>AVERAGE(BL3:BL98)</f>
        <v>28.780030597256417</v>
      </c>
      <c r="BM99" s="95">
        <f t="shared" ref="BM99:BP99" si="112">SUM(BM3:BM98)</f>
        <v>8715.1436063496312</v>
      </c>
      <c r="BN99" s="95">
        <f>AVERAGE(BN3:BN98)</f>
        <v>3.3921615920498223</v>
      </c>
      <c r="BO99" s="95">
        <f>AVERAGE(BO3:BO98)</f>
        <v>1.0765466524121055</v>
      </c>
      <c r="BP99" s="95">
        <f t="shared" si="112"/>
        <v>436.83143308227653</v>
      </c>
    </row>
    <row r="100" spans="1:68" s="5" customFormat="1" x14ac:dyDescent="0.2"/>
    <row r="101" spans="1:68" s="5" customFormat="1" x14ac:dyDescent="0.2"/>
    <row r="102" spans="1:68" s="5" customFormat="1" x14ac:dyDescent="0.2"/>
    <row r="103" spans="1:68" s="5" customFormat="1" x14ac:dyDescent="0.2"/>
    <row r="104" spans="1:68" s="5" customFormat="1" x14ac:dyDescent="0.2"/>
    <row r="105" spans="1:68" s="5" customFormat="1" x14ac:dyDescent="0.2"/>
    <row r="106" spans="1:68" s="5" customFormat="1" x14ac:dyDescent="0.2"/>
    <row r="107" spans="1:68" s="5" customFormat="1" x14ac:dyDescent="0.2"/>
    <row r="108" spans="1:68" s="5" customFormat="1" x14ac:dyDescent="0.2"/>
    <row r="109" spans="1:68" s="5" customFormat="1" x14ac:dyDescent="0.2"/>
    <row r="110" spans="1:68" s="5" customFormat="1" x14ac:dyDescent="0.2"/>
    <row r="111" spans="1:68" s="5" customFormat="1" x14ac:dyDescent="0.2"/>
    <row r="112" spans="1:68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</sheetData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I23"/>
  <sheetViews>
    <sheetView workbookViewId="0">
      <selection activeCell="D3" sqref="D3:G18"/>
    </sheetView>
  </sheetViews>
  <sheetFormatPr baseColWidth="10" defaultColWidth="9.1640625" defaultRowHeight="15" x14ac:dyDescent="0.2"/>
  <cols>
    <col min="1" max="2" width="18.83203125" style="5" customWidth="1"/>
    <col min="3" max="3" width="7" style="5" customWidth="1"/>
    <col min="4" max="9" width="9.1640625" style="5"/>
    <col min="10" max="11" width="16.1640625" style="8" customWidth="1"/>
    <col min="12" max="19" width="9.1640625" style="8"/>
    <col min="20" max="24" width="9.1640625" style="8" customWidth="1"/>
    <col min="25" max="33" width="9.1640625" style="8"/>
    <col min="34" max="16384" width="9.1640625" style="5"/>
  </cols>
  <sheetData>
    <row r="1" spans="1:35" x14ac:dyDescent="0.2">
      <c r="D1" s="5" t="s">
        <v>476</v>
      </c>
      <c r="J1" s="8" t="s">
        <v>466</v>
      </c>
      <c r="O1" s="8" t="s">
        <v>467</v>
      </c>
      <c r="T1" s="8" t="s">
        <v>519</v>
      </c>
      <c r="Y1" s="8" t="s">
        <v>468</v>
      </c>
    </row>
    <row r="2" spans="1:35" ht="64" x14ac:dyDescent="0.2">
      <c r="A2" s="4" t="s">
        <v>0</v>
      </c>
      <c r="B2" s="4" t="s">
        <v>480</v>
      </c>
      <c r="C2" s="4" t="s">
        <v>398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464</v>
      </c>
      <c r="J2" s="7" t="s">
        <v>2</v>
      </c>
      <c r="K2" s="7" t="s">
        <v>3</v>
      </c>
      <c r="L2" s="7" t="s">
        <v>4</v>
      </c>
      <c r="M2" s="7" t="s">
        <v>5</v>
      </c>
      <c r="N2" s="7" t="s">
        <v>6</v>
      </c>
      <c r="O2" s="7" t="s">
        <v>2</v>
      </c>
      <c r="P2" s="7" t="s">
        <v>3</v>
      </c>
      <c r="Q2" s="7" t="s">
        <v>4</v>
      </c>
      <c r="R2" s="7" t="s">
        <v>5</v>
      </c>
      <c r="S2" s="7" t="s">
        <v>6</v>
      </c>
      <c r="T2" s="7" t="s">
        <v>2</v>
      </c>
      <c r="U2" s="7" t="s">
        <v>3</v>
      </c>
      <c r="V2" s="7" t="s">
        <v>4</v>
      </c>
      <c r="W2" s="7" t="s">
        <v>5</v>
      </c>
      <c r="X2" s="7" t="s">
        <v>6</v>
      </c>
      <c r="Y2" s="7" t="s">
        <v>2</v>
      </c>
      <c r="Z2" s="7" t="s">
        <v>3</v>
      </c>
      <c r="AA2" s="7" t="s">
        <v>4</v>
      </c>
      <c r="AB2" s="7" t="s">
        <v>5</v>
      </c>
      <c r="AC2" s="7" t="s">
        <v>6</v>
      </c>
      <c r="AD2" s="47" t="s">
        <v>479</v>
      </c>
      <c r="AE2" s="47" t="s">
        <v>477</v>
      </c>
      <c r="AF2" s="47" t="s">
        <v>490</v>
      </c>
      <c r="AG2" s="47" t="s">
        <v>478</v>
      </c>
      <c r="AH2" s="19" t="s">
        <v>519</v>
      </c>
      <c r="AI2" s="19" t="s">
        <v>526</v>
      </c>
    </row>
    <row r="3" spans="1:35" x14ac:dyDescent="0.2">
      <c r="A3" s="5" t="s">
        <v>401</v>
      </c>
      <c r="B3" s="5">
        <v>3.6</v>
      </c>
      <c r="C3" s="5">
        <f>C23+6</f>
        <v>12</v>
      </c>
      <c r="D3" s="17">
        <v>2.4509999999999996</v>
      </c>
      <c r="E3" s="17">
        <v>0.30725000000000002</v>
      </c>
      <c r="F3" s="17">
        <v>0.8527499999999999</v>
      </c>
      <c r="G3" s="10">
        <v>0.64799999999999991</v>
      </c>
      <c r="H3" s="5">
        <v>0</v>
      </c>
      <c r="I3" s="17">
        <f t="shared" ref="I3:I18" si="0">SUM(D3:H3)</f>
        <v>4.2589999999999995</v>
      </c>
      <c r="J3" s="8">
        <f>D3*$B3</f>
        <v>8.823599999999999</v>
      </c>
      <c r="K3" s="8">
        <f t="shared" ref="K3:N3" si="1">E3*$B3</f>
        <v>1.1061000000000001</v>
      </c>
      <c r="L3" s="8">
        <f t="shared" si="1"/>
        <v>3.0698999999999996</v>
      </c>
      <c r="M3" s="8">
        <f t="shared" si="1"/>
        <v>2.3327999999999998</v>
      </c>
      <c r="N3" s="8">
        <f t="shared" si="1"/>
        <v>0</v>
      </c>
      <c r="O3" s="8">
        <f>J3/18.998</f>
        <v>0.46444888935677431</v>
      </c>
      <c r="P3" s="8">
        <f>K3/35.45</f>
        <v>3.1201692524682651E-2</v>
      </c>
      <c r="Q3" s="8">
        <f>L3/96.06</f>
        <v>3.1958151155527789E-2</v>
      </c>
      <c r="R3" s="8">
        <f>M3/62</f>
        <v>3.7625806451612898E-2</v>
      </c>
      <c r="S3" s="8">
        <f>N3/94.9714</f>
        <v>0</v>
      </c>
      <c r="T3" s="8">
        <f>O3/$B3</f>
        <v>0.12901358037688174</v>
      </c>
      <c r="U3" s="8">
        <f t="shared" ref="U3:X18" si="2">P3/$B3</f>
        <v>8.6671368124118468E-3</v>
      </c>
      <c r="V3" s="8">
        <f t="shared" si="2"/>
        <v>8.8772642098688299E-3</v>
      </c>
      <c r="W3" s="8">
        <f t="shared" si="2"/>
        <v>1.0451612903225804E-2</v>
      </c>
      <c r="X3" s="8">
        <f t="shared" si="2"/>
        <v>0</v>
      </c>
      <c r="Y3" s="8">
        <f>O3*1</f>
        <v>0.46444888935677431</v>
      </c>
      <c r="Z3" s="8">
        <f>P3*1</f>
        <v>3.1201692524682651E-2</v>
      </c>
      <c r="AA3" s="8">
        <f>Q3*2</f>
        <v>6.3916302311055578E-2</v>
      </c>
      <c r="AB3" s="8">
        <f>R3*1</f>
        <v>3.7625806451612898E-2</v>
      </c>
      <c r="AC3" s="8">
        <f>S3*3</f>
        <v>0</v>
      </c>
      <c r="AD3" s="8">
        <f>SUM(E3:I3)</f>
        <v>6.0669999999999993</v>
      </c>
      <c r="AE3" s="8">
        <f>SUM(J3:N3)</f>
        <v>15.332399999999996</v>
      </c>
      <c r="AF3" s="8">
        <f>SUM(O3:S3)</f>
        <v>0.56523453948859759</v>
      </c>
      <c r="AG3" s="8">
        <f>SUM(Y3:AC3)</f>
        <v>0.59719269064412539</v>
      </c>
      <c r="AH3" s="5">
        <f>AF3/B3</f>
        <v>0.15700959430238823</v>
      </c>
      <c r="AI3" s="5">
        <f>(AF3-O3)/B3</f>
        <v>2.7996013925506467E-2</v>
      </c>
    </row>
    <row r="4" spans="1:35" x14ac:dyDescent="0.2">
      <c r="A4" s="5" t="s">
        <v>402</v>
      </c>
      <c r="B4" s="5">
        <v>3.6</v>
      </c>
      <c r="C4" s="5">
        <f t="shared" ref="C4:C18" si="3">C3+6</f>
        <v>18</v>
      </c>
      <c r="D4" s="17">
        <v>44.767250000000004</v>
      </c>
      <c r="E4" s="17">
        <v>0.90675000000000006</v>
      </c>
      <c r="F4" s="17">
        <v>2.05525</v>
      </c>
      <c r="G4" s="9">
        <v>0</v>
      </c>
      <c r="H4" s="5">
        <v>0</v>
      </c>
      <c r="I4" s="17">
        <f t="shared" si="0"/>
        <v>47.729250000000008</v>
      </c>
      <c r="J4" s="8">
        <f t="shared" ref="J4:J18" si="4">D4*$B4</f>
        <v>161.16210000000001</v>
      </c>
      <c r="K4" s="8">
        <f t="shared" ref="K4:K18" si="5">E4*$B4</f>
        <v>3.2643000000000004</v>
      </c>
      <c r="L4" s="8">
        <f t="shared" ref="L4:L18" si="6">F4*$B4</f>
        <v>7.3989000000000003</v>
      </c>
      <c r="M4" s="8">
        <f t="shared" ref="M4:M18" si="7">G4*$B4</f>
        <v>0</v>
      </c>
      <c r="N4" s="8">
        <f t="shared" ref="N4:N18" si="8">H4*$B4</f>
        <v>0</v>
      </c>
      <c r="O4" s="8">
        <f t="shared" ref="O4:O18" si="9">J4/18.998</f>
        <v>8.4831087482892933</v>
      </c>
      <c r="P4" s="8">
        <f t="shared" ref="P4:P18" si="10">K4/35.45</f>
        <v>9.2081805359661498E-2</v>
      </c>
      <c r="Q4" s="8">
        <f t="shared" ref="Q4:Q18" si="11">L4/96.06</f>
        <v>7.7023735165521551E-2</v>
      </c>
      <c r="R4" s="8">
        <f t="shared" ref="R4:R18" si="12">M4/62</f>
        <v>0</v>
      </c>
      <c r="S4" s="8">
        <f t="shared" ref="S4:S18" si="13">N4/94.9714</f>
        <v>0</v>
      </c>
      <c r="T4" s="8">
        <f t="shared" ref="T4:T18" si="14">O4/$B4</f>
        <v>2.3564190967470258</v>
      </c>
      <c r="U4" s="8">
        <f t="shared" si="2"/>
        <v>2.5578279266572638E-2</v>
      </c>
      <c r="V4" s="8">
        <f t="shared" si="2"/>
        <v>2.1395481990422651E-2</v>
      </c>
      <c r="W4" s="8">
        <f t="shared" si="2"/>
        <v>0</v>
      </c>
      <c r="X4" s="8">
        <f t="shared" si="2"/>
        <v>0</v>
      </c>
      <c r="Y4" s="8">
        <f t="shared" ref="Y4:Y18" si="15">O4*1</f>
        <v>8.4831087482892933</v>
      </c>
      <c r="Z4" s="8">
        <f t="shared" ref="Z4:Z18" si="16">P4*1</f>
        <v>9.2081805359661498E-2</v>
      </c>
      <c r="AA4" s="8">
        <f t="shared" ref="AA4:AA18" si="17">Q4*2</f>
        <v>0.1540474703310431</v>
      </c>
      <c r="AB4" s="8">
        <f t="shared" ref="AB4:AB18" si="18">R4*1</f>
        <v>0</v>
      </c>
      <c r="AC4" s="8">
        <f t="shared" ref="AC4:AC18" si="19">S4*3</f>
        <v>0</v>
      </c>
      <c r="AD4" s="8">
        <f t="shared" ref="AD4:AD18" si="20">SUM(E4:I4)</f>
        <v>50.691250000000011</v>
      </c>
      <c r="AE4" s="8">
        <f t="shared" ref="AE4:AE18" si="21">SUM(J4:N4)</f>
        <v>171.8253</v>
      </c>
      <c r="AF4" s="8">
        <f t="shared" ref="AF4:AF18" si="22">SUM(O4:S4)</f>
        <v>8.6522142888144771</v>
      </c>
      <c r="AG4" s="8">
        <f t="shared" ref="AG4:AG18" si="23">SUM(Y4:AC4)</f>
        <v>8.7292380239799989</v>
      </c>
      <c r="AH4" s="5">
        <f t="shared" ref="AH4:AH18" si="24">AF4/B4</f>
        <v>2.4033928580040214</v>
      </c>
      <c r="AI4" s="5">
        <f t="shared" ref="AI4:AI18" si="25">(AF4-O4)/B4</f>
        <v>4.6973761256995497E-2</v>
      </c>
    </row>
    <row r="5" spans="1:35" x14ac:dyDescent="0.2">
      <c r="A5" s="5" t="s">
        <v>403</v>
      </c>
      <c r="B5" s="5">
        <v>3.6</v>
      </c>
      <c r="C5" s="5">
        <f t="shared" si="3"/>
        <v>24</v>
      </c>
      <c r="D5" s="17">
        <v>155.09049999999999</v>
      </c>
      <c r="E5" s="17">
        <v>0.32074999999999998</v>
      </c>
      <c r="F5" s="17">
        <v>1.3650000000000002</v>
      </c>
      <c r="G5" s="9">
        <v>0</v>
      </c>
      <c r="H5" s="5">
        <v>0</v>
      </c>
      <c r="I5" s="17">
        <f t="shared" si="0"/>
        <v>156.77625</v>
      </c>
      <c r="J5" s="8">
        <f t="shared" si="4"/>
        <v>558.32579999999996</v>
      </c>
      <c r="K5" s="8">
        <f t="shared" si="5"/>
        <v>1.1547000000000001</v>
      </c>
      <c r="L5" s="8">
        <f t="shared" si="6"/>
        <v>4.9140000000000006</v>
      </c>
      <c r="M5" s="8">
        <f t="shared" si="7"/>
        <v>0</v>
      </c>
      <c r="N5" s="8">
        <f t="shared" si="8"/>
        <v>0</v>
      </c>
      <c r="O5" s="8">
        <f t="shared" si="9"/>
        <v>29.388661964417302</v>
      </c>
      <c r="P5" s="8">
        <f t="shared" si="10"/>
        <v>3.2572637517630468E-2</v>
      </c>
      <c r="Q5" s="8">
        <f t="shared" si="11"/>
        <v>5.1155527795128053E-2</v>
      </c>
      <c r="R5" s="8">
        <f t="shared" si="12"/>
        <v>0</v>
      </c>
      <c r="S5" s="8">
        <f t="shared" si="13"/>
        <v>0</v>
      </c>
      <c r="T5" s="8">
        <f t="shared" si="14"/>
        <v>8.1635172123381388</v>
      </c>
      <c r="U5" s="8">
        <f t="shared" si="2"/>
        <v>9.0479548660084633E-3</v>
      </c>
      <c r="V5" s="8">
        <f t="shared" si="2"/>
        <v>1.4209868831980015E-2</v>
      </c>
      <c r="W5" s="8">
        <f t="shared" si="2"/>
        <v>0</v>
      </c>
      <c r="X5" s="8">
        <f t="shared" si="2"/>
        <v>0</v>
      </c>
      <c r="Y5" s="8">
        <f t="shared" si="15"/>
        <v>29.388661964417302</v>
      </c>
      <c r="Z5" s="8">
        <f t="shared" si="16"/>
        <v>3.2572637517630468E-2</v>
      </c>
      <c r="AA5" s="8">
        <f t="shared" si="17"/>
        <v>0.10231105559025611</v>
      </c>
      <c r="AB5" s="8">
        <f t="shared" si="18"/>
        <v>0</v>
      </c>
      <c r="AC5" s="8">
        <f t="shared" si="19"/>
        <v>0</v>
      </c>
      <c r="AD5" s="8">
        <f t="shared" si="20"/>
        <v>158.46200000000002</v>
      </c>
      <c r="AE5" s="8">
        <f t="shared" si="21"/>
        <v>564.39449999999999</v>
      </c>
      <c r="AF5" s="8">
        <f t="shared" si="22"/>
        <v>29.472390129730062</v>
      </c>
      <c r="AG5" s="8">
        <f t="shared" si="23"/>
        <v>29.52354565752519</v>
      </c>
      <c r="AH5" s="5">
        <f t="shared" si="24"/>
        <v>8.1867750360361278</v>
      </c>
      <c r="AI5" s="5">
        <f t="shared" si="25"/>
        <v>2.3257823697988813E-2</v>
      </c>
    </row>
    <row r="6" spans="1:35" x14ac:dyDescent="0.2">
      <c r="A6" s="5" t="s">
        <v>404</v>
      </c>
      <c r="B6" s="5">
        <v>3.6</v>
      </c>
      <c r="C6" s="5">
        <f t="shared" si="3"/>
        <v>30</v>
      </c>
      <c r="D6" s="17">
        <v>165.74874999999997</v>
      </c>
      <c r="E6" s="17">
        <v>0.22725000000000001</v>
      </c>
      <c r="F6" s="17">
        <v>0.83450000000000002</v>
      </c>
      <c r="G6" s="9">
        <v>0</v>
      </c>
      <c r="H6" s="5">
        <v>0</v>
      </c>
      <c r="I6" s="17">
        <f t="shared" si="0"/>
        <v>166.81049999999996</v>
      </c>
      <c r="J6" s="8">
        <f t="shared" si="4"/>
        <v>596.69549999999992</v>
      </c>
      <c r="K6" s="8">
        <f t="shared" si="5"/>
        <v>0.81810000000000005</v>
      </c>
      <c r="L6" s="8">
        <f t="shared" si="6"/>
        <v>3.0042</v>
      </c>
      <c r="M6" s="8">
        <f t="shared" si="7"/>
        <v>0</v>
      </c>
      <c r="N6" s="8">
        <f t="shared" si="8"/>
        <v>0</v>
      </c>
      <c r="O6" s="8">
        <f t="shared" si="9"/>
        <v>31.408332456048001</v>
      </c>
      <c r="P6" s="8">
        <f t="shared" si="10"/>
        <v>2.3077574047954866E-2</v>
      </c>
      <c r="Q6" s="8">
        <f t="shared" si="11"/>
        <v>3.1274203622735787E-2</v>
      </c>
      <c r="R6" s="8">
        <f t="shared" si="12"/>
        <v>0</v>
      </c>
      <c r="S6" s="8">
        <f t="shared" si="13"/>
        <v>0</v>
      </c>
      <c r="T6" s="8">
        <f t="shared" si="14"/>
        <v>8.7245367933466671</v>
      </c>
      <c r="U6" s="8">
        <f t="shared" si="2"/>
        <v>6.410437235543018E-3</v>
      </c>
      <c r="V6" s="8">
        <f t="shared" si="2"/>
        <v>8.6872787840932744E-3</v>
      </c>
      <c r="W6" s="8">
        <f t="shared" si="2"/>
        <v>0</v>
      </c>
      <c r="X6" s="8">
        <f t="shared" si="2"/>
        <v>0</v>
      </c>
      <c r="Y6" s="8">
        <f t="shared" si="15"/>
        <v>31.408332456048001</v>
      </c>
      <c r="Z6" s="8">
        <f t="shared" si="16"/>
        <v>2.3077574047954866E-2</v>
      </c>
      <c r="AA6" s="8">
        <f t="shared" si="17"/>
        <v>6.2548407245471574E-2</v>
      </c>
      <c r="AB6" s="8">
        <f t="shared" si="18"/>
        <v>0</v>
      </c>
      <c r="AC6" s="8">
        <f t="shared" si="19"/>
        <v>0</v>
      </c>
      <c r="AD6" s="8">
        <f t="shared" si="20"/>
        <v>167.87224999999995</v>
      </c>
      <c r="AE6" s="8">
        <f t="shared" si="21"/>
        <v>600.51779999999985</v>
      </c>
      <c r="AF6" s="8">
        <f t="shared" si="22"/>
        <v>31.462684233718694</v>
      </c>
      <c r="AG6" s="8">
        <f t="shared" si="23"/>
        <v>31.49395843734143</v>
      </c>
      <c r="AH6" s="5">
        <f t="shared" si="24"/>
        <v>8.7396345093663044</v>
      </c>
      <c r="AI6" s="5">
        <f t="shared" si="25"/>
        <v>1.509771601963688E-2</v>
      </c>
    </row>
    <row r="7" spans="1:35" x14ac:dyDescent="0.2">
      <c r="A7" s="5" t="s">
        <v>405</v>
      </c>
      <c r="B7" s="5">
        <v>3.6</v>
      </c>
      <c r="C7" s="5">
        <f t="shared" si="3"/>
        <v>36</v>
      </c>
      <c r="D7" s="17">
        <v>160.63724999999999</v>
      </c>
      <c r="E7" s="17">
        <v>0.12925</v>
      </c>
      <c r="F7" s="17">
        <v>0.58599999999999997</v>
      </c>
      <c r="G7" s="9">
        <v>0</v>
      </c>
      <c r="H7" s="5">
        <v>0</v>
      </c>
      <c r="I7" s="17">
        <f t="shared" si="0"/>
        <v>161.35250000000002</v>
      </c>
      <c r="J7" s="8">
        <f t="shared" si="4"/>
        <v>578.29409999999996</v>
      </c>
      <c r="K7" s="8">
        <f t="shared" si="5"/>
        <v>0.46530000000000005</v>
      </c>
      <c r="L7" s="8">
        <f t="shared" si="6"/>
        <v>2.1095999999999999</v>
      </c>
      <c r="M7" s="8">
        <f t="shared" si="7"/>
        <v>0</v>
      </c>
      <c r="N7" s="8">
        <f t="shared" si="8"/>
        <v>0</v>
      </c>
      <c r="O7" s="8">
        <f t="shared" si="9"/>
        <v>30.439735761659119</v>
      </c>
      <c r="P7" s="8">
        <f t="shared" si="10"/>
        <v>1.312552891396333E-2</v>
      </c>
      <c r="Q7" s="8">
        <f t="shared" si="11"/>
        <v>2.1961274203622736E-2</v>
      </c>
      <c r="R7" s="8">
        <f t="shared" si="12"/>
        <v>0</v>
      </c>
      <c r="S7" s="8">
        <f t="shared" si="13"/>
        <v>0</v>
      </c>
      <c r="T7" s="8">
        <f t="shared" si="14"/>
        <v>8.4554821560164211</v>
      </c>
      <c r="U7" s="8">
        <f t="shared" si="2"/>
        <v>3.6459802538787024E-3</v>
      </c>
      <c r="V7" s="8">
        <f t="shared" si="2"/>
        <v>6.1003539454507595E-3</v>
      </c>
      <c r="W7" s="8">
        <f t="shared" si="2"/>
        <v>0</v>
      </c>
      <c r="X7" s="8">
        <f t="shared" si="2"/>
        <v>0</v>
      </c>
      <c r="Y7" s="8">
        <f t="shared" si="15"/>
        <v>30.439735761659119</v>
      </c>
      <c r="Z7" s="8">
        <f t="shared" si="16"/>
        <v>1.312552891396333E-2</v>
      </c>
      <c r="AA7" s="8">
        <f t="shared" si="17"/>
        <v>4.3922548407245472E-2</v>
      </c>
      <c r="AB7" s="8">
        <f t="shared" si="18"/>
        <v>0</v>
      </c>
      <c r="AC7" s="8">
        <f t="shared" si="19"/>
        <v>0</v>
      </c>
      <c r="AD7" s="8">
        <f t="shared" si="20"/>
        <v>162.06775000000002</v>
      </c>
      <c r="AE7" s="8">
        <f t="shared" si="21"/>
        <v>580.86899999999991</v>
      </c>
      <c r="AF7" s="8">
        <f t="shared" si="22"/>
        <v>30.474822564776705</v>
      </c>
      <c r="AG7" s="8">
        <f t="shared" si="23"/>
        <v>30.496783838980328</v>
      </c>
      <c r="AH7" s="5">
        <f t="shared" si="24"/>
        <v>8.4652284902157504</v>
      </c>
      <c r="AI7" s="5">
        <f t="shared" si="25"/>
        <v>9.7463341993295517E-3</v>
      </c>
    </row>
    <row r="8" spans="1:35" x14ac:dyDescent="0.2">
      <c r="A8" s="5" t="s">
        <v>406</v>
      </c>
      <c r="B8" s="5">
        <v>3.6</v>
      </c>
      <c r="C8" s="5">
        <f t="shared" si="3"/>
        <v>42</v>
      </c>
      <c r="D8" s="17">
        <v>146.4265</v>
      </c>
      <c r="E8" s="9">
        <v>0</v>
      </c>
      <c r="F8" s="17">
        <v>0.36049999999999999</v>
      </c>
      <c r="G8" s="9">
        <v>0</v>
      </c>
      <c r="H8" s="5">
        <v>0</v>
      </c>
      <c r="I8" s="17">
        <f t="shared" si="0"/>
        <v>146.78700000000001</v>
      </c>
      <c r="J8" s="8">
        <f t="shared" si="4"/>
        <v>527.1354</v>
      </c>
      <c r="K8" s="8">
        <f t="shared" si="5"/>
        <v>0</v>
      </c>
      <c r="L8" s="8">
        <f t="shared" si="6"/>
        <v>1.2978000000000001</v>
      </c>
      <c r="M8" s="8">
        <f t="shared" si="7"/>
        <v>0</v>
      </c>
      <c r="N8" s="8">
        <f t="shared" si="8"/>
        <v>0</v>
      </c>
      <c r="O8" s="8">
        <f t="shared" si="9"/>
        <v>27.746889146225918</v>
      </c>
      <c r="P8" s="8">
        <f t="shared" si="10"/>
        <v>0</v>
      </c>
      <c r="Q8" s="8">
        <f t="shared" si="11"/>
        <v>1.3510306058713305E-2</v>
      </c>
      <c r="R8" s="8">
        <f t="shared" si="12"/>
        <v>0</v>
      </c>
      <c r="S8" s="8">
        <f t="shared" si="13"/>
        <v>0</v>
      </c>
      <c r="T8" s="8">
        <f t="shared" si="14"/>
        <v>7.7074692072849773</v>
      </c>
      <c r="U8" s="8">
        <f t="shared" si="2"/>
        <v>0</v>
      </c>
      <c r="V8" s="8">
        <f t="shared" si="2"/>
        <v>3.7528627940870288E-3</v>
      </c>
      <c r="W8" s="8">
        <f t="shared" si="2"/>
        <v>0</v>
      </c>
      <c r="X8" s="8">
        <f t="shared" si="2"/>
        <v>0</v>
      </c>
      <c r="Y8" s="8">
        <f t="shared" si="15"/>
        <v>27.746889146225918</v>
      </c>
      <c r="Z8" s="8">
        <f t="shared" si="16"/>
        <v>0</v>
      </c>
      <c r="AA8" s="8">
        <f t="shared" si="17"/>
        <v>2.702061211742661E-2</v>
      </c>
      <c r="AB8" s="8">
        <f t="shared" si="18"/>
        <v>0</v>
      </c>
      <c r="AC8" s="8">
        <f t="shared" si="19"/>
        <v>0</v>
      </c>
      <c r="AD8" s="8">
        <f t="shared" si="20"/>
        <v>147.14750000000001</v>
      </c>
      <c r="AE8" s="8">
        <f t="shared" si="21"/>
        <v>528.43320000000006</v>
      </c>
      <c r="AF8" s="8">
        <f t="shared" si="22"/>
        <v>27.760399452284631</v>
      </c>
      <c r="AG8" s="8">
        <f t="shared" si="23"/>
        <v>27.773909758343343</v>
      </c>
      <c r="AH8" s="5">
        <f t="shared" si="24"/>
        <v>7.7112220700790637</v>
      </c>
      <c r="AI8" s="5">
        <f t="shared" si="25"/>
        <v>3.7528627940868692E-3</v>
      </c>
    </row>
    <row r="9" spans="1:35" x14ac:dyDescent="0.2">
      <c r="A9" s="5" t="s">
        <v>407</v>
      </c>
      <c r="B9" s="5">
        <v>3.6</v>
      </c>
      <c r="C9" s="5">
        <f t="shared" si="3"/>
        <v>48</v>
      </c>
      <c r="D9" s="17">
        <v>132.721</v>
      </c>
      <c r="E9" s="9">
        <v>0</v>
      </c>
      <c r="F9" s="17">
        <v>0.36625000000000008</v>
      </c>
      <c r="G9" s="9">
        <v>0</v>
      </c>
      <c r="H9" s="5">
        <v>0</v>
      </c>
      <c r="I9" s="17">
        <f t="shared" si="0"/>
        <v>133.08725000000001</v>
      </c>
      <c r="J9" s="8">
        <f t="shared" si="4"/>
        <v>477.79560000000004</v>
      </c>
      <c r="K9" s="8">
        <f t="shared" si="5"/>
        <v>0</v>
      </c>
      <c r="L9" s="8">
        <f t="shared" si="6"/>
        <v>1.3185000000000002</v>
      </c>
      <c r="M9" s="8">
        <f t="shared" si="7"/>
        <v>0</v>
      </c>
      <c r="N9" s="8">
        <f t="shared" si="8"/>
        <v>0</v>
      </c>
      <c r="O9" s="8">
        <f t="shared" si="9"/>
        <v>25.149784187809242</v>
      </c>
      <c r="P9" s="8">
        <f t="shared" si="10"/>
        <v>0</v>
      </c>
      <c r="Q9" s="8">
        <f t="shared" si="11"/>
        <v>1.3725796377264211E-2</v>
      </c>
      <c r="R9" s="8">
        <f t="shared" si="12"/>
        <v>0</v>
      </c>
      <c r="S9" s="8">
        <f t="shared" si="13"/>
        <v>0</v>
      </c>
      <c r="T9" s="8">
        <f t="shared" si="14"/>
        <v>6.9860511632803446</v>
      </c>
      <c r="U9" s="8">
        <f t="shared" si="2"/>
        <v>0</v>
      </c>
      <c r="V9" s="8">
        <f t="shared" si="2"/>
        <v>3.8127212159067255E-3</v>
      </c>
      <c r="W9" s="8">
        <f t="shared" si="2"/>
        <v>0</v>
      </c>
      <c r="X9" s="8">
        <f t="shared" si="2"/>
        <v>0</v>
      </c>
      <c r="Y9" s="8">
        <f t="shared" si="15"/>
        <v>25.149784187809242</v>
      </c>
      <c r="Z9" s="8">
        <f t="shared" si="16"/>
        <v>0</v>
      </c>
      <c r="AA9" s="8">
        <f t="shared" si="17"/>
        <v>2.7451592754528423E-2</v>
      </c>
      <c r="AB9" s="8">
        <f t="shared" si="18"/>
        <v>0</v>
      </c>
      <c r="AC9" s="8">
        <f t="shared" si="19"/>
        <v>0</v>
      </c>
      <c r="AD9" s="8">
        <f t="shared" si="20"/>
        <v>133.45350000000002</v>
      </c>
      <c r="AE9" s="8">
        <f t="shared" si="21"/>
        <v>479.11410000000001</v>
      </c>
      <c r="AF9" s="8">
        <f t="shared" si="22"/>
        <v>25.163509984186508</v>
      </c>
      <c r="AG9" s="8">
        <f t="shared" si="23"/>
        <v>25.17723578056377</v>
      </c>
      <c r="AH9" s="5">
        <f t="shared" si="24"/>
        <v>6.989863884496252</v>
      </c>
      <c r="AI9" s="5">
        <f t="shared" si="25"/>
        <v>3.8127212159070703E-3</v>
      </c>
    </row>
    <row r="10" spans="1:35" x14ac:dyDescent="0.2">
      <c r="A10" s="5" t="s">
        <v>408</v>
      </c>
      <c r="B10" s="5">
        <v>3.6</v>
      </c>
      <c r="C10" s="5">
        <f t="shared" si="3"/>
        <v>54</v>
      </c>
      <c r="D10" s="17">
        <v>113.25700000000001</v>
      </c>
      <c r="E10" s="9">
        <v>0</v>
      </c>
      <c r="F10" s="17">
        <v>0.21275000000000002</v>
      </c>
      <c r="G10" s="9">
        <v>0</v>
      </c>
      <c r="H10" s="5">
        <v>0</v>
      </c>
      <c r="I10" s="17">
        <f t="shared" si="0"/>
        <v>113.46975</v>
      </c>
      <c r="J10" s="8">
        <f t="shared" si="4"/>
        <v>407.72520000000003</v>
      </c>
      <c r="K10" s="8">
        <f t="shared" si="5"/>
        <v>0</v>
      </c>
      <c r="L10" s="8">
        <f t="shared" si="6"/>
        <v>0.76590000000000014</v>
      </c>
      <c r="M10" s="8">
        <f t="shared" si="7"/>
        <v>0</v>
      </c>
      <c r="N10" s="8">
        <f t="shared" si="8"/>
        <v>0</v>
      </c>
      <c r="O10" s="8">
        <f t="shared" si="9"/>
        <v>21.461480155805873</v>
      </c>
      <c r="P10" s="8">
        <f t="shared" si="10"/>
        <v>0</v>
      </c>
      <c r="Q10" s="8">
        <f t="shared" si="11"/>
        <v>7.9731417863835117E-3</v>
      </c>
      <c r="R10" s="8">
        <f t="shared" si="12"/>
        <v>0</v>
      </c>
      <c r="S10" s="8">
        <f t="shared" si="13"/>
        <v>0</v>
      </c>
      <c r="T10" s="8">
        <f t="shared" si="14"/>
        <v>5.9615222655016309</v>
      </c>
      <c r="U10" s="8">
        <f t="shared" si="2"/>
        <v>0</v>
      </c>
      <c r="V10" s="8">
        <f t="shared" si="2"/>
        <v>2.2147616073287532E-3</v>
      </c>
      <c r="W10" s="8">
        <f t="shared" si="2"/>
        <v>0</v>
      </c>
      <c r="X10" s="8">
        <f t="shared" si="2"/>
        <v>0</v>
      </c>
      <c r="Y10" s="8">
        <f t="shared" si="15"/>
        <v>21.461480155805873</v>
      </c>
      <c r="Z10" s="8">
        <f t="shared" si="16"/>
        <v>0</v>
      </c>
      <c r="AA10" s="8">
        <f t="shared" si="17"/>
        <v>1.5946283572767023E-2</v>
      </c>
      <c r="AB10" s="8">
        <f t="shared" si="18"/>
        <v>0</v>
      </c>
      <c r="AC10" s="8">
        <f t="shared" si="19"/>
        <v>0</v>
      </c>
      <c r="AD10" s="8">
        <f t="shared" si="20"/>
        <v>113.6825</v>
      </c>
      <c r="AE10" s="8">
        <f t="shared" si="21"/>
        <v>408.49110000000002</v>
      </c>
      <c r="AF10" s="8">
        <f t="shared" si="22"/>
        <v>21.469453297592256</v>
      </c>
      <c r="AG10" s="8">
        <f t="shared" si="23"/>
        <v>21.47742643937864</v>
      </c>
      <c r="AH10" s="5">
        <f t="shared" si="24"/>
        <v>5.9637370271089596</v>
      </c>
      <c r="AI10" s="5">
        <f t="shared" si="25"/>
        <v>2.2147616073286969E-3</v>
      </c>
    </row>
    <row r="11" spans="1:35" x14ac:dyDescent="0.2">
      <c r="A11" s="5" t="s">
        <v>409</v>
      </c>
      <c r="B11" s="5">
        <v>3.6</v>
      </c>
      <c r="C11" s="5">
        <f t="shared" si="3"/>
        <v>60</v>
      </c>
      <c r="D11" s="17">
        <v>107.16725</v>
      </c>
      <c r="E11" s="9">
        <v>0</v>
      </c>
      <c r="F11" s="17">
        <v>0.16399999999999998</v>
      </c>
      <c r="G11" s="9">
        <v>0</v>
      </c>
      <c r="H11" s="5">
        <v>0</v>
      </c>
      <c r="I11" s="17">
        <f t="shared" si="0"/>
        <v>107.33125</v>
      </c>
      <c r="J11" s="8">
        <f t="shared" si="4"/>
        <v>385.8021</v>
      </c>
      <c r="K11" s="8">
        <f t="shared" si="5"/>
        <v>0</v>
      </c>
      <c r="L11" s="8">
        <f t="shared" si="6"/>
        <v>0.59039999999999992</v>
      </c>
      <c r="M11" s="8">
        <f t="shared" si="7"/>
        <v>0</v>
      </c>
      <c r="N11" s="8">
        <f t="shared" si="8"/>
        <v>0</v>
      </c>
      <c r="O11" s="8">
        <f t="shared" si="9"/>
        <v>20.307511316980733</v>
      </c>
      <c r="P11" s="8">
        <f t="shared" si="10"/>
        <v>0</v>
      </c>
      <c r="Q11" s="8">
        <f t="shared" si="11"/>
        <v>6.1461586508432219E-3</v>
      </c>
      <c r="R11" s="8">
        <f t="shared" si="12"/>
        <v>0</v>
      </c>
      <c r="S11" s="8">
        <f t="shared" si="13"/>
        <v>0</v>
      </c>
      <c r="T11" s="8">
        <f t="shared" si="14"/>
        <v>5.6409753658279813</v>
      </c>
      <c r="U11" s="8">
        <f t="shared" si="2"/>
        <v>0</v>
      </c>
      <c r="V11" s="8">
        <f t="shared" si="2"/>
        <v>1.707266291900895E-3</v>
      </c>
      <c r="W11" s="8">
        <f t="shared" si="2"/>
        <v>0</v>
      </c>
      <c r="X11" s="8">
        <f t="shared" si="2"/>
        <v>0</v>
      </c>
      <c r="Y11" s="8">
        <f t="shared" si="15"/>
        <v>20.307511316980733</v>
      </c>
      <c r="Z11" s="8">
        <f t="shared" si="16"/>
        <v>0</v>
      </c>
      <c r="AA11" s="8">
        <f t="shared" si="17"/>
        <v>1.2292317301686444E-2</v>
      </c>
      <c r="AB11" s="8">
        <f t="shared" si="18"/>
        <v>0</v>
      </c>
      <c r="AC11" s="8">
        <f t="shared" si="19"/>
        <v>0</v>
      </c>
      <c r="AD11" s="8">
        <f t="shared" si="20"/>
        <v>107.49525</v>
      </c>
      <c r="AE11" s="8">
        <f t="shared" si="21"/>
        <v>386.39249999999998</v>
      </c>
      <c r="AF11" s="8">
        <f t="shared" si="22"/>
        <v>20.313657475631576</v>
      </c>
      <c r="AG11" s="8">
        <f t="shared" si="23"/>
        <v>20.319803634282419</v>
      </c>
      <c r="AH11" s="5">
        <f t="shared" si="24"/>
        <v>5.6426826321198824</v>
      </c>
      <c r="AI11" s="5">
        <f t="shared" si="25"/>
        <v>1.7072662919008033E-3</v>
      </c>
    </row>
    <row r="12" spans="1:35" x14ac:dyDescent="0.2">
      <c r="A12" s="5" t="s">
        <v>410</v>
      </c>
      <c r="B12" s="5">
        <v>3.6</v>
      </c>
      <c r="C12" s="5">
        <f t="shared" si="3"/>
        <v>66</v>
      </c>
      <c r="D12" s="17">
        <v>98.096999999999994</v>
      </c>
      <c r="E12" s="9">
        <v>0</v>
      </c>
      <c r="F12" s="17">
        <v>0.12575</v>
      </c>
      <c r="G12" s="9">
        <v>0</v>
      </c>
      <c r="H12" s="5">
        <v>0</v>
      </c>
      <c r="I12" s="17">
        <f t="shared" si="0"/>
        <v>98.222749999999991</v>
      </c>
      <c r="J12" s="8">
        <f t="shared" si="4"/>
        <v>353.14920000000001</v>
      </c>
      <c r="K12" s="8">
        <f t="shared" si="5"/>
        <v>0</v>
      </c>
      <c r="L12" s="8">
        <f t="shared" si="6"/>
        <v>0.45269999999999999</v>
      </c>
      <c r="M12" s="8">
        <f t="shared" si="7"/>
        <v>0</v>
      </c>
      <c r="N12" s="8">
        <f t="shared" si="8"/>
        <v>0</v>
      </c>
      <c r="O12" s="8">
        <f t="shared" si="9"/>
        <v>18.588756711232762</v>
      </c>
      <c r="P12" s="8">
        <f t="shared" si="10"/>
        <v>0</v>
      </c>
      <c r="Q12" s="8">
        <f t="shared" si="11"/>
        <v>4.7126795752654585E-3</v>
      </c>
      <c r="R12" s="8">
        <f t="shared" si="12"/>
        <v>0</v>
      </c>
      <c r="S12" s="8">
        <f t="shared" si="13"/>
        <v>0</v>
      </c>
      <c r="T12" s="8">
        <f t="shared" si="14"/>
        <v>5.1635435308979893</v>
      </c>
      <c r="U12" s="8">
        <f t="shared" si="2"/>
        <v>0</v>
      </c>
      <c r="V12" s="8">
        <f t="shared" si="2"/>
        <v>1.3090776597959608E-3</v>
      </c>
      <c r="W12" s="8">
        <f t="shared" si="2"/>
        <v>0</v>
      </c>
      <c r="X12" s="8">
        <f t="shared" si="2"/>
        <v>0</v>
      </c>
      <c r="Y12" s="8">
        <f t="shared" si="15"/>
        <v>18.588756711232762</v>
      </c>
      <c r="Z12" s="8">
        <f t="shared" si="16"/>
        <v>0</v>
      </c>
      <c r="AA12" s="8">
        <f t="shared" si="17"/>
        <v>9.4253591505309171E-3</v>
      </c>
      <c r="AB12" s="8">
        <f t="shared" si="18"/>
        <v>0</v>
      </c>
      <c r="AC12" s="8">
        <f t="shared" si="19"/>
        <v>0</v>
      </c>
      <c r="AD12" s="8">
        <f t="shared" si="20"/>
        <v>98.348499999999987</v>
      </c>
      <c r="AE12" s="8">
        <f t="shared" si="21"/>
        <v>353.6019</v>
      </c>
      <c r="AF12" s="8">
        <f t="shared" si="22"/>
        <v>18.593469390808028</v>
      </c>
      <c r="AG12" s="8">
        <f t="shared" si="23"/>
        <v>18.598182070383292</v>
      </c>
      <c r="AH12" s="5">
        <f t="shared" si="24"/>
        <v>5.1648526085577853</v>
      </c>
      <c r="AI12" s="5">
        <f t="shared" si="25"/>
        <v>1.3090776597963266E-3</v>
      </c>
    </row>
    <row r="13" spans="1:35" x14ac:dyDescent="0.2">
      <c r="A13" s="5" t="s">
        <v>411</v>
      </c>
      <c r="B13" s="5">
        <v>3.6</v>
      </c>
      <c r="C13" s="5">
        <f t="shared" si="3"/>
        <v>72</v>
      </c>
      <c r="D13" s="17">
        <v>89.757000000000005</v>
      </c>
      <c r="E13" s="9">
        <v>0</v>
      </c>
      <c r="F13" s="17">
        <v>0.12325</v>
      </c>
      <c r="G13" s="9">
        <v>3.5999999999999997E-2</v>
      </c>
      <c r="H13" s="5">
        <v>0</v>
      </c>
      <c r="I13" s="17">
        <f t="shared" si="0"/>
        <v>89.916250000000005</v>
      </c>
      <c r="J13" s="8">
        <f t="shared" si="4"/>
        <v>323.12520000000001</v>
      </c>
      <c r="K13" s="8">
        <f t="shared" si="5"/>
        <v>0</v>
      </c>
      <c r="L13" s="8">
        <f t="shared" si="6"/>
        <v>0.44369999999999998</v>
      </c>
      <c r="M13" s="8">
        <f t="shared" si="7"/>
        <v>0.12959999999999999</v>
      </c>
      <c r="N13" s="8">
        <f t="shared" si="8"/>
        <v>0</v>
      </c>
      <c r="O13" s="8">
        <f t="shared" si="9"/>
        <v>17.00837982945573</v>
      </c>
      <c r="P13" s="8">
        <f t="shared" si="10"/>
        <v>0</v>
      </c>
      <c r="Q13" s="8">
        <f t="shared" si="11"/>
        <v>4.6189881324172387E-3</v>
      </c>
      <c r="R13" s="8">
        <f t="shared" si="12"/>
        <v>2.0903225806451612E-3</v>
      </c>
      <c r="S13" s="8">
        <f t="shared" si="13"/>
        <v>0</v>
      </c>
      <c r="T13" s="8">
        <f t="shared" si="14"/>
        <v>4.7245499526265915</v>
      </c>
      <c r="U13" s="8">
        <f t="shared" si="2"/>
        <v>0</v>
      </c>
      <c r="V13" s="8">
        <f t="shared" si="2"/>
        <v>1.2830522590047886E-3</v>
      </c>
      <c r="W13" s="8">
        <f t="shared" si="2"/>
        <v>5.8064516129032254E-4</v>
      </c>
      <c r="X13" s="8">
        <f t="shared" si="2"/>
        <v>0</v>
      </c>
      <c r="Y13" s="8">
        <f t="shared" si="15"/>
        <v>17.00837982945573</v>
      </c>
      <c r="Z13" s="8">
        <f t="shared" si="16"/>
        <v>0</v>
      </c>
      <c r="AA13" s="8">
        <f t="shared" si="17"/>
        <v>9.2379762648344774E-3</v>
      </c>
      <c r="AB13" s="8">
        <f t="shared" si="18"/>
        <v>2.0903225806451612E-3</v>
      </c>
      <c r="AC13" s="8">
        <f t="shared" si="19"/>
        <v>0</v>
      </c>
      <c r="AD13" s="8">
        <f t="shared" si="20"/>
        <v>90.075500000000005</v>
      </c>
      <c r="AE13" s="8">
        <f t="shared" si="21"/>
        <v>323.69849999999997</v>
      </c>
      <c r="AF13" s="8">
        <f t="shared" si="22"/>
        <v>17.015089140168794</v>
      </c>
      <c r="AG13" s="8">
        <f t="shared" si="23"/>
        <v>17.019708128301211</v>
      </c>
      <c r="AH13" s="5">
        <f t="shared" si="24"/>
        <v>4.7264136500468874</v>
      </c>
      <c r="AI13" s="5">
        <f t="shared" si="25"/>
        <v>1.8636974202953145E-3</v>
      </c>
    </row>
    <row r="14" spans="1:35" x14ac:dyDescent="0.2">
      <c r="A14" s="5" t="s">
        <v>412</v>
      </c>
      <c r="B14" s="5">
        <v>3.6</v>
      </c>
      <c r="C14" s="5">
        <f t="shared" si="3"/>
        <v>78</v>
      </c>
      <c r="D14" s="17">
        <v>81.686499999999995</v>
      </c>
      <c r="E14" s="9">
        <v>0</v>
      </c>
      <c r="F14" s="17">
        <v>0.11775000000000001</v>
      </c>
      <c r="G14" s="9">
        <v>0</v>
      </c>
      <c r="H14" s="5">
        <v>0</v>
      </c>
      <c r="I14" s="17">
        <f t="shared" si="0"/>
        <v>81.804249999999996</v>
      </c>
      <c r="J14" s="8">
        <f t="shared" si="4"/>
        <v>294.07139999999998</v>
      </c>
      <c r="K14" s="8">
        <f t="shared" si="5"/>
        <v>0</v>
      </c>
      <c r="L14" s="8">
        <f t="shared" si="6"/>
        <v>0.42390000000000005</v>
      </c>
      <c r="M14" s="8">
        <f t="shared" si="7"/>
        <v>0</v>
      </c>
      <c r="N14" s="8">
        <f t="shared" si="8"/>
        <v>0</v>
      </c>
      <c r="O14" s="8">
        <f t="shared" si="9"/>
        <v>15.479071481208546</v>
      </c>
      <c r="P14" s="8">
        <f t="shared" si="10"/>
        <v>0</v>
      </c>
      <c r="Q14" s="8">
        <f t="shared" si="11"/>
        <v>4.4128669581511562E-3</v>
      </c>
      <c r="R14" s="8">
        <f t="shared" si="12"/>
        <v>0</v>
      </c>
      <c r="S14" s="8">
        <f t="shared" si="13"/>
        <v>0</v>
      </c>
      <c r="T14" s="8">
        <f t="shared" si="14"/>
        <v>4.2997420781134847</v>
      </c>
      <c r="U14" s="8">
        <f t="shared" si="2"/>
        <v>0</v>
      </c>
      <c r="V14" s="8">
        <f t="shared" si="2"/>
        <v>1.22579637726421E-3</v>
      </c>
      <c r="W14" s="8">
        <f t="shared" si="2"/>
        <v>0</v>
      </c>
      <c r="X14" s="8">
        <f t="shared" si="2"/>
        <v>0</v>
      </c>
      <c r="Y14" s="8">
        <f t="shared" si="15"/>
        <v>15.479071481208546</v>
      </c>
      <c r="Z14" s="8">
        <f t="shared" si="16"/>
        <v>0</v>
      </c>
      <c r="AA14" s="8">
        <f t="shared" si="17"/>
        <v>8.8257339163023123E-3</v>
      </c>
      <c r="AB14" s="8">
        <f t="shared" si="18"/>
        <v>0</v>
      </c>
      <c r="AC14" s="8">
        <f t="shared" si="19"/>
        <v>0</v>
      </c>
      <c r="AD14" s="8">
        <f t="shared" si="20"/>
        <v>81.921999999999997</v>
      </c>
      <c r="AE14" s="8">
        <f t="shared" si="21"/>
        <v>294.49529999999999</v>
      </c>
      <c r="AF14" s="8">
        <f t="shared" si="22"/>
        <v>15.483484348166698</v>
      </c>
      <c r="AG14" s="8">
        <f t="shared" si="23"/>
        <v>15.487897215124848</v>
      </c>
      <c r="AH14" s="5">
        <f t="shared" si="24"/>
        <v>4.3009678744907491</v>
      </c>
      <c r="AI14" s="5">
        <f t="shared" si="25"/>
        <v>1.2257963772643876E-3</v>
      </c>
    </row>
    <row r="15" spans="1:35" x14ac:dyDescent="0.2">
      <c r="A15" s="5" t="s">
        <v>413</v>
      </c>
      <c r="B15" s="5">
        <v>3.6</v>
      </c>
      <c r="C15" s="5">
        <f t="shared" si="3"/>
        <v>84</v>
      </c>
      <c r="D15" s="17">
        <v>76.745999999999995</v>
      </c>
      <c r="E15" s="9">
        <v>0</v>
      </c>
      <c r="F15" s="17">
        <v>0.11499999999999999</v>
      </c>
      <c r="G15" s="9">
        <v>0</v>
      </c>
      <c r="H15" s="5">
        <v>0</v>
      </c>
      <c r="I15" s="17">
        <f t="shared" si="0"/>
        <v>76.86099999999999</v>
      </c>
      <c r="J15" s="8">
        <f t="shared" si="4"/>
        <v>276.28559999999999</v>
      </c>
      <c r="K15" s="8">
        <f t="shared" si="5"/>
        <v>0</v>
      </c>
      <c r="L15" s="8">
        <f t="shared" si="6"/>
        <v>0.41399999999999998</v>
      </c>
      <c r="M15" s="8">
        <f t="shared" si="7"/>
        <v>0</v>
      </c>
      <c r="N15" s="8">
        <f t="shared" si="8"/>
        <v>0</v>
      </c>
      <c r="O15" s="8">
        <f t="shared" si="9"/>
        <v>14.54287819770502</v>
      </c>
      <c r="P15" s="8">
        <f t="shared" si="10"/>
        <v>0</v>
      </c>
      <c r="Q15" s="8">
        <f t="shared" si="11"/>
        <v>4.3098063710181132E-3</v>
      </c>
      <c r="R15" s="8">
        <f t="shared" si="12"/>
        <v>0</v>
      </c>
      <c r="S15" s="8">
        <f t="shared" si="13"/>
        <v>0</v>
      </c>
      <c r="T15" s="8">
        <f t="shared" si="14"/>
        <v>4.0396883882513945</v>
      </c>
      <c r="U15" s="8">
        <f t="shared" si="2"/>
        <v>0</v>
      </c>
      <c r="V15" s="8">
        <f t="shared" si="2"/>
        <v>1.1971684363939203E-3</v>
      </c>
      <c r="W15" s="8">
        <f t="shared" si="2"/>
        <v>0</v>
      </c>
      <c r="X15" s="8">
        <f t="shared" si="2"/>
        <v>0</v>
      </c>
      <c r="Y15" s="8">
        <f t="shared" si="15"/>
        <v>14.54287819770502</v>
      </c>
      <c r="Z15" s="8">
        <f t="shared" si="16"/>
        <v>0</v>
      </c>
      <c r="AA15" s="8">
        <f t="shared" si="17"/>
        <v>8.6196127420362263E-3</v>
      </c>
      <c r="AB15" s="8">
        <f t="shared" si="18"/>
        <v>0</v>
      </c>
      <c r="AC15" s="8">
        <f t="shared" si="19"/>
        <v>0</v>
      </c>
      <c r="AD15" s="8">
        <f t="shared" si="20"/>
        <v>76.975999999999985</v>
      </c>
      <c r="AE15" s="8">
        <f t="shared" si="21"/>
        <v>276.69959999999998</v>
      </c>
      <c r="AF15" s="8">
        <f t="shared" si="22"/>
        <v>14.547188004076039</v>
      </c>
      <c r="AG15" s="8">
        <f t="shared" si="23"/>
        <v>14.551497810447056</v>
      </c>
      <c r="AH15" s="5">
        <f t="shared" si="24"/>
        <v>4.0408855566877886</v>
      </c>
      <c r="AI15" s="5">
        <f t="shared" si="25"/>
        <v>1.1971684363941569E-3</v>
      </c>
    </row>
    <row r="16" spans="1:35" x14ac:dyDescent="0.2">
      <c r="A16" s="5" t="s">
        <v>414</v>
      </c>
      <c r="B16" s="5">
        <v>3.6</v>
      </c>
      <c r="C16" s="5">
        <f t="shared" si="3"/>
        <v>90</v>
      </c>
      <c r="D16" s="17">
        <v>72.162749999999988</v>
      </c>
      <c r="E16" s="9">
        <v>0</v>
      </c>
      <c r="F16" s="17">
        <v>0.10925000000000001</v>
      </c>
      <c r="G16" s="18">
        <v>3.9750000000000001E-2</v>
      </c>
      <c r="H16" s="5">
        <v>0</v>
      </c>
      <c r="I16" s="17">
        <f t="shared" si="0"/>
        <v>72.311749999999989</v>
      </c>
      <c r="J16" s="8">
        <f t="shared" si="4"/>
        <v>259.78589999999997</v>
      </c>
      <c r="K16" s="8">
        <f t="shared" si="5"/>
        <v>0</v>
      </c>
      <c r="L16" s="8">
        <f t="shared" si="6"/>
        <v>0.39330000000000004</v>
      </c>
      <c r="M16" s="8">
        <f t="shared" si="7"/>
        <v>0.1431</v>
      </c>
      <c r="N16" s="8">
        <f t="shared" si="8"/>
        <v>0</v>
      </c>
      <c r="O16" s="8">
        <f t="shared" si="9"/>
        <v>13.67438151384356</v>
      </c>
      <c r="P16" s="8">
        <f t="shared" si="10"/>
        <v>0</v>
      </c>
      <c r="Q16" s="8">
        <f t="shared" si="11"/>
        <v>4.0943160524672083E-3</v>
      </c>
      <c r="R16" s="8">
        <f t="shared" si="12"/>
        <v>2.3080645161290322E-3</v>
      </c>
      <c r="S16" s="8">
        <f t="shared" si="13"/>
        <v>0</v>
      </c>
      <c r="T16" s="8">
        <f t="shared" si="14"/>
        <v>3.798439309400989</v>
      </c>
      <c r="U16" s="8">
        <f t="shared" si="2"/>
        <v>0</v>
      </c>
      <c r="V16" s="8">
        <f t="shared" si="2"/>
        <v>1.1373100145742245E-3</v>
      </c>
      <c r="W16" s="8">
        <f t="shared" si="2"/>
        <v>6.4112903225806443E-4</v>
      </c>
      <c r="X16" s="8">
        <f t="shared" si="2"/>
        <v>0</v>
      </c>
      <c r="Y16" s="8">
        <f t="shared" si="15"/>
        <v>13.67438151384356</v>
      </c>
      <c r="Z16" s="8">
        <f t="shared" si="16"/>
        <v>0</v>
      </c>
      <c r="AA16" s="8">
        <f t="shared" si="17"/>
        <v>8.1886321049344166E-3</v>
      </c>
      <c r="AB16" s="8">
        <f t="shared" si="18"/>
        <v>2.3080645161290322E-3</v>
      </c>
      <c r="AC16" s="8">
        <f t="shared" si="19"/>
        <v>0</v>
      </c>
      <c r="AD16" s="8">
        <f t="shared" si="20"/>
        <v>72.46074999999999</v>
      </c>
      <c r="AE16" s="8">
        <f t="shared" si="21"/>
        <v>260.32229999999998</v>
      </c>
      <c r="AF16" s="8">
        <f t="shared" si="22"/>
        <v>13.680783894412157</v>
      </c>
      <c r="AG16" s="8">
        <f t="shared" si="23"/>
        <v>13.684878210464623</v>
      </c>
      <c r="AH16" s="5">
        <f t="shared" si="24"/>
        <v>3.800217748447821</v>
      </c>
      <c r="AI16" s="5">
        <f t="shared" si="25"/>
        <v>1.7784390468324042E-3</v>
      </c>
    </row>
    <row r="17" spans="1:35" x14ac:dyDescent="0.2">
      <c r="A17" s="5" t="s">
        <v>415</v>
      </c>
      <c r="B17" s="5">
        <v>3.6</v>
      </c>
      <c r="C17" s="5">
        <f t="shared" si="3"/>
        <v>96</v>
      </c>
      <c r="D17" s="17">
        <v>67.715499999999992</v>
      </c>
      <c r="E17" s="9">
        <v>0</v>
      </c>
      <c r="F17" s="17">
        <v>0.10425000000000001</v>
      </c>
      <c r="G17" s="9">
        <v>0</v>
      </c>
      <c r="H17" s="5">
        <v>0</v>
      </c>
      <c r="I17" s="17">
        <f t="shared" si="0"/>
        <v>67.819749999999985</v>
      </c>
      <c r="J17" s="8">
        <f t="shared" si="4"/>
        <v>243.77579999999998</v>
      </c>
      <c r="K17" s="8">
        <f t="shared" si="5"/>
        <v>0</v>
      </c>
      <c r="L17" s="8">
        <f t="shared" si="6"/>
        <v>0.37530000000000002</v>
      </c>
      <c r="M17" s="8">
        <f t="shared" si="7"/>
        <v>0</v>
      </c>
      <c r="N17" s="8">
        <f t="shared" si="8"/>
        <v>0</v>
      </c>
      <c r="O17" s="8">
        <f t="shared" si="9"/>
        <v>12.831655963785659</v>
      </c>
      <c r="P17" s="8">
        <f t="shared" si="10"/>
        <v>0</v>
      </c>
      <c r="Q17" s="8">
        <f t="shared" si="11"/>
        <v>3.9069331667707687E-3</v>
      </c>
      <c r="R17" s="8">
        <f t="shared" si="12"/>
        <v>0</v>
      </c>
      <c r="S17" s="8">
        <f t="shared" si="13"/>
        <v>0</v>
      </c>
      <c r="T17" s="8">
        <f t="shared" si="14"/>
        <v>3.5643488788293496</v>
      </c>
      <c r="U17" s="8">
        <f t="shared" si="2"/>
        <v>0</v>
      </c>
      <c r="V17" s="8">
        <f t="shared" si="2"/>
        <v>1.0852592129918801E-3</v>
      </c>
      <c r="W17" s="8">
        <f t="shared" si="2"/>
        <v>0</v>
      </c>
      <c r="X17" s="8">
        <f t="shared" si="2"/>
        <v>0</v>
      </c>
      <c r="Y17" s="8">
        <f t="shared" si="15"/>
        <v>12.831655963785659</v>
      </c>
      <c r="Z17" s="8">
        <f t="shared" si="16"/>
        <v>0</v>
      </c>
      <c r="AA17" s="8">
        <f t="shared" si="17"/>
        <v>7.8138663335415373E-3</v>
      </c>
      <c r="AB17" s="8">
        <f t="shared" si="18"/>
        <v>0</v>
      </c>
      <c r="AC17" s="8">
        <f t="shared" si="19"/>
        <v>0</v>
      </c>
      <c r="AD17" s="8">
        <f t="shared" si="20"/>
        <v>67.923999999999978</v>
      </c>
      <c r="AE17" s="8">
        <f t="shared" si="21"/>
        <v>244.15109999999999</v>
      </c>
      <c r="AF17" s="8">
        <f t="shared" si="22"/>
        <v>12.83556289695243</v>
      </c>
      <c r="AG17" s="8">
        <f t="shared" si="23"/>
        <v>12.839469830119201</v>
      </c>
      <c r="AH17" s="5">
        <f t="shared" si="24"/>
        <v>3.5654341380423418</v>
      </c>
      <c r="AI17" s="5">
        <f t="shared" si="25"/>
        <v>1.0852592129919872E-3</v>
      </c>
    </row>
    <row r="18" spans="1:35" x14ac:dyDescent="0.2">
      <c r="A18" s="5" t="s">
        <v>416</v>
      </c>
      <c r="B18" s="5">
        <v>3.6</v>
      </c>
      <c r="C18" s="5">
        <f t="shared" si="3"/>
        <v>102</v>
      </c>
      <c r="D18" s="17">
        <v>36.02375</v>
      </c>
      <c r="E18" s="9">
        <v>0</v>
      </c>
      <c r="F18" s="17">
        <v>0.11574999999999999</v>
      </c>
      <c r="G18" s="10">
        <v>0.20350000000000001</v>
      </c>
      <c r="H18" s="5">
        <v>0</v>
      </c>
      <c r="I18" s="17">
        <f t="shared" si="0"/>
        <v>36.342999999999996</v>
      </c>
      <c r="J18" s="8">
        <f t="shared" si="4"/>
        <v>129.68549999999999</v>
      </c>
      <c r="K18" s="8">
        <f t="shared" si="5"/>
        <v>0</v>
      </c>
      <c r="L18" s="8">
        <f t="shared" si="6"/>
        <v>0.41669999999999996</v>
      </c>
      <c r="M18" s="8">
        <f t="shared" si="7"/>
        <v>0.73260000000000003</v>
      </c>
      <c r="N18" s="8">
        <f t="shared" si="8"/>
        <v>0</v>
      </c>
      <c r="O18" s="8">
        <f t="shared" si="9"/>
        <v>6.8262711864406773</v>
      </c>
      <c r="P18" s="8">
        <f t="shared" si="10"/>
        <v>0</v>
      </c>
      <c r="Q18" s="8">
        <f t="shared" si="11"/>
        <v>4.3379138038725793E-3</v>
      </c>
      <c r="R18" s="8">
        <f t="shared" si="12"/>
        <v>1.1816129032258064E-2</v>
      </c>
      <c r="S18" s="8">
        <f t="shared" si="13"/>
        <v>0</v>
      </c>
      <c r="T18" s="8">
        <f t="shared" si="14"/>
        <v>1.8961864406779658</v>
      </c>
      <c r="U18" s="8">
        <f t="shared" si="2"/>
        <v>0</v>
      </c>
      <c r="V18" s="8">
        <f t="shared" si="2"/>
        <v>1.2049760566312719E-3</v>
      </c>
      <c r="W18" s="8">
        <f t="shared" si="2"/>
        <v>3.2822580645161287E-3</v>
      </c>
      <c r="X18" s="8">
        <f t="shared" si="2"/>
        <v>0</v>
      </c>
      <c r="Y18" s="8">
        <f t="shared" si="15"/>
        <v>6.8262711864406773</v>
      </c>
      <c r="Z18" s="8">
        <f t="shared" si="16"/>
        <v>0</v>
      </c>
      <c r="AA18" s="8">
        <f t="shared" si="17"/>
        <v>8.6758276077451586E-3</v>
      </c>
      <c r="AB18" s="8">
        <f t="shared" si="18"/>
        <v>1.1816129032258064E-2</v>
      </c>
      <c r="AC18" s="8">
        <f t="shared" si="19"/>
        <v>0</v>
      </c>
      <c r="AD18" s="8">
        <f t="shared" si="20"/>
        <v>36.662249999999993</v>
      </c>
      <c r="AE18" s="8">
        <f t="shared" si="21"/>
        <v>130.83479999999997</v>
      </c>
      <c r="AF18" s="8">
        <f t="shared" si="22"/>
        <v>6.8424252292768077</v>
      </c>
      <c r="AG18" s="8">
        <f t="shared" si="23"/>
        <v>6.8467631430806808</v>
      </c>
      <c r="AH18" s="5">
        <f t="shared" si="24"/>
        <v>1.9006736747991133</v>
      </c>
      <c r="AI18" s="5">
        <f t="shared" si="25"/>
        <v>4.4872341211473392E-3</v>
      </c>
    </row>
    <row r="19" spans="1:35" s="93" customFormat="1" x14ac:dyDescent="0.2">
      <c r="D19" s="96">
        <f t="shared" ref="D19:H19" si="26">AVERAGE(D3:D18)</f>
        <v>96.90343750000001</v>
      </c>
      <c r="E19" s="96">
        <f t="shared" si="26"/>
        <v>0.11820312499999999</v>
      </c>
      <c r="F19" s="96">
        <f t="shared" si="26"/>
        <v>0.47550000000000003</v>
      </c>
      <c r="G19" s="96">
        <f t="shared" si="26"/>
        <v>5.7953124999999994E-2</v>
      </c>
      <c r="H19" s="96">
        <f t="shared" si="26"/>
        <v>0</v>
      </c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>
        <f>AVERAGE(T3:T18)</f>
        <v>5.1007178387198646</v>
      </c>
      <c r="U19" s="96">
        <f t="shared" ref="U19:AC19" si="27">AVERAGE(U3:U18)</f>
        <v>3.3343617771509171E-3</v>
      </c>
      <c r="V19" s="96">
        <f t="shared" si="27"/>
        <v>4.9500312304809483E-3</v>
      </c>
      <c r="W19" s="96">
        <f t="shared" si="27"/>
        <v>9.3472782258064498E-4</v>
      </c>
      <c r="X19" s="96">
        <f t="shared" si="27"/>
        <v>0</v>
      </c>
      <c r="Y19" s="96">
        <f>AVERAGE(Y3:Y18)</f>
        <v>18.362584219391511</v>
      </c>
      <c r="Z19" s="96">
        <f t="shared" si="27"/>
        <v>1.20037023977433E-2</v>
      </c>
      <c r="AA19" s="96">
        <f t="shared" si="27"/>
        <v>3.5640224859462825E-2</v>
      </c>
      <c r="AB19" s="96">
        <f t="shared" si="27"/>
        <v>3.3650201612903225E-3</v>
      </c>
      <c r="AC19" s="96">
        <f t="shared" si="27"/>
        <v>0</v>
      </c>
      <c r="AD19" s="96">
        <f>AVERAGE(AD3:AD18)</f>
        <v>98.20675</v>
      </c>
      <c r="AE19" s="96">
        <f>SUM(AE3:AE18)</f>
        <v>5619.1733999999988</v>
      </c>
      <c r="AF19" s="96">
        <f>AVERAGE(AF3:AF18)</f>
        <v>18.395773054380275</v>
      </c>
      <c r="AG19" s="96"/>
      <c r="AH19" s="96">
        <f>AVERAGE(AH3:AH18)</f>
        <v>5.109936959550077</v>
      </c>
      <c r="AI19" s="96">
        <f>AVERAGE(AI3:AI18)</f>
        <v>9.2191208302126598E-3</v>
      </c>
    </row>
    <row r="20" spans="1:35" x14ac:dyDescent="0.2">
      <c r="D20" s="5">
        <f>STDEV(D3:D18)</f>
        <v>47.466352153788883</v>
      </c>
      <c r="E20" s="5">
        <f t="shared" ref="E20:H20" si="28">STDEV(E3:E18)</f>
        <v>0.24003821256121569</v>
      </c>
      <c r="F20" s="5">
        <f t="shared" si="28"/>
        <v>0.55780496143365388</v>
      </c>
      <c r="G20" s="5">
        <f t="shared" si="28"/>
        <v>0.16541972420557952</v>
      </c>
      <c r="H20" s="5">
        <f t="shared" si="28"/>
        <v>0</v>
      </c>
    </row>
    <row r="22" spans="1:35" x14ac:dyDescent="0.2">
      <c r="A22" s="5" t="s">
        <v>399</v>
      </c>
      <c r="C22" s="5">
        <v>0</v>
      </c>
      <c r="D22" s="17">
        <v>0.1895</v>
      </c>
      <c r="E22" s="17">
        <v>6.9499999999999992E-2</v>
      </c>
      <c r="F22" s="17">
        <v>2.0249999999999997E-2</v>
      </c>
      <c r="G22" s="10">
        <v>5.7499999999999999E-3</v>
      </c>
      <c r="H22" s="5">
        <v>0</v>
      </c>
      <c r="I22" s="17">
        <f>SUM(D22:H22)</f>
        <v>0.28499999999999998</v>
      </c>
    </row>
    <row r="23" spans="1:35" x14ac:dyDescent="0.2">
      <c r="A23" s="5" t="s">
        <v>400</v>
      </c>
      <c r="C23" s="5">
        <f>C22+6</f>
        <v>6</v>
      </c>
      <c r="D23" s="17">
        <v>4.675E-2</v>
      </c>
      <c r="E23" s="17">
        <v>2.325E-2</v>
      </c>
      <c r="F23" s="17">
        <v>7.4999999999999997E-3</v>
      </c>
      <c r="G23" s="10">
        <v>0.21975</v>
      </c>
      <c r="H23" s="5">
        <v>0</v>
      </c>
      <c r="I23" s="17">
        <f>SUM(D23:H23)</f>
        <v>0.29725000000000001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X18"/>
  <sheetViews>
    <sheetView topLeftCell="B1" workbookViewId="0">
      <selection activeCell="E22" sqref="E22"/>
    </sheetView>
  </sheetViews>
  <sheetFormatPr baseColWidth="10" defaultColWidth="8.83203125" defaultRowHeight="15" x14ac:dyDescent="0.2"/>
  <sheetData>
    <row r="1" spans="1:24" ht="80" x14ac:dyDescent="0.2">
      <c r="A1">
        <f>'Blank Cations'!C2</f>
        <v>0</v>
      </c>
      <c r="B1">
        <f>'Blank Cations'!BL2</f>
        <v>0</v>
      </c>
      <c r="C1">
        <f>'Blank Cations'!BM2</f>
        <v>0</v>
      </c>
      <c r="D1">
        <f>'Blank Cations'!BN2</f>
        <v>0</v>
      </c>
      <c r="E1">
        <f>'Blank Cations'!BO2</f>
        <v>0</v>
      </c>
      <c r="F1">
        <f>'Blank Anions'!AD1</f>
        <v>0</v>
      </c>
      <c r="G1">
        <f>'Blank Anions'!AE1</f>
        <v>0</v>
      </c>
      <c r="H1">
        <f>'Blank Anions'!AF1</f>
        <v>0</v>
      </c>
      <c r="I1">
        <f>'Blank Anions'!AG1</f>
        <v>0</v>
      </c>
      <c r="J1" s="2"/>
      <c r="K1" s="2"/>
      <c r="L1" s="2"/>
      <c r="M1" s="2" t="s">
        <v>489</v>
      </c>
      <c r="N1" s="2"/>
      <c r="O1" s="2"/>
      <c r="P1" t="s">
        <v>476</v>
      </c>
      <c r="Q1" t="str">
        <f>'Blank Si'!E1</f>
        <v>ug</v>
      </c>
      <c r="R1" t="str">
        <f>'Blank Si'!F1</f>
        <v>umol</v>
      </c>
      <c r="S1" s="2" t="s">
        <v>466</v>
      </c>
      <c r="T1" s="2" t="s">
        <v>467</v>
      </c>
      <c r="U1" s="2" t="s">
        <v>488</v>
      </c>
      <c r="V1" s="2" t="s">
        <v>489</v>
      </c>
      <c r="W1" s="2"/>
      <c r="X1" s="2"/>
    </row>
    <row r="2" spans="1:24" s="2" customFormat="1" ht="64" x14ac:dyDescent="0.2">
      <c r="A2" s="2" t="str">
        <f>'Blank Cations'!C3</f>
        <v>time (hrs)</v>
      </c>
      <c r="B2" s="2" t="str">
        <f>'Blank Cations'!BL3</f>
        <v>Total Cations mg/L</v>
      </c>
      <c r="C2" s="2" t="str">
        <f>'Blank Cations'!BM3</f>
        <v>Total Cations ug</v>
      </c>
      <c r="D2" s="2" t="str">
        <f>'Blank Cations'!BN3</f>
        <v>Total Cation umol</v>
      </c>
      <c r="E2" s="2" t="str">
        <f>'Blank Cations'!BO3</f>
        <v>Total Cations umol/charge</v>
      </c>
      <c r="F2" s="2" t="str">
        <f>'Blank Anions'!AD2</f>
        <v>Total anions ug/mL</v>
      </c>
      <c r="G2" s="2" t="str">
        <f>'Blank Anions'!AE2</f>
        <v>Total anions ug</v>
      </c>
      <c r="H2" s="2" t="str">
        <f>'Blank Anions'!AF2</f>
        <v>Total anion umol</v>
      </c>
      <c r="I2" s="2" t="str">
        <f>'Blank Anions'!AG2</f>
        <v>Total anions umol/charge</v>
      </c>
      <c r="J2" s="2" t="s">
        <v>484</v>
      </c>
      <c r="K2" s="2" t="s">
        <v>485</v>
      </c>
      <c r="L2" s="2" t="s">
        <v>486</v>
      </c>
      <c r="M2" s="2" t="s">
        <v>487</v>
      </c>
      <c r="N2" s="2" t="s">
        <v>487</v>
      </c>
      <c r="O2" s="2" t="s">
        <v>487</v>
      </c>
      <c r="P2" s="2" t="str">
        <f>'Blank Si'!D2</f>
        <v>Si</v>
      </c>
      <c r="Q2" s="2" t="str">
        <f>'Blank Si'!E2</f>
        <v>Si</v>
      </c>
      <c r="R2" s="2" t="str">
        <f>'Blank Si'!F2</f>
        <v>SiO2</v>
      </c>
      <c r="S2" s="2" t="s">
        <v>487</v>
      </c>
      <c r="T2" s="2" t="s">
        <v>487</v>
      </c>
      <c r="U2" s="2" t="s">
        <v>487</v>
      </c>
      <c r="V2" s="2" t="s">
        <v>487</v>
      </c>
      <c r="W2" s="2" t="s">
        <v>487</v>
      </c>
      <c r="X2" s="2" t="s">
        <v>487</v>
      </c>
    </row>
    <row r="3" spans="1:24" x14ac:dyDescent="0.2">
      <c r="A3">
        <f>'Blank Cations'!C4</f>
        <v>0</v>
      </c>
      <c r="B3">
        <f>'Blank Cations'!BL4</f>
        <v>10.284380591271598</v>
      </c>
      <c r="C3">
        <f>'Blank Cations'!BM4</f>
        <v>37.023770128577759</v>
      </c>
      <c r="D3">
        <f>'Blank Cations'!BN4</f>
        <v>1.4027119251237665</v>
      </c>
      <c r="E3">
        <f>'Blank Cations'!BO4</f>
        <v>1.6421695296407839</v>
      </c>
      <c r="F3">
        <f>'Blank Anions'!AD3</f>
        <v>6.0669999999999993</v>
      </c>
      <c r="G3">
        <f>'Blank Anions'!AE3</f>
        <v>15.332399999999996</v>
      </c>
      <c r="H3">
        <f>'Blank Anions'!AF3</f>
        <v>0.56523453948859759</v>
      </c>
      <c r="I3">
        <f>'Blank Anions'!AG3</f>
        <v>0.59719269064412539</v>
      </c>
      <c r="J3">
        <f>C3/G3</f>
        <v>2.4147406882534872</v>
      </c>
      <c r="K3">
        <f>D3/H3</f>
        <v>2.4816458074074634</v>
      </c>
      <c r="L3">
        <f>E3/I3</f>
        <v>2.7498151858984712</v>
      </c>
      <c r="M3">
        <f>AVERAGE(J3:J97)</f>
        <v>0.56655228571452088</v>
      </c>
      <c r="N3">
        <f t="shared" ref="N3" si="0">AVERAGE(K3:K97)</f>
        <v>0.43434029672868801</v>
      </c>
      <c r="O3">
        <f>AVERAGE(L3:L97)</f>
        <v>0.9311200412359959</v>
      </c>
      <c r="P3">
        <f>'Blank Si'!D3/1000</f>
        <v>12.0435273468378</v>
      </c>
      <c r="Q3">
        <f>'Blank Si'!E3</f>
        <v>43.356698448616079</v>
      </c>
      <c r="R3">
        <f>'Blank Si'!F3</f>
        <v>92.73301683135827</v>
      </c>
      <c r="S3">
        <f t="shared" ref="S3:S18" si="1">C3/(H3+Q3)</f>
        <v>0.84294491634976221</v>
      </c>
      <c r="T3">
        <f t="shared" ref="T3:T18" si="2">D3/(H3+R3)</f>
        <v>1.5034707558967984E-2</v>
      </c>
      <c r="U3">
        <f t="shared" ref="U3:U18" si="3">D3/(H3+(R3/2))</f>
        <v>2.9888340743358468E-2</v>
      </c>
      <c r="V3">
        <f>AVERAGE(S4:S98)</f>
        <v>0.5335320771729769</v>
      </c>
      <c r="W3">
        <f>AVERAGE(T4:T98)</f>
        <v>9.1885314058741153E-3</v>
      </c>
      <c r="X3">
        <f>AVERAGE(U3:U18)</f>
        <v>1.8508145032263213E-2</v>
      </c>
    </row>
    <row r="4" spans="1:24" x14ac:dyDescent="0.2">
      <c r="A4">
        <f>'Blank Cations'!C5</f>
        <v>6</v>
      </c>
      <c r="B4">
        <f>'Blank Cations'!BL5</f>
        <v>60.926714779207202</v>
      </c>
      <c r="C4">
        <f>'Blank Cations'!BM5</f>
        <v>219.33617320514591</v>
      </c>
      <c r="D4">
        <f>'Blank Cations'!BN5</f>
        <v>6.8156183200401959</v>
      </c>
      <c r="E4">
        <f>'Blank Cations'!BO5</f>
        <v>15.027373050816582</v>
      </c>
      <c r="F4">
        <f>'Blank Anions'!AD4</f>
        <v>50.691250000000011</v>
      </c>
      <c r="G4">
        <f>'Blank Anions'!AE4</f>
        <v>171.8253</v>
      </c>
      <c r="H4">
        <f>'Blank Anions'!AF4</f>
        <v>8.6522142888144771</v>
      </c>
      <c r="I4">
        <f>'Blank Anions'!AG4</f>
        <v>8.7292380239799989</v>
      </c>
      <c r="J4">
        <f t="shared" ref="J4:L18" si="4">C4/G4</f>
        <v>1.2765068543756124</v>
      </c>
      <c r="K4">
        <f t="shared" si="4"/>
        <v>0.78773110472441488</v>
      </c>
      <c r="L4">
        <f t="shared" si="4"/>
        <v>1.7214988306579615</v>
      </c>
      <c r="M4">
        <f>STDEV(J3:J98)</f>
        <v>0.54169535829416138</v>
      </c>
      <c r="N4">
        <f t="shared" ref="N4" si="5">STDEV(K3:K98)</f>
        <v>0.56153547517300995</v>
      </c>
      <c r="O4">
        <f t="shared" ref="O4" si="6">STDEV(L3:L98)</f>
        <v>0.543734471195221</v>
      </c>
      <c r="P4">
        <f>'Blank Si'!D4/1000</f>
        <v>116.91646040080161</v>
      </c>
      <c r="Q4">
        <f>'Blank Si'!E4</f>
        <v>420.89925744288581</v>
      </c>
      <c r="R4">
        <f>'Blank Si'!F4</f>
        <v>900.23593403946518</v>
      </c>
      <c r="S4">
        <f t="shared" si="1"/>
        <v>0.51061674243813149</v>
      </c>
      <c r="T4">
        <f t="shared" si="2"/>
        <v>7.4988526724395965E-3</v>
      </c>
      <c r="U4">
        <f>D4/(H4+(R4/2))</f>
        <v>1.4856280110882652E-2</v>
      </c>
      <c r="V4">
        <f>STDEV(S3:S98)</f>
        <v>0.16820126430064122</v>
      </c>
      <c r="W4">
        <f t="shared" ref="W4:X4" si="7">STDEV(T3:T98)</f>
        <v>2.733323248447151E-3</v>
      </c>
      <c r="X4">
        <f t="shared" si="7"/>
        <v>5.2617264060697373E-3</v>
      </c>
    </row>
    <row r="5" spans="1:24" x14ac:dyDescent="0.2">
      <c r="A5">
        <f>'Blank Cations'!C6</f>
        <v>12</v>
      </c>
      <c r="B5">
        <f>'Blank Cations'!BL6</f>
        <v>60.175106122485907</v>
      </c>
      <c r="C5">
        <f>'Blank Cations'!BM6</f>
        <v>216.63038204094926</v>
      </c>
      <c r="D5">
        <f>'Blank Cations'!BN6</f>
        <v>7.7275452760088772</v>
      </c>
      <c r="E5">
        <f>'Blank Cations'!BO6</f>
        <v>21.112660319660808</v>
      </c>
      <c r="F5">
        <f>'Blank Anions'!AD5</f>
        <v>158.46200000000002</v>
      </c>
      <c r="G5">
        <f>'Blank Anions'!AE5</f>
        <v>564.39449999999999</v>
      </c>
      <c r="H5">
        <f>'Blank Anions'!AF5</f>
        <v>29.472390129730062</v>
      </c>
      <c r="I5">
        <f>'Blank Anions'!AG5</f>
        <v>29.52354565752519</v>
      </c>
      <c r="J5">
        <f t="shared" si="4"/>
        <v>0.38382794665956038</v>
      </c>
      <c r="K5">
        <f t="shared" si="4"/>
        <v>0.26219608392784444</v>
      </c>
      <c r="L5">
        <f t="shared" si="4"/>
        <v>0.71511262788585317</v>
      </c>
      <c r="P5">
        <f>'Blank Si'!D5/1000</f>
        <v>146.09395361515499</v>
      </c>
      <c r="Q5">
        <f>'Blank Si'!E5</f>
        <v>525.93823301455802</v>
      </c>
      <c r="R5">
        <f>'Blank Si'!F5</f>
        <v>1124.8974382169686</v>
      </c>
      <c r="S5">
        <f t="shared" si="1"/>
        <v>0.39003643973275537</v>
      </c>
      <c r="T5">
        <f t="shared" si="2"/>
        <v>6.6941677495819122E-3</v>
      </c>
      <c r="U5">
        <f t="shared" si="3"/>
        <v>1.3055025670488433E-2</v>
      </c>
    </row>
    <row r="6" spans="1:24" x14ac:dyDescent="0.2">
      <c r="A6">
        <f>'Blank Cations'!C7</f>
        <v>18</v>
      </c>
      <c r="B6">
        <f>'Blank Cations'!BL7</f>
        <v>60.252328736390595</v>
      </c>
      <c r="C6">
        <f>'Blank Cations'!BM7</f>
        <v>216.90838345100616</v>
      </c>
      <c r="D6">
        <f>'Blank Cations'!BN7</f>
        <v>7.9526895069977792</v>
      </c>
      <c r="E6">
        <f>'Blank Cations'!BO7</f>
        <v>22.285138995638913</v>
      </c>
      <c r="F6">
        <f>'Blank Anions'!AD6</f>
        <v>167.87224999999995</v>
      </c>
      <c r="G6">
        <f>'Blank Anions'!AE6</f>
        <v>600.51779999999985</v>
      </c>
      <c r="H6">
        <f>'Blank Anions'!AF6</f>
        <v>31.462684233718694</v>
      </c>
      <c r="I6">
        <f>'Blank Anions'!AG6</f>
        <v>31.49395843734143</v>
      </c>
      <c r="J6">
        <f t="shared" si="4"/>
        <v>0.36120225487238883</v>
      </c>
      <c r="K6">
        <f t="shared" si="4"/>
        <v>0.25276576683418661</v>
      </c>
      <c r="L6">
        <f t="shared" si="4"/>
        <v>0.70760044470040639</v>
      </c>
      <c r="P6">
        <f>'Blank Si'!D6/1000</f>
        <v>140.8049880541632</v>
      </c>
      <c r="Q6">
        <f>'Blank Si'!E6</f>
        <v>506.89795699498757</v>
      </c>
      <c r="R6">
        <f>'Blank Si'!F6</f>
        <v>1084.1733448294358</v>
      </c>
      <c r="S6">
        <f t="shared" si="1"/>
        <v>0.40290535161700125</v>
      </c>
      <c r="T6">
        <f t="shared" si="2"/>
        <v>7.1283907115082873E-3</v>
      </c>
      <c r="U6">
        <f t="shared" si="3"/>
        <v>1.3865745667416845E-2</v>
      </c>
    </row>
    <row r="7" spans="1:24" x14ac:dyDescent="0.2">
      <c r="A7">
        <f>'Blank Cations'!C8</f>
        <v>24</v>
      </c>
      <c r="B7">
        <f>'Blank Cations'!BL8</f>
        <v>58.591960810982499</v>
      </c>
      <c r="C7">
        <f>'Blank Cations'!BM8</f>
        <v>210.93105891953701</v>
      </c>
      <c r="D7">
        <f>'Blank Cations'!BN8</f>
        <v>7.7945512201704963</v>
      </c>
      <c r="E7">
        <f>'Blank Cations'!BO8</f>
        <v>22.068848076351351</v>
      </c>
      <c r="F7">
        <f>'Blank Anions'!AD7</f>
        <v>162.06775000000002</v>
      </c>
      <c r="G7">
        <f>'Blank Anions'!AE7</f>
        <v>580.86899999999991</v>
      </c>
      <c r="H7">
        <f>'Blank Anions'!AF7</f>
        <v>30.474822564776705</v>
      </c>
      <c r="I7">
        <f>'Blank Anions'!AG7</f>
        <v>30.496783838980328</v>
      </c>
      <c r="J7">
        <f t="shared" si="4"/>
        <v>0.36313017034742262</v>
      </c>
      <c r="K7">
        <f t="shared" si="4"/>
        <v>0.25577019205288387</v>
      </c>
      <c r="L7">
        <f t="shared" si="4"/>
        <v>0.7236450962459664</v>
      </c>
      <c r="P7">
        <f>'Blank Si'!D7/1000</f>
        <v>134.39966230159149</v>
      </c>
      <c r="Q7">
        <f>'Blank Si'!E7</f>
        <v>483.83878428572933</v>
      </c>
      <c r="R7">
        <f>'Blank Si'!F7</f>
        <v>1034.8534766780569</v>
      </c>
      <c r="S7">
        <f t="shared" si="1"/>
        <v>0.41012148251572056</v>
      </c>
      <c r="T7">
        <f t="shared" si="2"/>
        <v>7.3165720141953969E-3</v>
      </c>
      <c r="U7">
        <f t="shared" si="3"/>
        <v>1.4226189111987185E-2</v>
      </c>
    </row>
    <row r="8" spans="1:24" x14ac:dyDescent="0.2">
      <c r="A8">
        <f>'Blank Cations'!C9</f>
        <v>30</v>
      </c>
      <c r="B8">
        <f>'Blank Cations'!BL9</f>
        <v>52.438636615517993</v>
      </c>
      <c r="C8">
        <f>'Blank Cations'!BM9</f>
        <v>188.77909181586477</v>
      </c>
      <c r="D8">
        <f>'Blank Cations'!BN9</f>
        <v>7.0003534531916758</v>
      </c>
      <c r="E8">
        <f>'Blank Cations'!BO9</f>
        <v>19.954876744690608</v>
      </c>
      <c r="F8">
        <f>'Blank Anions'!AD8</f>
        <v>147.14750000000001</v>
      </c>
      <c r="G8">
        <f>'Blank Anions'!AE8</f>
        <v>528.43320000000006</v>
      </c>
      <c r="H8">
        <f>'Blank Anions'!AF8</f>
        <v>27.760399452284631</v>
      </c>
      <c r="I8">
        <f>'Blank Anions'!AG8</f>
        <v>27.773909758343343</v>
      </c>
      <c r="J8">
        <f t="shared" si="4"/>
        <v>0.35724305705217757</v>
      </c>
      <c r="K8">
        <f t="shared" si="4"/>
        <v>0.25217048714389301</v>
      </c>
      <c r="L8">
        <f t="shared" si="4"/>
        <v>0.71847560960322199</v>
      </c>
      <c r="P8">
        <f>'Blank Si'!D8/1000</f>
        <v>117.388939196576</v>
      </c>
      <c r="Q8">
        <f>'Blank Si'!E8</f>
        <v>422.60018110767362</v>
      </c>
      <c r="R8">
        <f>'Blank Si'!F8</f>
        <v>903.87393666603884</v>
      </c>
      <c r="S8">
        <f t="shared" si="1"/>
        <v>0.41917321356399639</v>
      </c>
      <c r="T8">
        <f t="shared" si="2"/>
        <v>7.5140569446579377E-3</v>
      </c>
      <c r="U8">
        <f t="shared" si="3"/>
        <v>1.4593270514514877E-2</v>
      </c>
    </row>
    <row r="9" spans="1:24" x14ac:dyDescent="0.2">
      <c r="A9">
        <f>'Blank Cations'!C10</f>
        <v>36</v>
      </c>
      <c r="B9">
        <f>'Blank Cations'!BL10</f>
        <v>47.794357178027994</v>
      </c>
      <c r="C9">
        <f>'Blank Cations'!BM10</f>
        <v>172.05968584090078</v>
      </c>
      <c r="D9">
        <f>'Blank Cations'!BN10</f>
        <v>6.3922480740981635</v>
      </c>
      <c r="E9">
        <f>'Blank Cations'!BO10</f>
        <v>18.17205309042874</v>
      </c>
      <c r="F9">
        <f>'Blank Anions'!AD9</f>
        <v>133.45350000000002</v>
      </c>
      <c r="G9">
        <f>'Blank Anions'!AE9</f>
        <v>479.11410000000001</v>
      </c>
      <c r="H9">
        <f>'Blank Anions'!AF9</f>
        <v>25.163509984186508</v>
      </c>
      <c r="I9">
        <f>'Blank Anions'!AG9</f>
        <v>25.17723578056377</v>
      </c>
      <c r="J9">
        <f t="shared" si="4"/>
        <v>0.35912048057216595</v>
      </c>
      <c r="K9">
        <f t="shared" si="4"/>
        <v>0.25402847528485656</v>
      </c>
      <c r="L9">
        <f t="shared" si="4"/>
        <v>0.72176521874006261</v>
      </c>
      <c r="P9">
        <f>'Blank Si'!D9/1000</f>
        <v>100.83853583463601</v>
      </c>
      <c r="Q9">
        <f>'Blank Si'!E9</f>
        <v>363.01872900468959</v>
      </c>
      <c r="R9">
        <f>'Blank Si'!F9</f>
        <v>776.43877673911527</v>
      </c>
      <c r="S9">
        <f t="shared" si="1"/>
        <v>0.44324461183251451</v>
      </c>
      <c r="T9">
        <f t="shared" si="2"/>
        <v>7.9743386214972834E-3</v>
      </c>
      <c r="U9">
        <f t="shared" si="3"/>
        <v>1.5463262025484481E-2</v>
      </c>
    </row>
    <row r="10" spans="1:24" x14ac:dyDescent="0.2">
      <c r="A10">
        <f>'Blank Cations'!C11</f>
        <v>42</v>
      </c>
      <c r="B10">
        <f>'Blank Cations'!BL11</f>
        <v>40.953515570184209</v>
      </c>
      <c r="C10">
        <f>'Blank Cations'!BM11</f>
        <v>147.43265605266311</v>
      </c>
      <c r="D10">
        <f>'Blank Cations'!BN11</f>
        <v>5.4537075022070303</v>
      </c>
      <c r="E10">
        <f>'Blank Cations'!BO11</f>
        <v>15.571775958124878</v>
      </c>
      <c r="F10">
        <f>'Blank Anions'!AD10</f>
        <v>113.6825</v>
      </c>
      <c r="G10">
        <f>'Blank Anions'!AE10</f>
        <v>408.49110000000002</v>
      </c>
      <c r="H10">
        <f>'Blank Anions'!AF10</f>
        <v>21.469453297592256</v>
      </c>
      <c r="I10">
        <f>'Blank Anions'!AG10</f>
        <v>21.47742643937864</v>
      </c>
      <c r="J10">
        <f t="shared" si="4"/>
        <v>0.36092011809477148</v>
      </c>
      <c r="K10">
        <f t="shared" si="4"/>
        <v>0.25402172224006514</v>
      </c>
      <c r="L10">
        <f t="shared" si="4"/>
        <v>0.72502988205207808</v>
      </c>
      <c r="P10">
        <f>'Blank Si'!D10/1000</f>
        <v>88.487139549144601</v>
      </c>
      <c r="Q10">
        <f>'Blank Si'!E10</f>
        <v>318.55370237692057</v>
      </c>
      <c r="R10">
        <f>'Blank Si'!F10</f>
        <v>681.33522388057634</v>
      </c>
      <c r="S10">
        <f t="shared" si="1"/>
        <v>0.4335959289601824</v>
      </c>
      <c r="T10">
        <f t="shared" si="2"/>
        <v>7.7599191913523026E-3</v>
      </c>
      <c r="U10">
        <f t="shared" si="3"/>
        <v>1.5059788200980204E-2</v>
      </c>
    </row>
    <row r="11" spans="1:24" x14ac:dyDescent="0.2">
      <c r="A11">
        <f>'Blank Cations'!C12</f>
        <v>48</v>
      </c>
      <c r="B11">
        <f>'Blank Cations'!BL12</f>
        <v>38.668399748450994</v>
      </c>
      <c r="C11">
        <f>'Blank Cations'!BM12</f>
        <v>139.20623909442355</v>
      </c>
      <c r="D11">
        <f>'Blank Cations'!BN12</f>
        <v>5.1841418838928464</v>
      </c>
      <c r="E11">
        <f>'Blank Cations'!BO12</f>
        <v>14.804743919430022</v>
      </c>
      <c r="F11">
        <f>'Blank Anions'!AD11</f>
        <v>107.49525</v>
      </c>
      <c r="G11">
        <f>'Blank Anions'!AE11</f>
        <v>386.39249999999998</v>
      </c>
      <c r="H11">
        <f>'Blank Anions'!AF11</f>
        <v>20.313657475631576</v>
      </c>
      <c r="I11">
        <f>'Blank Anions'!AG11</f>
        <v>20.319803634282419</v>
      </c>
      <c r="J11">
        <f t="shared" si="4"/>
        <v>0.36027158677878984</v>
      </c>
      <c r="K11">
        <f t="shared" si="4"/>
        <v>0.25520475030711648</v>
      </c>
      <c r="L11">
        <f t="shared" si="4"/>
        <v>0.72858695811667684</v>
      </c>
      <c r="P11">
        <f>'Blank Si'!D11/1000</f>
        <v>82.256796977223601</v>
      </c>
      <c r="Q11">
        <f>'Blank Si'!E11</f>
        <v>296.12446911800498</v>
      </c>
      <c r="R11">
        <f>'Blank Si'!F11</f>
        <v>633.36269507332634</v>
      </c>
      <c r="S11">
        <f t="shared" si="1"/>
        <v>0.43991613966666343</v>
      </c>
      <c r="T11">
        <f t="shared" si="2"/>
        <v>7.9307471712533363E-3</v>
      </c>
      <c r="U11">
        <f t="shared" si="3"/>
        <v>1.5383438350083885E-2</v>
      </c>
    </row>
    <row r="12" spans="1:24" x14ac:dyDescent="0.2">
      <c r="A12">
        <f>'Blank Cations'!C13</f>
        <v>54</v>
      </c>
      <c r="B12">
        <f>'Blank Cations'!BL13</f>
        <v>35.449165248899412</v>
      </c>
      <c r="C12">
        <f>'Blank Cations'!BM13</f>
        <v>127.61699489603782</v>
      </c>
      <c r="D12">
        <f>'Blank Cations'!BN13</f>
        <v>4.749794391155163</v>
      </c>
      <c r="E12">
        <f>'Blank Cations'!BO13</f>
        <v>13.522171469339096</v>
      </c>
      <c r="F12">
        <f>'Blank Anions'!AD12</f>
        <v>98.348499999999987</v>
      </c>
      <c r="G12">
        <f>'Blank Anions'!AE12</f>
        <v>353.6019</v>
      </c>
      <c r="H12">
        <f>'Blank Anions'!AF12</f>
        <v>18.593469390808028</v>
      </c>
      <c r="I12">
        <f>'Blank Anions'!AG12</f>
        <v>18.598182070383292</v>
      </c>
      <c r="J12">
        <f t="shared" si="4"/>
        <v>0.36090585173902578</v>
      </c>
      <c r="K12">
        <f t="shared" si="4"/>
        <v>0.25545498214030449</v>
      </c>
      <c r="L12">
        <f t="shared" si="4"/>
        <v>0.72706952852518325</v>
      </c>
      <c r="P12">
        <f>'Blank Si'!D12/1000</f>
        <v>69.866246417606007</v>
      </c>
      <c r="Q12">
        <f>'Blank Si'!E12</f>
        <v>251.5184871033816</v>
      </c>
      <c r="R12">
        <f>'Blank Si'!F12</f>
        <v>537.95766127344848</v>
      </c>
      <c r="S12">
        <f t="shared" si="1"/>
        <v>0.47245962952692533</v>
      </c>
      <c r="T12">
        <f t="shared" si="2"/>
        <v>8.5343360734640404E-3</v>
      </c>
      <c r="U12">
        <f t="shared" si="3"/>
        <v>1.6516870333827063E-2</v>
      </c>
    </row>
    <row r="13" spans="1:24" x14ac:dyDescent="0.2">
      <c r="A13">
        <f>'Blank Cations'!C14</f>
        <v>60</v>
      </c>
      <c r="B13">
        <f>'Blank Cations'!BL14</f>
        <v>33.2868481899852</v>
      </c>
      <c r="C13">
        <f>'Blank Cations'!BM14</f>
        <v>119.83265348394671</v>
      </c>
      <c r="D13">
        <f>'Blank Cations'!BN14</f>
        <v>4.3961516749743499</v>
      </c>
      <c r="E13">
        <f>'Blank Cations'!BO14</f>
        <v>12.492005665595304</v>
      </c>
      <c r="F13">
        <f>'Blank Anions'!AD13</f>
        <v>90.075500000000005</v>
      </c>
      <c r="G13">
        <f>'Blank Anions'!AE13</f>
        <v>323.69849999999997</v>
      </c>
      <c r="H13">
        <f>'Blank Anions'!AF13</f>
        <v>17.015089140168794</v>
      </c>
      <c r="I13">
        <f>'Blank Anions'!AG13</f>
        <v>17.019708128301211</v>
      </c>
      <c r="J13">
        <f t="shared" si="4"/>
        <v>0.37019835891716124</v>
      </c>
      <c r="K13">
        <f t="shared" si="4"/>
        <v>0.25836783097398097</v>
      </c>
      <c r="L13">
        <f t="shared" si="4"/>
        <v>0.73397296659999589</v>
      </c>
      <c r="P13">
        <f>'Blank Si'!D13/1000</f>
        <v>58.792359962494601</v>
      </c>
      <c r="Q13">
        <f>'Blank Si'!E13</f>
        <v>211.65249586498055</v>
      </c>
      <c r="R13">
        <f>'Blank Si'!F13</f>
        <v>452.69070671299505</v>
      </c>
      <c r="S13">
        <f t="shared" si="1"/>
        <v>0.52404740042734177</v>
      </c>
      <c r="T13">
        <f t="shared" si="2"/>
        <v>9.3593728537866364E-3</v>
      </c>
      <c r="U13">
        <f t="shared" si="3"/>
        <v>1.8064364240439654E-2</v>
      </c>
    </row>
    <row r="14" spans="1:24" x14ac:dyDescent="0.2">
      <c r="A14">
        <f>'Blank Cations'!C15</f>
        <v>66</v>
      </c>
      <c r="B14">
        <f>'Blank Cations'!BL15</f>
        <v>31.5510886633366</v>
      </c>
      <c r="C14">
        <f>'Blank Cations'!BM15</f>
        <v>113.58391918801178</v>
      </c>
      <c r="D14">
        <f>'Blank Cations'!BN15</f>
        <v>4.098692837891126</v>
      </c>
      <c r="E14">
        <f>'Blank Cations'!BO15</f>
        <v>11.658979742588395</v>
      </c>
      <c r="F14">
        <f>'Blank Anions'!AD14</f>
        <v>81.921999999999997</v>
      </c>
      <c r="G14">
        <f>'Blank Anions'!AE14</f>
        <v>294.49529999999999</v>
      </c>
      <c r="H14">
        <f>'Blank Anions'!AF14</f>
        <v>15.483484348166698</v>
      </c>
      <c r="I14">
        <f>'Blank Anions'!AG14</f>
        <v>15.487897215124848</v>
      </c>
      <c r="J14">
        <f t="shared" si="4"/>
        <v>0.38569009144801897</v>
      </c>
      <c r="K14">
        <f t="shared" si="4"/>
        <v>0.2647138554686127</v>
      </c>
      <c r="L14">
        <f t="shared" si="4"/>
        <v>0.75278003079738365</v>
      </c>
      <c r="P14">
        <f>'Blank Si'!D14/1000</f>
        <v>51.036385034389497</v>
      </c>
      <c r="Q14">
        <f>'Blank Si'!E14</f>
        <v>183.73098612380221</v>
      </c>
      <c r="R14">
        <f>'Blank Si'!F14</f>
        <v>392.97108032460079</v>
      </c>
      <c r="S14">
        <f t="shared" si="1"/>
        <v>0.57015897951044647</v>
      </c>
      <c r="T14">
        <f t="shared" si="2"/>
        <v>1.0034635899282421E-2</v>
      </c>
      <c r="U14">
        <f t="shared" si="3"/>
        <v>1.9336282022134475E-2</v>
      </c>
    </row>
    <row r="15" spans="1:24" x14ac:dyDescent="0.2">
      <c r="A15">
        <f>'Blank Cations'!C16</f>
        <v>72</v>
      </c>
      <c r="B15">
        <f>'Blank Cations'!BL16</f>
        <v>30.428911740743999</v>
      </c>
      <c r="C15">
        <f>'Blank Cations'!BM16</f>
        <v>109.54408226667842</v>
      </c>
      <c r="D15">
        <f>'Blank Cations'!BN16</f>
        <v>3.8858128748118204</v>
      </c>
      <c r="E15">
        <f>'Blank Cations'!BO16</f>
        <v>11.069243503140322</v>
      </c>
      <c r="F15">
        <f>'Blank Anions'!AD15</f>
        <v>76.975999999999985</v>
      </c>
      <c r="G15">
        <f>'Blank Anions'!AE15</f>
        <v>276.69959999999998</v>
      </c>
      <c r="H15">
        <f>'Blank Anions'!AF15</f>
        <v>14.547188004076039</v>
      </c>
      <c r="I15">
        <f>'Blank Anions'!AG15</f>
        <v>14.551497810447056</v>
      </c>
      <c r="J15">
        <f t="shared" si="4"/>
        <v>0.39589534016918865</v>
      </c>
      <c r="K15">
        <f t="shared" si="4"/>
        <v>0.26711780130448837</v>
      </c>
      <c r="L15">
        <f t="shared" si="4"/>
        <v>0.76069444172223322</v>
      </c>
      <c r="P15">
        <f>'Blank Si'!D15/1000</f>
        <v>45.191625799859999</v>
      </c>
      <c r="Q15">
        <f>'Blank Si'!E15</f>
        <v>162.68985287949599</v>
      </c>
      <c r="R15">
        <f>'Blank Si'!F15</f>
        <v>347.96747458170591</v>
      </c>
      <c r="S15">
        <f t="shared" si="1"/>
        <v>0.61806539829695373</v>
      </c>
      <c r="T15">
        <f t="shared" si="2"/>
        <v>1.071905022294738E-2</v>
      </c>
      <c r="U15">
        <f t="shared" si="3"/>
        <v>2.0611010468086523E-2</v>
      </c>
    </row>
    <row r="16" spans="1:24" x14ac:dyDescent="0.2">
      <c r="A16">
        <f>'Blank Cations'!C17</f>
        <v>78</v>
      </c>
      <c r="B16">
        <f>'Blank Cations'!BL17</f>
        <v>30.1444427852487</v>
      </c>
      <c r="C16">
        <f>'Blank Cations'!BM17</f>
        <v>108.51999402689533</v>
      </c>
      <c r="D16">
        <f>'Blank Cations'!BN17</f>
        <v>3.7890682682479908</v>
      </c>
      <c r="E16">
        <f>'Blank Cations'!BO17</f>
        <v>10.822728861279565</v>
      </c>
      <c r="F16">
        <f>'Blank Anions'!AD16</f>
        <v>72.46074999999999</v>
      </c>
      <c r="G16">
        <f>'Blank Anions'!AE16</f>
        <v>260.32229999999998</v>
      </c>
      <c r="H16">
        <f>'Blank Anions'!AF16</f>
        <v>13.680783894412157</v>
      </c>
      <c r="I16">
        <f>'Blank Anions'!AG16</f>
        <v>13.684878210464623</v>
      </c>
      <c r="J16">
        <f t="shared" si="4"/>
        <v>0.41686783662750115</v>
      </c>
      <c r="K16">
        <f t="shared" si="4"/>
        <v>0.27696280399514356</v>
      </c>
      <c r="L16">
        <f t="shared" si="4"/>
        <v>0.79085313693209081</v>
      </c>
      <c r="P16">
        <f>'Blank Si'!D16/1000</f>
        <v>40.080050156586601</v>
      </c>
      <c r="Q16">
        <f>'Blank Si'!E16</f>
        <v>144.28818056371176</v>
      </c>
      <c r="R16">
        <f>'Blank Si'!F16</f>
        <v>308.60925198532578</v>
      </c>
      <c r="S16">
        <f t="shared" si="1"/>
        <v>0.68697034508739196</v>
      </c>
      <c r="T16">
        <f t="shared" si="2"/>
        <v>1.175670311340893E-2</v>
      </c>
      <c r="U16">
        <f t="shared" si="3"/>
        <v>2.2555936678043165E-2</v>
      </c>
    </row>
    <row r="17" spans="1:21" x14ac:dyDescent="0.2">
      <c r="A17">
        <f>'Blank Cations'!C18</f>
        <v>84</v>
      </c>
      <c r="B17">
        <f>'Blank Cations'!BL18</f>
        <v>29.488944745672999</v>
      </c>
      <c r="C17">
        <f>'Blank Cations'!BM18</f>
        <v>106.16020108442278</v>
      </c>
      <c r="D17">
        <f>'Blank Cations'!BN18</f>
        <v>3.6492462696227754</v>
      </c>
      <c r="E17">
        <f>'Blank Cations'!BO18</f>
        <v>10.455564364841575</v>
      </c>
      <c r="F17">
        <f>'Blank Anions'!AD17</f>
        <v>67.923999999999978</v>
      </c>
      <c r="G17">
        <f>'Blank Anions'!AE17</f>
        <v>244.15109999999999</v>
      </c>
      <c r="H17">
        <f>'Blank Anions'!AF17</f>
        <v>12.83556289695243</v>
      </c>
      <c r="I17">
        <f>'Blank Anions'!AG17</f>
        <v>12.839469830119201</v>
      </c>
      <c r="J17">
        <f t="shared" si="4"/>
        <v>0.43481352770650139</v>
      </c>
      <c r="K17">
        <f t="shared" si="4"/>
        <v>0.28430745880955655</v>
      </c>
      <c r="L17">
        <f t="shared" si="4"/>
        <v>0.81432991417718881</v>
      </c>
      <c r="P17">
        <f>'Blank Si'!D17/1000</f>
        <v>35.754505091977002</v>
      </c>
      <c r="Q17">
        <f>'Blank Si'!E17</f>
        <v>128.7162183311172</v>
      </c>
      <c r="R17">
        <f>'Blank Si'!F17</f>
        <v>275.3033249317736</v>
      </c>
      <c r="S17">
        <f t="shared" si="1"/>
        <v>0.74997432150554433</v>
      </c>
      <c r="T17">
        <f t="shared" si="2"/>
        <v>1.2664886357831509E-2</v>
      </c>
      <c r="U17">
        <f t="shared" si="3"/>
        <v>2.4249541851968433E-2</v>
      </c>
    </row>
    <row r="18" spans="1:21" x14ac:dyDescent="0.2">
      <c r="A18">
        <f>'Blank Cations'!C19</f>
        <v>90</v>
      </c>
      <c r="B18">
        <f>'Blank Cations'!BL19</f>
        <v>16.845068007349997</v>
      </c>
      <c r="C18">
        <f>'Blank Cations'!BM19</f>
        <v>60.642244826459994</v>
      </c>
      <c r="D18">
        <f>'Blank Cations'!BN19</f>
        <v>1.9636776812421848</v>
      </c>
      <c r="E18">
        <f>'Blank Cations'!BO19</f>
        <v>5.5232207491239116</v>
      </c>
      <c r="F18">
        <f>'Blank Anions'!AD18</f>
        <v>36.662249999999993</v>
      </c>
      <c r="G18">
        <f>'Blank Anions'!AE18</f>
        <v>130.83479999999997</v>
      </c>
      <c r="H18">
        <f>'Blank Anions'!AF18</f>
        <v>6.8424252292768077</v>
      </c>
      <c r="I18">
        <f>'Blank Anions'!AG18</f>
        <v>6.8467631430806808</v>
      </c>
      <c r="J18">
        <f t="shared" si="4"/>
        <v>0.46350240781856206</v>
      </c>
      <c r="K18">
        <f t="shared" si="4"/>
        <v>0.28698562504419656</v>
      </c>
      <c r="L18">
        <f t="shared" si="4"/>
        <v>0.80669078712116138</v>
      </c>
      <c r="P18">
        <f>'Blank Si'!D18/1000</f>
        <v>16.179347019824998</v>
      </c>
      <c r="Q18">
        <f>'Blank Si'!E18</f>
        <v>58.245649271369999</v>
      </c>
      <c r="R18">
        <f>'Blank Si'!F18</f>
        <v>124.57809214040262</v>
      </c>
      <c r="S18">
        <f t="shared" si="1"/>
        <v>0.93169517291308657</v>
      </c>
      <c r="T18">
        <f t="shared" si="2"/>
        <v>1.4941941490904775E-2</v>
      </c>
      <c r="U18">
        <f t="shared" si="3"/>
        <v>2.8404974526515085E-2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F36"/>
  <sheetViews>
    <sheetView topLeftCell="A21" workbookViewId="0">
      <selection activeCell="B33" sqref="B33:F33"/>
    </sheetView>
  </sheetViews>
  <sheetFormatPr baseColWidth="10" defaultColWidth="8.83203125" defaultRowHeight="15" x14ac:dyDescent="0.2"/>
  <cols>
    <col min="1" max="1" width="18" style="36" customWidth="1"/>
    <col min="2" max="3" width="6.6640625" style="71" customWidth="1"/>
    <col min="4" max="4" width="6.6640625" style="109" customWidth="1"/>
    <col min="5" max="9" width="6.6640625" style="71" customWidth="1"/>
    <col min="10" max="18" width="6.6640625" customWidth="1"/>
    <col min="19" max="19" width="6.6640625" style="99" customWidth="1"/>
    <col min="20" max="20" width="20.83203125" customWidth="1"/>
    <col min="21" max="21" width="23" customWidth="1"/>
    <col min="22" max="25" width="20.83203125" customWidth="1"/>
    <col min="26" max="26" width="15.6640625" customWidth="1"/>
    <col min="27" max="32" width="18.6640625" customWidth="1"/>
  </cols>
  <sheetData>
    <row r="1" spans="1:32" s="70" customFormat="1" ht="360" hidden="1" x14ac:dyDescent="0.35">
      <c r="A1" s="72" t="s">
        <v>491</v>
      </c>
      <c r="B1" s="73" t="s">
        <v>497</v>
      </c>
      <c r="C1" s="73" t="s">
        <v>508</v>
      </c>
      <c r="D1" s="123" t="s">
        <v>505</v>
      </c>
      <c r="E1" s="73" t="s">
        <v>506</v>
      </c>
      <c r="F1" s="73" t="s">
        <v>507</v>
      </c>
      <c r="G1" s="73" t="s">
        <v>498</v>
      </c>
      <c r="H1" s="73" t="s">
        <v>499</v>
      </c>
      <c r="I1" s="73" t="s">
        <v>500</v>
      </c>
      <c r="P1" s="72" t="s">
        <v>491</v>
      </c>
      <c r="Q1" s="86" t="s">
        <v>497</v>
      </c>
      <c r="R1" s="86" t="s">
        <v>513</v>
      </c>
      <c r="S1" s="116" t="s">
        <v>523</v>
      </c>
      <c r="T1" s="86" t="s">
        <v>509</v>
      </c>
      <c r="U1" s="86" t="s">
        <v>524</v>
      </c>
      <c r="V1" s="86" t="s">
        <v>510</v>
      </c>
      <c r="W1" s="86" t="s">
        <v>511</v>
      </c>
      <c r="X1" s="86" t="s">
        <v>512</v>
      </c>
      <c r="Y1" s="86" t="s">
        <v>525</v>
      </c>
      <c r="Z1" s="72" t="s">
        <v>491</v>
      </c>
      <c r="AA1" s="86" t="s">
        <v>497</v>
      </c>
      <c r="AB1" s="86" t="s">
        <v>513</v>
      </c>
      <c r="AC1" s="86" t="s">
        <v>510</v>
      </c>
      <c r="AD1" s="86" t="s">
        <v>511</v>
      </c>
      <c r="AE1" s="86" t="s">
        <v>512</v>
      </c>
      <c r="AF1" s="86" t="s">
        <v>525</v>
      </c>
    </row>
    <row r="2" spans="1:32" ht="29" hidden="1" x14ac:dyDescent="0.35">
      <c r="A2" s="74" t="s">
        <v>492</v>
      </c>
      <c r="B2" s="75">
        <v>582</v>
      </c>
      <c r="C2" s="75">
        <f>B2*60*0.01</f>
        <v>349.2</v>
      </c>
      <c r="D2" s="77">
        <v>28.8</v>
      </c>
      <c r="E2" s="84">
        <v>20.7</v>
      </c>
      <c r="F2" s="75">
        <v>8.02</v>
      </c>
      <c r="G2" s="76">
        <f>(D2*$C2)/$B2</f>
        <v>17.279999999999998</v>
      </c>
      <c r="H2" s="76">
        <f t="shared" ref="H2:H6" si="0">(E2*$C2)/$B2</f>
        <v>12.42</v>
      </c>
      <c r="I2" s="76">
        <f t="shared" ref="I2:I6" si="1">(F2*$C2)/$B2</f>
        <v>4.8119999999999994</v>
      </c>
      <c r="P2" s="74" t="s">
        <v>492</v>
      </c>
      <c r="Q2" s="75">
        <v>582</v>
      </c>
      <c r="R2" s="75">
        <f>Q2*60*0.01</f>
        <v>349.2</v>
      </c>
      <c r="S2" s="117">
        <v>0.74</v>
      </c>
      <c r="T2" s="90">
        <v>0.2</v>
      </c>
      <c r="U2" s="90">
        <v>0.17</v>
      </c>
      <c r="V2" s="90" t="e">
        <f>(#REF!*$R2)/$Q2</f>
        <v>#REF!</v>
      </c>
      <c r="W2" s="90">
        <f t="shared" ref="W2:X2" si="2">(S2*$R2)/$Q2</f>
        <v>0.44400000000000001</v>
      </c>
      <c r="X2" s="90">
        <f t="shared" si="2"/>
        <v>0.12000000000000001</v>
      </c>
      <c r="Y2" s="90">
        <f>(U2*$R2)/$Q2</f>
        <v>0.10200000000000001</v>
      </c>
      <c r="Z2" s="74" t="s">
        <v>492</v>
      </c>
      <c r="AA2" s="75">
        <v>582</v>
      </c>
      <c r="AB2" s="75">
        <v>349.2</v>
      </c>
      <c r="AC2" s="90">
        <v>0.66</v>
      </c>
      <c r="AD2" s="90">
        <v>0.44400000000000001</v>
      </c>
      <c r="AE2" s="90">
        <v>0.12000000000000001</v>
      </c>
      <c r="AF2" s="90">
        <v>0.10200000000000001</v>
      </c>
    </row>
    <row r="3" spans="1:32" ht="29" hidden="1" x14ac:dyDescent="0.35">
      <c r="A3" s="74" t="s">
        <v>493</v>
      </c>
      <c r="B3" s="75">
        <v>758</v>
      </c>
      <c r="C3" s="75">
        <f t="shared" ref="C3:C6" si="3">B3*60*0.01</f>
        <v>454.8</v>
      </c>
      <c r="D3" s="77">
        <v>105</v>
      </c>
      <c r="E3" s="85">
        <v>217</v>
      </c>
      <c r="F3" s="75">
        <v>2.9</v>
      </c>
      <c r="G3" s="76">
        <f t="shared" ref="G3:G6" si="4">(D3*$C3)/$B3</f>
        <v>63</v>
      </c>
      <c r="H3" s="76">
        <f t="shared" si="0"/>
        <v>130.20000000000002</v>
      </c>
      <c r="I3" s="76">
        <f t="shared" si="1"/>
        <v>1.74</v>
      </c>
      <c r="P3" s="74" t="s">
        <v>493</v>
      </c>
      <c r="Q3" s="75">
        <v>758</v>
      </c>
      <c r="R3" s="75">
        <f t="shared" ref="R3:R6" si="5">Q3*60*0.01</f>
        <v>454.8</v>
      </c>
      <c r="S3" s="118">
        <v>7.74</v>
      </c>
      <c r="T3" s="90">
        <v>0.14000000000000001</v>
      </c>
      <c r="U3" s="89">
        <v>8.3000000000000001E-3</v>
      </c>
      <c r="V3" s="90" t="e">
        <f>(#REF!*$R3)/$Q3</f>
        <v>#REF!</v>
      </c>
      <c r="W3" s="90">
        <f t="shared" ref="W3:W6" si="6">(S3*$R3)/$Q3</f>
        <v>4.6440000000000001</v>
      </c>
      <c r="X3" s="89">
        <f t="shared" ref="X3:Y6" si="7">(T3*$R3)/$Q3</f>
        <v>8.4000000000000005E-2</v>
      </c>
      <c r="Y3" s="89">
        <f t="shared" si="7"/>
        <v>4.9800000000000001E-3</v>
      </c>
      <c r="Z3" s="74" t="s">
        <v>493</v>
      </c>
      <c r="AA3" s="75">
        <v>758</v>
      </c>
      <c r="AB3" s="75">
        <v>454.8</v>
      </c>
      <c r="AC3" s="90">
        <v>2.6880000000000002</v>
      </c>
      <c r="AD3" s="90">
        <v>4.6440000000000001</v>
      </c>
      <c r="AE3" s="89">
        <v>8.4000000000000005E-2</v>
      </c>
      <c r="AF3" s="89">
        <v>4.9800000000000001E-3</v>
      </c>
    </row>
    <row r="4" spans="1:32" ht="29" hidden="1" x14ac:dyDescent="0.35">
      <c r="A4" s="74" t="s">
        <v>494</v>
      </c>
      <c r="B4" s="75">
        <v>2127</v>
      </c>
      <c r="C4" s="75">
        <f t="shared" si="3"/>
        <v>1276.2</v>
      </c>
      <c r="D4" s="77">
        <v>139</v>
      </c>
      <c r="E4" s="85">
        <v>163</v>
      </c>
      <c r="F4" s="75">
        <v>139</v>
      </c>
      <c r="G4" s="76">
        <f t="shared" si="4"/>
        <v>83.4</v>
      </c>
      <c r="H4" s="76">
        <f t="shared" si="0"/>
        <v>97.8</v>
      </c>
      <c r="I4" s="76">
        <f t="shared" si="1"/>
        <v>83.4</v>
      </c>
      <c r="P4" s="74" t="s">
        <v>494</v>
      </c>
      <c r="Q4" s="75">
        <v>2127</v>
      </c>
      <c r="R4" s="75">
        <f t="shared" si="5"/>
        <v>1276.2</v>
      </c>
      <c r="S4" s="118">
        <v>5.8</v>
      </c>
      <c r="T4" s="90">
        <v>4.4400000000000004</v>
      </c>
      <c r="U4" s="90">
        <v>3.22</v>
      </c>
      <c r="V4" s="90" t="e">
        <f>(#REF!*$R4)/$Q4</f>
        <v>#REF!</v>
      </c>
      <c r="W4" s="90">
        <f t="shared" si="6"/>
        <v>3.48</v>
      </c>
      <c r="X4" s="90">
        <f t="shared" si="7"/>
        <v>2.6640000000000001</v>
      </c>
      <c r="Y4" s="90">
        <f t="shared" si="7"/>
        <v>1.9320000000000002</v>
      </c>
      <c r="Z4" s="74" t="s">
        <v>494</v>
      </c>
      <c r="AA4" s="75">
        <v>2127</v>
      </c>
      <c r="AB4" s="75">
        <v>1276.2</v>
      </c>
      <c r="AC4" s="90">
        <v>3.5700000000000003</v>
      </c>
      <c r="AD4" s="90">
        <v>3.48</v>
      </c>
      <c r="AE4" s="90">
        <v>2.6640000000000001</v>
      </c>
      <c r="AF4" s="90">
        <v>1.9320000000000002</v>
      </c>
    </row>
    <row r="5" spans="1:32" ht="29" hidden="1" x14ac:dyDescent="0.35">
      <c r="A5" s="74" t="s">
        <v>495</v>
      </c>
      <c r="B5" s="75">
        <v>570</v>
      </c>
      <c r="C5" s="75">
        <f t="shared" si="3"/>
        <v>342</v>
      </c>
      <c r="D5" s="77">
        <v>80</v>
      </c>
      <c r="E5" s="85">
        <v>171</v>
      </c>
      <c r="F5" s="75">
        <v>55</v>
      </c>
      <c r="G5" s="76">
        <f t="shared" si="4"/>
        <v>48</v>
      </c>
      <c r="H5" s="76">
        <f t="shared" si="0"/>
        <v>102.6</v>
      </c>
      <c r="I5" s="76">
        <f t="shared" si="1"/>
        <v>33</v>
      </c>
      <c r="P5" s="74" t="s">
        <v>495</v>
      </c>
      <c r="Q5" s="75">
        <v>570</v>
      </c>
      <c r="R5" s="75">
        <f t="shared" si="5"/>
        <v>342</v>
      </c>
      <c r="S5" s="118">
        <v>6.1</v>
      </c>
      <c r="T5" s="90">
        <v>1.82</v>
      </c>
      <c r="U5" s="90">
        <v>0.99</v>
      </c>
      <c r="V5" s="90" t="e">
        <f>(#REF!*$R5)/$Q5</f>
        <v>#REF!</v>
      </c>
      <c r="W5" s="90">
        <f t="shared" si="6"/>
        <v>3.6599999999999997</v>
      </c>
      <c r="X5" s="90">
        <f t="shared" si="7"/>
        <v>1.0920000000000001</v>
      </c>
      <c r="Y5" s="90">
        <f t="shared" si="7"/>
        <v>0.59399999999999997</v>
      </c>
      <c r="Z5" s="74" t="s">
        <v>495</v>
      </c>
      <c r="AA5" s="75">
        <v>570</v>
      </c>
      <c r="AB5" s="75">
        <v>342</v>
      </c>
      <c r="AC5" s="90">
        <v>1.9740000000000002</v>
      </c>
      <c r="AD5" s="90">
        <v>3.6599999999999997</v>
      </c>
      <c r="AE5" s="90">
        <v>1.0920000000000001</v>
      </c>
      <c r="AF5" s="90">
        <v>0.59399999999999997</v>
      </c>
    </row>
    <row r="6" spans="1:32" ht="29" hidden="1" x14ac:dyDescent="0.35">
      <c r="A6" s="78" t="s">
        <v>496</v>
      </c>
      <c r="B6" s="79">
        <v>90</v>
      </c>
      <c r="C6" s="79">
        <f t="shared" si="3"/>
        <v>54</v>
      </c>
      <c r="D6" s="119">
        <v>40</v>
      </c>
      <c r="E6" s="79">
        <v>79</v>
      </c>
      <c r="F6" s="79">
        <v>98</v>
      </c>
      <c r="G6" s="80">
        <f t="shared" si="4"/>
        <v>24</v>
      </c>
      <c r="H6" s="80">
        <f t="shared" si="0"/>
        <v>47.4</v>
      </c>
      <c r="I6" s="80">
        <f t="shared" si="1"/>
        <v>58.8</v>
      </c>
      <c r="P6" s="78" t="s">
        <v>496</v>
      </c>
      <c r="Q6" s="79">
        <v>90</v>
      </c>
      <c r="R6" s="79">
        <f t="shared" si="5"/>
        <v>54</v>
      </c>
      <c r="S6" s="119">
        <v>2.79</v>
      </c>
      <c r="T6" s="91">
        <v>5.1100000000000003</v>
      </c>
      <c r="U6" s="88">
        <v>9.1999999999999998E-3</v>
      </c>
      <c r="V6" s="91" t="e">
        <f>(#REF!*$R6)/$Q6</f>
        <v>#REF!</v>
      </c>
      <c r="W6" s="91">
        <f t="shared" si="6"/>
        <v>1.6739999999999999</v>
      </c>
      <c r="X6" s="91">
        <f t="shared" si="7"/>
        <v>3.0659999999999998</v>
      </c>
      <c r="Y6" s="88">
        <f t="shared" si="7"/>
        <v>5.5200000000000006E-3</v>
      </c>
      <c r="Z6" s="78" t="s">
        <v>496</v>
      </c>
      <c r="AA6" s="79">
        <v>90</v>
      </c>
      <c r="AB6" s="79">
        <v>54</v>
      </c>
      <c r="AC6" s="91">
        <v>3.0840000000000001</v>
      </c>
      <c r="AD6" s="91">
        <v>1.6739999999999999</v>
      </c>
      <c r="AE6" s="91">
        <v>3.0659999999999998</v>
      </c>
      <c r="AF6" s="88">
        <v>5.5200000000000006E-3</v>
      </c>
    </row>
    <row r="7" spans="1:32" hidden="1" x14ac:dyDescent="0.2"/>
    <row r="8" spans="1:32" hidden="1" x14ac:dyDescent="0.2"/>
    <row r="9" spans="1:32" ht="76.5" hidden="1" customHeight="1" x14ac:dyDescent="0.35">
      <c r="K9" s="72" t="s">
        <v>491</v>
      </c>
      <c r="L9" s="126" t="s">
        <v>503</v>
      </c>
      <c r="M9" s="127"/>
      <c r="N9" s="73"/>
      <c r="P9" s="72" t="s">
        <v>491</v>
      </c>
      <c r="Q9" s="86" t="s">
        <v>497</v>
      </c>
      <c r="R9" s="86" t="s">
        <v>513</v>
      </c>
      <c r="S9" s="116" t="s">
        <v>514</v>
      </c>
      <c r="T9" s="86" t="s">
        <v>515</v>
      </c>
      <c r="U9" s="86"/>
      <c r="V9" s="86" t="s">
        <v>510</v>
      </c>
      <c r="W9" s="86" t="s">
        <v>511</v>
      </c>
      <c r="X9" s="86" t="s">
        <v>512</v>
      </c>
      <c r="Y9" s="86" t="s">
        <v>512</v>
      </c>
    </row>
    <row r="10" spans="1:32" ht="39.75" hidden="1" customHeight="1" x14ac:dyDescent="0.35">
      <c r="K10" s="81"/>
      <c r="L10" s="82" t="s">
        <v>501</v>
      </c>
      <c r="M10" s="82" t="s">
        <v>502</v>
      </c>
      <c r="N10" s="82" t="s">
        <v>504</v>
      </c>
      <c r="P10" s="74" t="s">
        <v>492</v>
      </c>
      <c r="Q10" s="75">
        <v>582</v>
      </c>
      <c r="R10" s="75">
        <f>Q10*60*0.01</f>
        <v>349.2</v>
      </c>
      <c r="S10" s="117">
        <v>2.2999999999999998</v>
      </c>
      <c r="T10" s="90">
        <v>0.64</v>
      </c>
      <c r="U10" s="90"/>
      <c r="V10" s="90" t="e">
        <f>(#REF!*$C10)/$B10</f>
        <v>#REF!</v>
      </c>
      <c r="W10" s="90" t="e">
        <f t="shared" ref="W10:W14" si="8">(S10*$C10)/$B10</f>
        <v>#DIV/0!</v>
      </c>
      <c r="X10" s="90" t="e">
        <f t="shared" ref="X10:Y14" si="9">(T10*$C10)/$B10</f>
        <v>#DIV/0!</v>
      </c>
      <c r="Y10" s="90" t="e">
        <f t="shared" si="9"/>
        <v>#DIV/0!</v>
      </c>
    </row>
    <row r="11" spans="1:32" ht="29" hidden="1" x14ac:dyDescent="0.35">
      <c r="K11" s="74" t="s">
        <v>492</v>
      </c>
      <c r="L11" s="75">
        <v>6.7</v>
      </c>
      <c r="M11" s="75">
        <v>1.7</v>
      </c>
      <c r="N11" s="75">
        <f>L11-M11</f>
        <v>5</v>
      </c>
      <c r="P11" s="74" t="s">
        <v>493</v>
      </c>
      <c r="Q11" s="75">
        <v>758</v>
      </c>
      <c r="R11" s="75">
        <f t="shared" ref="R11:R14" si="10">Q11*60*0.01</f>
        <v>454.8</v>
      </c>
      <c r="S11" s="118">
        <v>23</v>
      </c>
      <c r="T11" s="90">
        <v>0.42</v>
      </c>
      <c r="U11" s="90"/>
      <c r="V11" s="90" t="e">
        <f>(#REF!*$C11)/$B11</f>
        <v>#REF!</v>
      </c>
      <c r="W11" s="90" t="e">
        <f t="shared" si="8"/>
        <v>#DIV/0!</v>
      </c>
      <c r="X11" s="90" t="e">
        <f t="shared" si="9"/>
        <v>#DIV/0!</v>
      </c>
      <c r="Y11" s="90" t="e">
        <f t="shared" si="9"/>
        <v>#DIV/0!</v>
      </c>
    </row>
    <row r="12" spans="1:32" ht="29" hidden="1" x14ac:dyDescent="0.35">
      <c r="K12" s="74" t="s">
        <v>493</v>
      </c>
      <c r="L12" s="83">
        <v>32</v>
      </c>
      <c r="M12" s="75">
        <v>1.3</v>
      </c>
      <c r="N12" s="83">
        <f t="shared" ref="N12:N15" si="11">L12-M12</f>
        <v>30.7</v>
      </c>
      <c r="P12" s="74" t="s">
        <v>494</v>
      </c>
      <c r="Q12" s="75">
        <v>2127</v>
      </c>
      <c r="R12" s="75">
        <f t="shared" si="10"/>
        <v>1276.2</v>
      </c>
      <c r="S12" s="118">
        <v>20.9</v>
      </c>
      <c r="T12" s="90">
        <v>16</v>
      </c>
      <c r="U12" s="90"/>
      <c r="V12" s="90" t="e">
        <f>(#REF!*$C12)/$B12</f>
        <v>#REF!</v>
      </c>
      <c r="W12" s="90" t="e">
        <f t="shared" si="8"/>
        <v>#DIV/0!</v>
      </c>
      <c r="X12" s="90" t="e">
        <f t="shared" si="9"/>
        <v>#DIV/0!</v>
      </c>
      <c r="Y12" s="90" t="e">
        <f t="shared" si="9"/>
        <v>#DIV/0!</v>
      </c>
    </row>
    <row r="13" spans="1:32" ht="29" hidden="1" x14ac:dyDescent="0.35">
      <c r="K13" s="74" t="s">
        <v>494</v>
      </c>
      <c r="L13" s="75">
        <v>2.5</v>
      </c>
      <c r="M13" s="75">
        <v>1.4</v>
      </c>
      <c r="N13" s="75">
        <f t="shared" si="11"/>
        <v>1.1000000000000001</v>
      </c>
      <c r="P13" s="74" t="s">
        <v>495</v>
      </c>
      <c r="Q13" s="75">
        <v>570</v>
      </c>
      <c r="R13" s="75">
        <f t="shared" si="10"/>
        <v>342</v>
      </c>
      <c r="S13" s="118">
        <v>23.2</v>
      </c>
      <c r="T13" s="90">
        <v>6.7</v>
      </c>
      <c r="U13" s="90"/>
      <c r="V13" s="90" t="e">
        <f>(#REF!*$C13)/$B13</f>
        <v>#REF!</v>
      </c>
      <c r="W13" s="90" t="e">
        <f t="shared" si="8"/>
        <v>#DIV/0!</v>
      </c>
      <c r="X13" s="90" t="e">
        <f t="shared" si="9"/>
        <v>#DIV/0!</v>
      </c>
      <c r="Y13" s="90" t="e">
        <f t="shared" si="9"/>
        <v>#DIV/0!</v>
      </c>
    </row>
    <row r="14" spans="1:32" ht="29" hidden="1" x14ac:dyDescent="0.35">
      <c r="E14" s="73"/>
      <c r="F14" s="73"/>
      <c r="G14" s="73"/>
      <c r="H14" s="73"/>
      <c r="I14" s="73"/>
      <c r="K14" s="74" t="s">
        <v>495</v>
      </c>
      <c r="L14" s="75">
        <v>2.2000000000000002</v>
      </c>
      <c r="M14" s="75">
        <v>0.7</v>
      </c>
      <c r="N14" s="75">
        <f t="shared" si="11"/>
        <v>1.5000000000000002</v>
      </c>
      <c r="P14" s="78" t="s">
        <v>496</v>
      </c>
      <c r="Q14" s="79">
        <v>90</v>
      </c>
      <c r="R14" s="79">
        <f t="shared" si="10"/>
        <v>54</v>
      </c>
      <c r="S14" s="119">
        <v>10.1</v>
      </c>
      <c r="T14" s="91">
        <v>5.1100000000000003</v>
      </c>
      <c r="U14" s="91"/>
      <c r="V14" s="91" t="e">
        <f>(#REF!*$C14)/$B14</f>
        <v>#REF!</v>
      </c>
      <c r="W14" s="91" t="e">
        <f t="shared" si="8"/>
        <v>#DIV/0!</v>
      </c>
      <c r="X14" s="91" t="e">
        <f t="shared" si="9"/>
        <v>#DIV/0!</v>
      </c>
      <c r="Y14" s="91" t="e">
        <f t="shared" si="9"/>
        <v>#DIV/0!</v>
      </c>
    </row>
    <row r="15" spans="1:32" ht="29" hidden="1" x14ac:dyDescent="0.35">
      <c r="E15" s="82"/>
      <c r="F15" s="82"/>
      <c r="G15" s="82"/>
      <c r="H15" s="82"/>
      <c r="I15" s="82"/>
      <c r="K15" s="78" t="s">
        <v>496</v>
      </c>
      <c r="L15" s="79">
        <v>1.7</v>
      </c>
      <c r="M15" s="79">
        <v>0.65</v>
      </c>
      <c r="N15" s="79">
        <f t="shared" si="11"/>
        <v>1.0499999999999998</v>
      </c>
    </row>
    <row r="16" spans="1:32" ht="29" hidden="1" x14ac:dyDescent="0.35">
      <c r="E16" s="75"/>
      <c r="F16" s="75"/>
      <c r="G16" s="76"/>
      <c r="H16" s="76"/>
      <c r="I16" s="76"/>
    </row>
    <row r="17" spans="1:19" ht="29" hidden="1" x14ac:dyDescent="0.35">
      <c r="E17" s="75"/>
      <c r="F17" s="75"/>
      <c r="G17" s="76"/>
      <c r="H17" s="76"/>
      <c r="I17" s="77"/>
    </row>
    <row r="18" spans="1:19" ht="29" hidden="1" x14ac:dyDescent="0.35">
      <c r="E18" s="75"/>
      <c r="F18" s="75"/>
      <c r="G18" s="76"/>
      <c r="H18" s="76"/>
      <c r="I18" s="76"/>
    </row>
    <row r="19" spans="1:19" ht="29" hidden="1" x14ac:dyDescent="0.35">
      <c r="E19" s="75"/>
      <c r="F19" s="75"/>
      <c r="G19" s="76"/>
      <c r="H19" s="76"/>
      <c r="I19" s="76"/>
    </row>
    <row r="20" spans="1:19" ht="29" hidden="1" x14ac:dyDescent="0.35">
      <c r="E20" s="79"/>
      <c r="F20" s="79"/>
      <c r="G20" s="80"/>
      <c r="H20" s="80"/>
      <c r="I20" s="80"/>
    </row>
    <row r="21" spans="1:19" s="114" customFormat="1" ht="18" x14ac:dyDescent="0.25">
      <c r="A21" s="112"/>
      <c r="B21" s="113" t="s">
        <v>105</v>
      </c>
      <c r="C21" s="113" t="s">
        <v>106</v>
      </c>
      <c r="D21" s="120" t="s">
        <v>107</v>
      </c>
      <c r="E21" s="113" t="s">
        <v>108</v>
      </c>
      <c r="F21" s="113" t="s">
        <v>109</v>
      </c>
      <c r="G21" s="113" t="s">
        <v>111</v>
      </c>
      <c r="H21" s="113" t="s">
        <v>112</v>
      </c>
      <c r="I21" s="113" t="s">
        <v>113</v>
      </c>
      <c r="J21" s="113" t="s">
        <v>114</v>
      </c>
      <c r="K21" s="113" t="s">
        <v>115</v>
      </c>
      <c r="L21" s="113" t="s">
        <v>116</v>
      </c>
      <c r="M21" s="113" t="s">
        <v>117</v>
      </c>
      <c r="N21" s="113" t="s">
        <v>541</v>
      </c>
      <c r="O21" s="113" t="s">
        <v>542</v>
      </c>
      <c r="P21" s="113" t="s">
        <v>544</v>
      </c>
      <c r="Q21" s="113" t="s">
        <v>545</v>
      </c>
      <c r="R21" s="113" t="s">
        <v>543</v>
      </c>
      <c r="S21" s="120" t="s">
        <v>531</v>
      </c>
    </row>
    <row r="22" spans="1:19" s="36" customFormat="1" x14ac:dyDescent="0.2">
      <c r="A22" s="110"/>
      <c r="B22" s="128" t="s">
        <v>540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4"/>
      <c r="O22" s="124"/>
      <c r="P22" s="124"/>
      <c r="Q22" s="124"/>
      <c r="R22" s="124"/>
      <c r="S22" s="124"/>
    </row>
    <row r="23" spans="1:19" x14ac:dyDescent="0.2">
      <c r="A23" s="110" t="s">
        <v>438</v>
      </c>
      <c r="B23" s="111">
        <v>3.2770617800648966E-2</v>
      </c>
      <c r="C23" s="111">
        <v>0.14039788596128133</v>
      </c>
      <c r="D23" s="121">
        <v>17.148795176247706</v>
      </c>
      <c r="E23" s="111">
        <v>7.5183908934606261E-2</v>
      </c>
      <c r="F23" s="111">
        <v>2.2327194172930787</v>
      </c>
      <c r="G23" s="111">
        <v>2.1549674583878389</v>
      </c>
      <c r="H23" s="111">
        <v>7.1720765824635421E-3</v>
      </c>
      <c r="I23" s="111">
        <v>6.8304456701179523</v>
      </c>
      <c r="J23" s="111">
        <v>5.2873646200822921E-3</v>
      </c>
      <c r="K23" s="111">
        <v>1.4444389865640629E-2</v>
      </c>
      <c r="L23" s="111">
        <v>3.2173898564394787E-2</v>
      </c>
      <c r="M23" s="111">
        <v>0.10567273288072818</v>
      </c>
      <c r="N23" s="111">
        <v>0.68140624999999977</v>
      </c>
      <c r="O23" s="111">
        <v>4.7830104166666674</v>
      </c>
      <c r="P23" s="111">
        <v>1.7150364583333335</v>
      </c>
      <c r="Q23" s="111">
        <v>0.79081249999999959</v>
      </c>
      <c r="R23" s="111">
        <v>4.9817708333333342E-2</v>
      </c>
      <c r="S23" s="121">
        <v>20.742876326328521</v>
      </c>
    </row>
    <row r="24" spans="1:19" x14ac:dyDescent="0.2">
      <c r="A24" s="110" t="s">
        <v>539</v>
      </c>
      <c r="B24" s="111">
        <v>0.25235916315842749</v>
      </c>
      <c r="C24" s="111">
        <v>0.61289065469545978</v>
      </c>
      <c r="D24" s="121">
        <v>90.795438488919729</v>
      </c>
      <c r="E24" s="111">
        <v>4.3392594486734999E-2</v>
      </c>
      <c r="F24" s="111">
        <v>9.4215003481101913</v>
      </c>
      <c r="G24" s="111">
        <v>2.6429089620306048</v>
      </c>
      <c r="H24" s="111">
        <v>1.9875340432475006E-3</v>
      </c>
      <c r="I24" s="111">
        <v>4.5028895660779993E-2</v>
      </c>
      <c r="J24" s="111">
        <v>1.0971936710512598</v>
      </c>
      <c r="K24" s="111">
        <v>1.5921040327662502E-2</v>
      </c>
      <c r="L24" s="111">
        <v>1.7649326195989995E-2</v>
      </c>
      <c r="M24" s="111">
        <v>1.3488452618224992E-3</v>
      </c>
      <c r="N24" s="111">
        <v>2.5139887500000002</v>
      </c>
      <c r="O24" s="111">
        <v>0.22102374999999999</v>
      </c>
      <c r="P24" s="111">
        <v>0.19425999999999996</v>
      </c>
      <c r="Q24" s="111">
        <v>0</v>
      </c>
      <c r="R24" s="111">
        <v>0</v>
      </c>
      <c r="S24" s="121">
        <v>217.4099385477503</v>
      </c>
    </row>
    <row r="25" spans="1:19" x14ac:dyDescent="0.2">
      <c r="A25" s="110" t="s">
        <v>532</v>
      </c>
      <c r="B25" s="111">
        <v>0.41207749038096603</v>
      </c>
      <c r="C25" s="111">
        <v>1.0658868320859938</v>
      </c>
      <c r="D25" s="121">
        <v>123.78849946203741</v>
      </c>
      <c r="E25" s="111">
        <v>2.4551935572295562E-2</v>
      </c>
      <c r="F25" s="111">
        <v>4.7342579530114026</v>
      </c>
      <c r="G25" s="111">
        <v>7.519500396022754</v>
      </c>
      <c r="H25" s="111">
        <v>2.5165773669786227E-3</v>
      </c>
      <c r="I25" s="111">
        <v>1.5106162218648325</v>
      </c>
      <c r="J25" s="111">
        <v>2.2892954966319583E-2</v>
      </c>
      <c r="K25" s="111">
        <v>3.7729595538093186E-2</v>
      </c>
      <c r="L25" s="111">
        <v>2.5372587173252074E-2</v>
      </c>
      <c r="M25" s="111">
        <v>4.5808714451370629E-3</v>
      </c>
      <c r="N25" s="111">
        <v>23.192818181818179</v>
      </c>
      <c r="O25" s="111">
        <v>113.26690909090908</v>
      </c>
      <c r="P25" s="111">
        <v>2.5120340909090917</v>
      </c>
      <c r="Q25" s="111">
        <v>2.404545454545454E-2</v>
      </c>
      <c r="R25" s="111">
        <v>0</v>
      </c>
      <c r="S25" s="121">
        <v>162.79682708529523</v>
      </c>
    </row>
    <row r="26" spans="1:19" x14ac:dyDescent="0.2">
      <c r="A26" s="110" t="s">
        <v>533</v>
      </c>
      <c r="B26" s="111">
        <v>0.30095213452262143</v>
      </c>
      <c r="C26" s="111">
        <v>0.82516712202958575</v>
      </c>
      <c r="D26" s="121">
        <v>63.718451811245053</v>
      </c>
      <c r="E26" s="111">
        <v>2.4515413867065471E-2</v>
      </c>
      <c r="F26" s="111">
        <v>3.3301692378655985</v>
      </c>
      <c r="G26" s="111">
        <v>9.22344740108535</v>
      </c>
      <c r="H26" s="111">
        <v>1.4476778111428576E-3</v>
      </c>
      <c r="I26" s="111">
        <v>1.0903535431142856E-2</v>
      </c>
      <c r="J26" s="111">
        <v>2.1315197120190925</v>
      </c>
      <c r="K26" s="111">
        <v>2.5983876908548798E-2</v>
      </c>
      <c r="L26" s="111">
        <v>1.7336830445980951E-2</v>
      </c>
      <c r="M26" s="111">
        <v>1.2759367098559519E-3</v>
      </c>
      <c r="N26" s="111">
        <v>15.85969242296094</v>
      </c>
      <c r="O26" s="111">
        <v>32.580765008726146</v>
      </c>
      <c r="P26" s="111">
        <v>6.7980078339348058</v>
      </c>
      <c r="Q26" s="111">
        <v>0</v>
      </c>
      <c r="R26" s="111">
        <v>0</v>
      </c>
      <c r="S26" s="121">
        <v>170.71231007634657</v>
      </c>
    </row>
    <row r="27" spans="1:19" s="3" customFormat="1" x14ac:dyDescent="0.2">
      <c r="A27" s="112" t="s">
        <v>527</v>
      </c>
      <c r="B27" s="115">
        <v>0.20262802620636872</v>
      </c>
      <c r="C27" s="115">
        <v>1.0424963100562502E-3</v>
      </c>
      <c r="D27" s="122">
        <v>2.1068698144981375</v>
      </c>
      <c r="E27" s="115">
        <v>0.34439273212783744</v>
      </c>
      <c r="F27" s="115">
        <v>31.946157183953343</v>
      </c>
      <c r="G27" s="115">
        <v>1.9634415245739376</v>
      </c>
      <c r="H27" s="115">
        <v>4.6708089500362496E-2</v>
      </c>
      <c r="I27" s="115">
        <v>5.7214624606381236E-2</v>
      </c>
      <c r="J27" s="115">
        <v>3.1283051892898501</v>
      </c>
      <c r="K27" s="115">
        <v>1.1562155620281249E-2</v>
      </c>
      <c r="L27" s="115">
        <v>2.063170751630625E-2</v>
      </c>
      <c r="M27" s="115">
        <v>1.0383016568874998E-3</v>
      </c>
      <c r="N27" s="115">
        <v>96.90343750000001</v>
      </c>
      <c r="O27" s="115">
        <v>0.11820312499999999</v>
      </c>
      <c r="P27" s="115">
        <v>0.47550000000000003</v>
      </c>
      <c r="Q27" s="115">
        <v>5.7953124999999994E-2</v>
      </c>
      <c r="R27" s="115">
        <v>0</v>
      </c>
      <c r="S27" s="122">
        <v>78.508157672429249</v>
      </c>
    </row>
    <row r="30" spans="1:19" ht="18" x14ac:dyDescent="0.25">
      <c r="A30" s="112"/>
      <c r="B30" s="113" t="s">
        <v>541</v>
      </c>
      <c r="C30" s="113" t="s">
        <v>542</v>
      </c>
      <c r="D30" s="113" t="s">
        <v>544</v>
      </c>
      <c r="E30" s="113" t="s">
        <v>545</v>
      </c>
      <c r="F30" s="113" t="s">
        <v>543</v>
      </c>
      <c r="G30" s="120" t="s">
        <v>531</v>
      </c>
      <c r="H30"/>
      <c r="I30"/>
      <c r="S30"/>
    </row>
    <row r="31" spans="1:19" x14ac:dyDescent="0.2">
      <c r="A31" s="110"/>
      <c r="B31" s="128" t="s">
        <v>540</v>
      </c>
      <c r="C31" s="129"/>
      <c r="D31" s="129"/>
      <c r="E31" s="129"/>
      <c r="F31" s="129"/>
      <c r="G31" s="129"/>
      <c r="H31"/>
      <c r="I31"/>
      <c r="S31"/>
    </row>
    <row r="32" spans="1:19" x14ac:dyDescent="0.2">
      <c r="A32" s="110" t="s">
        <v>438</v>
      </c>
      <c r="B32" s="111">
        <v>0.68140624999999977</v>
      </c>
      <c r="C32" s="111">
        <v>4.7830104166666674</v>
      </c>
      <c r="D32" s="111">
        <v>1.7150364583333335</v>
      </c>
      <c r="E32" s="111">
        <v>0.79081249999999959</v>
      </c>
      <c r="F32" s="111">
        <v>4.9817708333333342E-2</v>
      </c>
      <c r="G32" s="121">
        <v>20.742876326328521</v>
      </c>
      <c r="H32"/>
      <c r="I32"/>
      <c r="S32"/>
    </row>
    <row r="33" spans="1:19" x14ac:dyDescent="0.2">
      <c r="A33" s="110" t="s">
        <v>539</v>
      </c>
      <c r="B33" s="111">
        <v>31.425249999999998</v>
      </c>
      <c r="C33" s="111">
        <v>2.7625000000000006</v>
      </c>
      <c r="D33" s="111">
        <v>2.4285000000000005</v>
      </c>
      <c r="E33" s="111">
        <v>0</v>
      </c>
      <c r="F33" s="111">
        <v>0</v>
      </c>
      <c r="G33" s="121">
        <v>217.4099385477503</v>
      </c>
      <c r="H33"/>
      <c r="I33"/>
      <c r="S33"/>
    </row>
    <row r="34" spans="1:19" x14ac:dyDescent="0.2">
      <c r="A34" s="110" t="s">
        <v>532</v>
      </c>
      <c r="B34" s="111">
        <v>23.192818181818179</v>
      </c>
      <c r="C34" s="111">
        <v>113.26690909090908</v>
      </c>
      <c r="D34" s="111">
        <v>2.5120340909090917</v>
      </c>
      <c r="E34" s="111">
        <v>2.404545454545454E-2</v>
      </c>
      <c r="F34" s="111">
        <v>0</v>
      </c>
      <c r="G34" s="121">
        <v>162.79682708529523</v>
      </c>
      <c r="H34"/>
      <c r="I34"/>
      <c r="S34"/>
    </row>
    <row r="35" spans="1:19" x14ac:dyDescent="0.2">
      <c r="A35" s="110" t="s">
        <v>533</v>
      </c>
      <c r="B35" s="111">
        <v>15.85969242296094</v>
      </c>
      <c r="C35" s="111">
        <v>32.580765008726146</v>
      </c>
      <c r="D35" s="111">
        <v>6.7980078339348058</v>
      </c>
      <c r="E35" s="111">
        <v>0</v>
      </c>
      <c r="F35" s="111">
        <v>0</v>
      </c>
      <c r="G35" s="121">
        <v>170.71231007634657</v>
      </c>
      <c r="H35"/>
      <c r="I35"/>
      <c r="S35"/>
    </row>
    <row r="36" spans="1:19" x14ac:dyDescent="0.2">
      <c r="A36" s="112" t="s">
        <v>527</v>
      </c>
      <c r="B36" s="115">
        <v>96.90343750000001</v>
      </c>
      <c r="C36" s="115">
        <v>0.11820312499999999</v>
      </c>
      <c r="D36" s="115">
        <v>0.47550000000000003</v>
      </c>
      <c r="E36" s="115">
        <v>5.7953124999999994E-2</v>
      </c>
      <c r="F36" s="115">
        <v>0</v>
      </c>
      <c r="G36" s="122">
        <v>78.508157672429249</v>
      </c>
      <c r="H36"/>
      <c r="I36"/>
      <c r="S36"/>
    </row>
  </sheetData>
  <mergeCells count="3">
    <mergeCell ref="L9:M9"/>
    <mergeCell ref="B22:M22"/>
    <mergeCell ref="B31:G31"/>
  </mergeCells>
  <pageMargins left="0.7" right="0.7" top="0.75" bottom="0.75" header="0.3" footer="0.3"/>
  <pageSetup orientation="portrait" horizontalDpi="4294967293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B98"/>
  <sheetViews>
    <sheetView topLeftCell="D1" workbookViewId="0">
      <selection activeCell="E3" sqref="E3"/>
    </sheetView>
  </sheetViews>
  <sheetFormatPr baseColWidth="10" defaultColWidth="8.83203125" defaultRowHeight="15" x14ac:dyDescent="0.2"/>
  <cols>
    <col min="12" max="12" width="9.33203125" bestFit="1" customWidth="1"/>
    <col min="13" max="13" width="9.5" bestFit="1" customWidth="1"/>
    <col min="14" max="17" width="9.33203125" bestFit="1" customWidth="1"/>
  </cols>
  <sheetData>
    <row r="1" spans="1:28" x14ac:dyDescent="0.2">
      <c r="A1" t="s">
        <v>527</v>
      </c>
      <c r="B1">
        <f>'Blank Si'!D1</f>
        <v>0</v>
      </c>
      <c r="C1" t="str">
        <f>'Blank Si'!E1</f>
        <v>ug</v>
      </c>
      <c r="D1" t="str">
        <f>'Blank Si'!F1</f>
        <v>umol</v>
      </c>
      <c r="E1" t="str">
        <f>'Blank Si'!G1</f>
        <v>umol/ml</v>
      </c>
      <c r="F1" t="s">
        <v>529</v>
      </c>
      <c r="G1" t="s">
        <v>448</v>
      </c>
      <c r="H1" t="str">
        <f>'AT Grey Si'!D2</f>
        <v>ppb</v>
      </c>
      <c r="I1" t="str">
        <f>'AT Grey Si'!E2</f>
        <v>ug</v>
      </c>
      <c r="J1" t="str">
        <f>'AT Grey Si'!F2</f>
        <v>umol</v>
      </c>
      <c r="K1">
        <f>'Blank Si'!L1</f>
        <v>0</v>
      </c>
      <c r="L1" s="50">
        <f>'MD White Si'!C2</f>
        <v>0</v>
      </c>
      <c r="M1" s="50" t="s">
        <v>447</v>
      </c>
      <c r="N1" s="50" t="str">
        <f>'MD White Si'!E2</f>
        <v>ppm</v>
      </c>
      <c r="O1" s="50" t="str">
        <f>'MD White Si'!G2</f>
        <v>ug</v>
      </c>
      <c r="P1" s="50" t="str">
        <f>'MD White Si'!H2</f>
        <v>umol</v>
      </c>
      <c r="Q1" s="50" t="str">
        <f>'MD White Si'!I2</f>
        <v>umol/mL</v>
      </c>
      <c r="R1" t="s">
        <v>446</v>
      </c>
      <c r="S1" t="str">
        <f>'MM Black Si'!D1</f>
        <v>ppm</v>
      </c>
      <c r="T1" t="str">
        <f>'MM Black Si'!F1</f>
        <v>ug</v>
      </c>
      <c r="U1" t="str">
        <f>'MM Black Si'!G1</f>
        <v>umol</v>
      </c>
      <c r="V1" t="str">
        <f>'MM Black Si'!H1</f>
        <v>umol/ml</v>
      </c>
      <c r="W1" t="s">
        <v>438</v>
      </c>
      <c r="X1" t="str">
        <f>'Stripa Si'!D1</f>
        <v>ppb</v>
      </c>
      <c r="Y1" t="str">
        <f>'Stripa Si'!E1</f>
        <v>ppm</v>
      </c>
      <c r="Z1" t="str">
        <f>'Stripa Si'!F1</f>
        <v>ug</v>
      </c>
      <c r="AA1" t="str">
        <f>'Stripa Si'!G1</f>
        <v>umol</v>
      </c>
      <c r="AB1" t="str">
        <f>'Stripa Si'!H1</f>
        <v>umol/ml</v>
      </c>
    </row>
    <row r="2" spans="1:28" x14ac:dyDescent="0.2">
      <c r="A2" t="str">
        <f>'Blank Si'!C2</f>
        <v>time (hrs)</v>
      </c>
      <c r="B2" t="str">
        <f>'Blank Si'!D2</f>
        <v>Si</v>
      </c>
      <c r="C2" t="str">
        <f>'Blank Si'!E2</f>
        <v>Si</v>
      </c>
      <c r="D2" t="str">
        <f>'Blank Si'!F2</f>
        <v>SiO2</v>
      </c>
      <c r="E2">
        <f>'Blank Si'!G2</f>
        <v>0</v>
      </c>
      <c r="G2" t="str">
        <f>'AT Grey Si'!C3</f>
        <v>time (hrs)</v>
      </c>
      <c r="H2" t="str">
        <f>'AT Grey Si'!D3</f>
        <v>Si</v>
      </c>
      <c r="I2" t="str">
        <f>'AT Grey Si'!E3</f>
        <v>Si</v>
      </c>
      <c r="J2" t="str">
        <f>'AT Grey Si'!F3</f>
        <v>SiO2</v>
      </c>
      <c r="K2">
        <f>'AT Grey Si'!G3</f>
        <v>0</v>
      </c>
      <c r="L2" s="50" t="str">
        <f>'MD White Si'!C3</f>
        <v>Time (hours)</v>
      </c>
      <c r="M2" s="50" t="str">
        <f>'MD White Si'!D3</f>
        <v>Si</v>
      </c>
      <c r="N2" s="50" t="str">
        <f>'MD White Si'!E3</f>
        <v>Si</v>
      </c>
      <c r="O2" s="50" t="str">
        <f>'MD White Si'!G3</f>
        <v>Si</v>
      </c>
      <c r="P2" s="50" t="str">
        <f>'MD White Si'!H3</f>
        <v>SiO2</v>
      </c>
      <c r="Q2" s="50">
        <f>'MD White Si'!I3</f>
        <v>0</v>
      </c>
      <c r="R2" t="str">
        <f>'MM Black Si'!C2</f>
        <v>time (hrs)</v>
      </c>
      <c r="S2" t="str">
        <f>'MM Black Si'!D2</f>
        <v>Si</v>
      </c>
      <c r="T2" t="str">
        <f>'MM Black Si'!F2</f>
        <v>Si</v>
      </c>
      <c r="U2" t="str">
        <f>'MM Black Si'!G2</f>
        <v>SiO2</v>
      </c>
      <c r="V2">
        <f>'MM Black Si'!H2</f>
        <v>0</v>
      </c>
      <c r="W2" t="str">
        <f>'Stripa Si'!C2</f>
        <v>time (hrs)</v>
      </c>
      <c r="X2" t="str">
        <f>'Stripa Si'!D2</f>
        <v>Si</v>
      </c>
      <c r="Y2" t="str">
        <f>'Stripa Si'!E2</f>
        <v>Si</v>
      </c>
      <c r="Z2" t="str">
        <f>'Stripa Si'!F2</f>
        <v>Si</v>
      </c>
      <c r="AA2" t="str">
        <f>'Stripa Si'!G2</f>
        <v>SiO2</v>
      </c>
      <c r="AB2">
        <f>'Stripa Si'!H2</f>
        <v>0</v>
      </c>
    </row>
    <row r="3" spans="1:28" x14ac:dyDescent="0.2">
      <c r="A3">
        <f>'Blank Si'!C3</f>
        <v>0</v>
      </c>
      <c r="B3">
        <f>'Blank Si'!D3</f>
        <v>12043.5273468378</v>
      </c>
      <c r="C3">
        <f>'Blank Si'!E3</f>
        <v>43.356698448616079</v>
      </c>
      <c r="D3">
        <f>'Blank Si'!F3</f>
        <v>92.73301683135827</v>
      </c>
      <c r="E3">
        <f>'Blank Si'!G3</f>
        <v>25.759171342043963</v>
      </c>
      <c r="G3">
        <f>'AT Grey Si'!C4</f>
        <v>0</v>
      </c>
      <c r="H3">
        <f>'AT Grey Si'!D4</f>
        <v>919.80974733760002</v>
      </c>
      <c r="I3">
        <f>'AT Grey Si'!E4</f>
        <v>2.8504904069992225</v>
      </c>
      <c r="J3">
        <f>'AT Grey Si'!F4</f>
        <v>6.0967413190641961</v>
      </c>
      <c r="K3">
        <f>'AT Grey Si'!G4</f>
        <v>1.967325369172054</v>
      </c>
      <c r="L3" s="92">
        <f>'MD White Si'!C4</f>
        <v>6</v>
      </c>
      <c r="M3" s="92">
        <f>'MD White Si'!D4</f>
        <v>1734.2675931119588</v>
      </c>
      <c r="N3" s="92">
        <f>'MD White Si'!E4</f>
        <v>1.7342675931119589</v>
      </c>
      <c r="O3" s="92">
        <f>'MD White Si'!G4</f>
        <v>6.2433633352030515</v>
      </c>
      <c r="P3" s="92">
        <f>'MD White Si'!H4</f>
        <v>13.353551768565302</v>
      </c>
      <c r="Q3" s="92">
        <f>'MD White Si'!I4</f>
        <v>3.7093199357125837</v>
      </c>
      <c r="R3">
        <f>'MM Black Si'!C3</f>
        <v>0</v>
      </c>
      <c r="S3">
        <f>'MM Black Si'!D3</f>
        <v>0</v>
      </c>
      <c r="T3">
        <f>'MM Black Si'!F3</f>
        <v>0</v>
      </c>
      <c r="U3">
        <f>'MM Black Si'!G3</f>
        <v>0</v>
      </c>
      <c r="V3">
        <f>'MM Black Si'!H3</f>
        <v>0</v>
      </c>
      <c r="W3">
        <f>'Stripa Si'!C3</f>
        <v>0</v>
      </c>
      <c r="X3">
        <f>'Stripa Si'!D3</f>
        <v>1080.5038195980001</v>
      </c>
      <c r="Y3">
        <f>'Stripa Si'!E3</f>
        <v>1.0805038195980001</v>
      </c>
      <c r="Z3">
        <f>'Stripa Si'!F3</f>
        <v>3.8898137505528001</v>
      </c>
      <c r="AA3">
        <f>'Stripa Si'!G3</f>
        <v>8.3196870819940276</v>
      </c>
      <c r="AB3">
        <f>'Stripa Si'!H3</f>
        <v>2.3110241894427852</v>
      </c>
    </row>
    <row r="4" spans="1:28" x14ac:dyDescent="0.2">
      <c r="A4">
        <f>'Blank Si'!C4</f>
        <v>6</v>
      </c>
      <c r="B4">
        <f>'Blank Si'!D4</f>
        <v>116916.46040080162</v>
      </c>
      <c r="C4">
        <f>'Blank Si'!E4</f>
        <v>420.89925744288581</v>
      </c>
      <c r="D4">
        <f>'Blank Si'!F4</f>
        <v>900.23593403946518</v>
      </c>
      <c r="E4">
        <f>'Blank Si'!G4</f>
        <v>250.06553723318476</v>
      </c>
      <c r="G4">
        <f>'AT Grey Si'!C5</f>
        <v>6</v>
      </c>
      <c r="H4">
        <f>'AT Grey Si'!D5</f>
        <v>1864.3668072127998</v>
      </c>
      <c r="I4">
        <f>'AT Grey Si'!E5</f>
        <v>6.1896977999464946</v>
      </c>
      <c r="J4">
        <f>'AT Grey Si'!F5</f>
        <v>13.238769804940739</v>
      </c>
      <c r="K4">
        <f>'AT Grey Si'!G5</f>
        <v>3.9875812665484163</v>
      </c>
      <c r="L4" s="92">
        <f>'MD White Si'!C5</f>
        <v>12</v>
      </c>
      <c r="M4" s="92">
        <f>'MD White Si'!D5</f>
        <v>4247.0559324542974</v>
      </c>
      <c r="N4" s="92">
        <f>'MD White Si'!E5</f>
        <v>4.2470559324542974</v>
      </c>
      <c r="O4" s="92">
        <f>'MD White Si'!G5</f>
        <v>15.289401356835471</v>
      </c>
      <c r="P4" s="92">
        <f>'MD White Si'!H5</f>
        <v>32.701574706966007</v>
      </c>
      <c r="Q4" s="92">
        <f>'MD White Si'!I5</f>
        <v>9.0837707519350008</v>
      </c>
      <c r="R4">
        <f>'MM Black Si'!C4</f>
        <v>74</v>
      </c>
      <c r="S4">
        <f>'MM Black Si'!D4</f>
        <v>5449.9475747675997</v>
      </c>
      <c r="T4">
        <f>'MM Black Si'!F4</f>
        <v>33.397278738175856</v>
      </c>
      <c r="U4">
        <f>'MM Black Si'!G4</f>
        <v>71.431417108921508</v>
      </c>
      <c r="V4">
        <f>'MM Black Si'!H4</f>
        <v>11.656562844145155</v>
      </c>
      <c r="W4">
        <f>'Stripa Si'!C4</f>
        <v>6</v>
      </c>
      <c r="X4">
        <f>'Stripa Si'!D4</f>
        <v>881.62390476999997</v>
      </c>
      <c r="Y4">
        <f>'Stripa Si'!E4</f>
        <v>0.88162390476999997</v>
      </c>
      <c r="Z4">
        <f>'Stripa Si'!F4</f>
        <v>3.1738460571719997</v>
      </c>
      <c r="AA4">
        <f>'Stripa Si'!G4</f>
        <v>6.7883471383016643</v>
      </c>
      <c r="AB4">
        <f>'Stripa Si'!H4</f>
        <v>1.8856519828615734</v>
      </c>
    </row>
    <row r="5" spans="1:28" x14ac:dyDescent="0.2">
      <c r="A5">
        <f>'Blank Si'!C5</f>
        <v>12</v>
      </c>
      <c r="B5">
        <f>'Blank Si'!D5</f>
        <v>146093.95361515498</v>
      </c>
      <c r="C5">
        <f>'Blank Si'!E5</f>
        <v>525.93823301455802</v>
      </c>
      <c r="D5">
        <f>'Blank Si'!F5</f>
        <v>1124.8974382169686</v>
      </c>
      <c r="E5">
        <f>'Blank Si'!G5</f>
        <v>312.47151061582457</v>
      </c>
      <c r="G5">
        <f>'AT Grey Si'!C6</f>
        <v>12</v>
      </c>
      <c r="H5">
        <f>'AT Grey Si'!D6</f>
        <v>1832.0530958832001</v>
      </c>
      <c r="I5">
        <f>'AT Grey Si'!E6</f>
        <v>6.1813471455099158</v>
      </c>
      <c r="J5">
        <f>'AT Grey Si'!F6</f>
        <v>13.220909095843208</v>
      </c>
      <c r="K5">
        <f>'AT Grey Si'!G6</f>
        <v>3.9184674261538852</v>
      </c>
      <c r="L5" s="92">
        <f>'MD White Si'!C6</f>
        <v>18</v>
      </c>
      <c r="M5" s="92">
        <f>'MD White Si'!D6</f>
        <v>4779.4658002078795</v>
      </c>
      <c r="N5" s="92">
        <f>'MD White Si'!E6</f>
        <v>4.7794658002078796</v>
      </c>
      <c r="O5" s="92">
        <f>'MD White Si'!G6</f>
        <v>17.206076880748366</v>
      </c>
      <c r="P5" s="92">
        <f>'MD White Si'!H6</f>
        <v>36.801035920091202</v>
      </c>
      <c r="Q5" s="92">
        <f>'MD White Si'!I6</f>
        <v>10.222509977803112</v>
      </c>
      <c r="R5">
        <f>'MM Black Si'!C5</f>
        <v>92</v>
      </c>
      <c r="S5">
        <f>'MM Black Si'!D5</f>
        <v>173139.16930465621</v>
      </c>
      <c r="T5">
        <f>'MM Black Si'!F5</f>
        <v>587.80747978930776</v>
      </c>
      <c r="U5">
        <f>'MM Black Si'!G5</f>
        <v>1257.2258236291068</v>
      </c>
      <c r="V5">
        <f>'MM Black Si'!H5</f>
        <v>370.31688472138637</v>
      </c>
      <c r="W5">
        <f>'Stripa Si'!C5</f>
        <v>12</v>
      </c>
      <c r="X5">
        <f>'Stripa Si'!D5</f>
        <v>661.36711564560005</v>
      </c>
      <c r="Y5">
        <f>'Stripa Si'!E5</f>
        <v>0.66136711564560002</v>
      </c>
      <c r="Z5">
        <f>'Stripa Si'!F5</f>
        <v>2.3809216163241604</v>
      </c>
      <c r="AA5">
        <f>'Stripa Si'!G5</f>
        <v>5.092409067595427</v>
      </c>
      <c r="AB5">
        <f>'Stripa Si'!H5</f>
        <v>1.4145580743320629</v>
      </c>
    </row>
    <row r="6" spans="1:28" x14ac:dyDescent="0.2">
      <c r="A6">
        <f>'Blank Si'!C6</f>
        <v>18</v>
      </c>
      <c r="B6">
        <f>'Blank Si'!D6</f>
        <v>140804.9880541632</v>
      </c>
      <c r="C6">
        <f>'Blank Si'!E6</f>
        <v>506.89795699498757</v>
      </c>
      <c r="D6">
        <f>'Blank Si'!F6</f>
        <v>1084.1733448294358</v>
      </c>
      <c r="E6">
        <f>'Blank Si'!G6</f>
        <v>301.15926245262102</v>
      </c>
      <c r="G6">
        <f>'AT Grey Si'!C7</f>
        <v>18</v>
      </c>
      <c r="H6">
        <f>'AT Grey Si'!D7</f>
        <v>28815.327723507995</v>
      </c>
      <c r="I6">
        <f>'AT Grey Si'!E7</f>
        <v>243.77767254087766</v>
      </c>
      <c r="J6">
        <f>'AT Grey Si'!F7</f>
        <v>521.40130175350407</v>
      </c>
      <c r="K6">
        <f>'AT Grey Si'!G7</f>
        <v>61.631359545331442</v>
      </c>
      <c r="L6" s="92">
        <f>'MD White Si'!C7</f>
        <v>24</v>
      </c>
      <c r="M6" s="92">
        <f>'MD White Si'!D7</f>
        <v>19612.764352413073</v>
      </c>
      <c r="N6" s="92">
        <f>'MD White Si'!E7</f>
        <v>19.612764352413073</v>
      </c>
      <c r="O6" s="92">
        <f>'MD White Si'!G7</f>
        <v>70.605951668687069</v>
      </c>
      <c r="P6" s="92">
        <f>'MD White Si'!H7</f>
        <v>151.01479445549018</v>
      </c>
      <c r="Q6" s="92">
        <f>'MD White Si'!I7</f>
        <v>41.94855401541394</v>
      </c>
      <c r="R6">
        <f>'MM Black Si'!C6</f>
        <v>110</v>
      </c>
      <c r="S6">
        <f>'MM Black Si'!D6</f>
        <v>176705.7570399344</v>
      </c>
      <c r="T6">
        <f>'MM Black Si'!F6</f>
        <v>579.94829460506469</v>
      </c>
      <c r="U6">
        <f>'MM Black Si'!G6</f>
        <v>1240.4162883542999</v>
      </c>
      <c r="V6">
        <f>'MM Black Si'!H6</f>
        <v>377.9452432523766</v>
      </c>
      <c r="W6">
        <f>'Stripa Si'!C6</f>
        <v>24</v>
      </c>
      <c r="X6">
        <f>'Stripa Si'!D6</f>
        <v>557.27350187670004</v>
      </c>
      <c r="Y6">
        <f>'Stripa Si'!E6</f>
        <v>0.55727350187669999</v>
      </c>
      <c r="Z6">
        <f>'Stripa Si'!F6</f>
        <v>2.0061846067561202</v>
      </c>
      <c r="AA6">
        <f>'Stripa Si'!G6</f>
        <v>4.2909067701640335</v>
      </c>
      <c r="AB6">
        <f>'Stripa Si'!H6</f>
        <v>1.1919185472677871</v>
      </c>
    </row>
    <row r="7" spans="1:28" x14ac:dyDescent="0.2">
      <c r="A7">
        <f>'Blank Si'!C7</f>
        <v>24</v>
      </c>
      <c r="B7">
        <f>'Blank Si'!D7</f>
        <v>134399.66230159148</v>
      </c>
      <c r="C7">
        <f>'Blank Si'!E7</f>
        <v>483.83878428572933</v>
      </c>
      <c r="D7">
        <f>'Blank Si'!F7</f>
        <v>1034.8534766780569</v>
      </c>
      <c r="E7">
        <f>'Blank Si'!G7</f>
        <v>287.45929907723803</v>
      </c>
      <c r="G7">
        <f>'AT Grey Si'!C8</f>
        <v>24</v>
      </c>
      <c r="H7">
        <f>'AT Grey Si'!D8</f>
        <v>95709.516327526304</v>
      </c>
      <c r="I7">
        <f>'AT Grey Si'!E8</f>
        <v>325.02951744827931</v>
      </c>
      <c r="J7">
        <f>'AT Grey Si'!F8</f>
        <v>695.18595259140693</v>
      </c>
      <c r="K7">
        <f>'AT Grey Si'!G8</f>
        <v>204.70728874894198</v>
      </c>
      <c r="L7" s="92">
        <f>'MD White Si'!C8</f>
        <v>30</v>
      </c>
      <c r="M7" s="92">
        <f>'MD White Si'!D8</f>
        <v>126548.90087271961</v>
      </c>
      <c r="N7" s="92">
        <f>'MD White Si'!E8</f>
        <v>126.5489008727196</v>
      </c>
      <c r="O7" s="92">
        <f>'MD White Si'!G8</f>
        <v>455.57604314179059</v>
      </c>
      <c r="P7" s="92">
        <f>'MD White Si'!H8</f>
        <v>974.40401110568803</v>
      </c>
      <c r="Q7" s="92">
        <f>'MD White Si'!I8</f>
        <v>270.66778086269113</v>
      </c>
      <c r="R7">
        <f>'MM Black Si'!C7</f>
        <v>128</v>
      </c>
      <c r="S7">
        <f>'MM Black Si'!D7</f>
        <v>205275.91424311922</v>
      </c>
      <c r="T7">
        <f>'MM Black Si'!F7</f>
        <v>611.51694853025219</v>
      </c>
      <c r="U7">
        <f>'MM Black Si'!G7</f>
        <v>1307.9365705837504</v>
      </c>
      <c r="V7">
        <f>'MM Black Si'!H7</f>
        <v>439.05222241817734</v>
      </c>
      <c r="W7">
        <f>'Stripa Si'!C7</f>
        <v>30</v>
      </c>
      <c r="X7">
        <f>'Stripa Si'!D7</f>
        <v>439.76947603330001</v>
      </c>
      <c r="Y7">
        <f>'Stripa Si'!E7</f>
        <v>0.43976947603330002</v>
      </c>
      <c r="Z7">
        <f>'Stripa Si'!F7</f>
        <v>1.5831701137198799</v>
      </c>
      <c r="AA7">
        <f>'Stripa Si'!G7</f>
        <v>3.3861466868027903</v>
      </c>
      <c r="AB7">
        <f>'Stripa Si'!H7</f>
        <v>0.94059630188966392</v>
      </c>
    </row>
    <row r="8" spans="1:28" x14ac:dyDescent="0.2">
      <c r="A8">
        <f>'Blank Si'!C8</f>
        <v>30</v>
      </c>
      <c r="B8">
        <f>'Blank Si'!D8</f>
        <v>117388.939196576</v>
      </c>
      <c r="C8">
        <f>'Blank Si'!E8</f>
        <v>422.60018110767362</v>
      </c>
      <c r="D8">
        <f>'Blank Si'!F8</f>
        <v>903.87393666603884</v>
      </c>
      <c r="E8">
        <f>'Blank Si'!G8</f>
        <v>251.07609351834412</v>
      </c>
      <c r="G8">
        <f>'AT Grey Si'!C9</f>
        <v>30</v>
      </c>
      <c r="H8">
        <f>'AT Grey Si'!D9</f>
        <v>114422.15612201219</v>
      </c>
      <c r="I8">
        <f>'AT Grey Si'!E9</f>
        <v>390.86608531279364</v>
      </c>
      <c r="J8">
        <f>'AT Grey Si'!F9</f>
        <v>835.99980083989465</v>
      </c>
      <c r="K8">
        <f>'AT Grey Si'!G9</f>
        <v>244.73062085477008</v>
      </c>
      <c r="L8" s="92">
        <f>'MD White Si'!C9</f>
        <v>36</v>
      </c>
      <c r="M8" s="92">
        <f>'MD White Si'!D9</f>
        <v>147178.62586591573</v>
      </c>
      <c r="N8" s="92">
        <f>'MD White Si'!E9</f>
        <v>147.17862586591573</v>
      </c>
      <c r="O8" s="92">
        <f>'MD White Si'!G9</f>
        <v>529.84305311729668</v>
      </c>
      <c r="P8" s="92">
        <f>'MD White Si'!H9</f>
        <v>1133.2492214769377</v>
      </c>
      <c r="Q8" s="92">
        <f>'MD White Si'!I9</f>
        <v>314.79145041026044</v>
      </c>
      <c r="R8">
        <f>'MM Black Si'!C8</f>
        <v>146</v>
      </c>
      <c r="S8">
        <f>'MM Black Si'!D8</f>
        <v>217006.4743210749</v>
      </c>
      <c r="T8">
        <f>'MM Black Si'!F8</f>
        <v>721.5465271175741</v>
      </c>
      <c r="U8">
        <f>'MM Black Si'!G8</f>
        <v>1543.2721733436758</v>
      </c>
      <c r="V8">
        <f>'MM Black Si'!H8</f>
        <v>464.14200702065438</v>
      </c>
      <c r="W8">
        <f>'Stripa Si'!C8</f>
        <v>36</v>
      </c>
      <c r="X8">
        <f>'Stripa Si'!D8</f>
        <v>372.52365977330004</v>
      </c>
      <c r="Y8">
        <f>'Stripa Si'!E8</f>
        <v>0.37252365977330004</v>
      </c>
      <c r="Z8">
        <f>'Stripa Si'!F8</f>
        <v>1.3410851751838802</v>
      </c>
      <c r="AA8">
        <f>'Stripa Si'!G8</f>
        <v>2.8683658713082063</v>
      </c>
      <c r="AB8">
        <f>'Stripa Si'!H8</f>
        <v>0.79676829758561285</v>
      </c>
    </row>
    <row r="9" spans="1:28" x14ac:dyDescent="0.2">
      <c r="A9">
        <f>'Blank Si'!C9</f>
        <v>36</v>
      </c>
      <c r="B9">
        <f>'Blank Si'!D9</f>
        <v>100838.535834636</v>
      </c>
      <c r="C9">
        <f>'Blank Si'!E9</f>
        <v>363.01872900468959</v>
      </c>
      <c r="D9">
        <f>'Blank Si'!F9</f>
        <v>776.43877673911527</v>
      </c>
      <c r="E9">
        <f>'Blank Si'!G9</f>
        <v>215.67743798308757</v>
      </c>
      <c r="G9">
        <f>'AT Grey Si'!C10</f>
        <v>36</v>
      </c>
      <c r="H9">
        <f>'AT Grey Si'!D10</f>
        <v>122910.14018351158</v>
      </c>
      <c r="I9">
        <f>'AT Grey Si'!E10</f>
        <v>433.50406442724534</v>
      </c>
      <c r="J9">
        <f>'AT Grey Si'!F10</f>
        <v>927.19559240971523</v>
      </c>
      <c r="K9">
        <f>'AT Grey Si'!G10</f>
        <v>262.88505597099947</v>
      </c>
      <c r="L9" s="92">
        <f>'MD White Si'!C10</f>
        <v>42</v>
      </c>
      <c r="M9" s="92">
        <f>'MD White Si'!D10</f>
        <v>140516.99380105262</v>
      </c>
      <c r="N9" s="92">
        <f>'MD White Si'!E10</f>
        <v>140.51699380105262</v>
      </c>
      <c r="O9" s="92">
        <f>'MD White Si'!G10</f>
        <v>505.86117768378944</v>
      </c>
      <c r="P9" s="92">
        <f>'MD White Si'!H10</f>
        <v>1081.9558403432563</v>
      </c>
      <c r="Q9" s="92">
        <f>'MD White Si'!I10</f>
        <v>300.54328898423785</v>
      </c>
      <c r="R9">
        <f>'MM Black Si'!C9</f>
        <v>164</v>
      </c>
      <c r="S9">
        <f>'MM Black Si'!D9</f>
        <v>430409.49095033912</v>
      </c>
      <c r="T9">
        <f>'MM Black Si'!F9</f>
        <v>1339.0039263465051</v>
      </c>
      <c r="U9">
        <f>'MM Black Si'!G9</f>
        <v>2863.9144142007126</v>
      </c>
      <c r="V9">
        <f>'MM Black Si'!H9</f>
        <v>920.57679659296446</v>
      </c>
      <c r="W9">
        <f>'Stripa Si'!C9</f>
        <v>48</v>
      </c>
      <c r="X9">
        <f>'Stripa Si'!D9</f>
        <v>307.24064559240003</v>
      </c>
      <c r="Y9">
        <f>'Stripa Si'!E9</f>
        <v>0.30724064559240005</v>
      </c>
      <c r="Z9">
        <f>'Stripa Si'!F9</f>
        <v>1.1060663241326401</v>
      </c>
      <c r="AA9">
        <f>'Stripa Si'!G9</f>
        <v>2.3656982824453192</v>
      </c>
      <c r="AB9">
        <f>'Stripa Si'!H9</f>
        <v>0.65713841179036647</v>
      </c>
    </row>
    <row r="10" spans="1:28" x14ac:dyDescent="0.2">
      <c r="A10">
        <f>'Blank Si'!C10</f>
        <v>42</v>
      </c>
      <c r="B10">
        <f>'Blank Si'!D10</f>
        <v>88487.139549144602</v>
      </c>
      <c r="C10">
        <f>'Blank Si'!E10</f>
        <v>318.55370237692057</v>
      </c>
      <c r="D10">
        <f>'Blank Si'!F10</f>
        <v>681.33522388057634</v>
      </c>
      <c r="E10">
        <f>'Blank Si'!G10</f>
        <v>189.2597844112712</v>
      </c>
      <c r="G10">
        <f>'AT Grey Si'!C11</f>
        <v>42</v>
      </c>
      <c r="H10">
        <f>'AT Grey Si'!D11</f>
        <v>132999.8809565664</v>
      </c>
      <c r="I10">
        <f>'AT Grey Si'!E11</f>
        <v>450.86959644276016</v>
      </c>
      <c r="J10">
        <f>'AT Grey Si'!F11</f>
        <v>964.3376772616956</v>
      </c>
      <c r="K10">
        <f>'AT Grey Si'!G11</f>
        <v>284.46539152262403</v>
      </c>
      <c r="L10" s="92">
        <f>'MD White Si'!C11</f>
        <v>48</v>
      </c>
      <c r="M10" s="92">
        <f>'MD White Si'!D11</f>
        <v>137815.82785919885</v>
      </c>
      <c r="N10" s="92">
        <f>'MD White Si'!E11</f>
        <v>137.81582785919886</v>
      </c>
      <c r="O10" s="92">
        <f>'MD White Si'!G11</f>
        <v>496.13698029311587</v>
      </c>
      <c r="P10" s="92">
        <f>'MD White Si'!H11</f>
        <v>1061.1573433965966</v>
      </c>
      <c r="Q10" s="92">
        <f>'MD White Si'!I11</f>
        <v>294.76592872127685</v>
      </c>
      <c r="R10">
        <f>'MM Black Si'!C10</f>
        <v>182</v>
      </c>
      <c r="S10">
        <f>'MM Black Si'!D10</f>
        <v>345313.6536071772</v>
      </c>
      <c r="T10">
        <f>'MM Black Si'!F10</f>
        <v>1087.738008862608</v>
      </c>
      <c r="U10">
        <f>'MM Black Si'!G10</f>
        <v>2326.4969587919363</v>
      </c>
      <c r="V10">
        <f>'MM Black Si'!H10</f>
        <v>738.57046310855128</v>
      </c>
      <c r="W10">
        <f>'Stripa Si'!C10</f>
        <v>54</v>
      </c>
      <c r="X10">
        <f>'Stripa Si'!D10</f>
        <v>286.38748796380003</v>
      </c>
      <c r="Y10">
        <f>'Stripa Si'!E10</f>
        <v>0.28638748796380004</v>
      </c>
      <c r="Z10">
        <f>'Stripa Si'!F10</f>
        <v>1.0309949566696801</v>
      </c>
      <c r="AA10">
        <f>'Stripa Si'!G10</f>
        <v>2.2051326805523099</v>
      </c>
      <c r="AB10">
        <f>'Stripa Si'!H10</f>
        <v>0.61253685570897498</v>
      </c>
    </row>
    <row r="11" spans="1:28" x14ac:dyDescent="0.2">
      <c r="A11">
        <f>'Blank Si'!C11</f>
        <v>48</v>
      </c>
      <c r="B11">
        <f>'Blank Si'!D11</f>
        <v>82256.796977223596</v>
      </c>
      <c r="C11">
        <f>'Blank Si'!E11</f>
        <v>296.12446911800498</v>
      </c>
      <c r="D11">
        <f>'Blank Si'!F11</f>
        <v>633.36269507332634</v>
      </c>
      <c r="E11">
        <f>'Blank Si'!G11</f>
        <v>175.93408196481286</v>
      </c>
      <c r="G11">
        <f>'AT Grey Si'!C12</f>
        <v>48</v>
      </c>
      <c r="H11">
        <f>'AT Grey Si'!D12</f>
        <v>143195.96556229758</v>
      </c>
      <c r="I11">
        <f>'AT Grey Si'!E12</f>
        <v>479.70648463369696</v>
      </c>
      <c r="J11">
        <f>'AT Grey Si'!F12</f>
        <v>1026.0151511852087</v>
      </c>
      <c r="K11">
        <f>'AT Grey Si'!G12</f>
        <v>306.27317945827122</v>
      </c>
      <c r="L11" s="92">
        <f>'MD White Si'!C12</f>
        <v>54</v>
      </c>
      <c r="M11" s="92">
        <f>'MD White Si'!D12</f>
        <v>140148.82623533974</v>
      </c>
      <c r="N11" s="92">
        <f>'MD White Si'!E12</f>
        <v>140.14882623533975</v>
      </c>
      <c r="O11" s="92">
        <f>'MD White Si'!G12</f>
        <v>504.5357744472231</v>
      </c>
      <c r="P11" s="92">
        <f>'MD White Si'!H12</f>
        <v>1079.1210156208317</v>
      </c>
      <c r="Q11" s="92">
        <f>'MD White Si'!I12</f>
        <v>299.75583767245325</v>
      </c>
      <c r="R11">
        <f>'MM Black Si'!C11</f>
        <v>212</v>
      </c>
      <c r="S11">
        <f>'MM Black Si'!D11</f>
        <v>213021.023086731</v>
      </c>
      <c r="T11">
        <f>'MM Black Si'!F11</f>
        <v>705.95167050942655</v>
      </c>
      <c r="U11">
        <f>'MM Black Si'!G11</f>
        <v>1509.9172788966303</v>
      </c>
      <c r="V11">
        <f>'MM Black Si'!H11</f>
        <v>455.61776671594151</v>
      </c>
      <c r="W11">
        <f>'Stripa Si'!C11</f>
        <v>60</v>
      </c>
      <c r="X11">
        <f>'Stripa Si'!D11</f>
        <v>259.23009116160006</v>
      </c>
      <c r="Y11">
        <f>'Stripa Si'!E11</f>
        <v>0.25923009116160006</v>
      </c>
      <c r="Z11">
        <f>'Stripa Si'!F11</f>
        <v>0.93322832818176027</v>
      </c>
      <c r="AA11">
        <f>'Stripa Si'!G11</f>
        <v>1.9960255591726648</v>
      </c>
      <c r="AB11">
        <f>'Stripa Si'!H11</f>
        <v>0.55445154421462906</v>
      </c>
    </row>
    <row r="12" spans="1:28" x14ac:dyDescent="0.2">
      <c r="A12">
        <f>'Blank Si'!C12</f>
        <v>54</v>
      </c>
      <c r="B12">
        <f>'Blank Si'!D12</f>
        <v>69866.246417606002</v>
      </c>
      <c r="C12">
        <f>'Blank Si'!E12</f>
        <v>251.5184871033816</v>
      </c>
      <c r="D12">
        <f>'Blank Si'!F12</f>
        <v>537.95766127344848</v>
      </c>
      <c r="E12">
        <f>'Blank Si'!G12</f>
        <v>149.43268368706902</v>
      </c>
      <c r="G12">
        <f>'AT Grey Si'!C13</f>
        <v>54</v>
      </c>
      <c r="H12">
        <f>'AT Grey Si'!D13</f>
        <v>147980.781886182</v>
      </c>
      <c r="I12">
        <f>'AT Grey Si'!E13</f>
        <v>513.64129392693781</v>
      </c>
      <c r="J12">
        <f>'AT Grey Si'!F13</f>
        <v>1098.5962598480037</v>
      </c>
      <c r="K12">
        <f>'AT Grey Si'!G13</f>
        <v>316.50713334716318</v>
      </c>
      <c r="L12" s="92">
        <f>'MD White Si'!C13</f>
        <v>78</v>
      </c>
      <c r="M12" s="92">
        <f>'MD White Si'!D13</f>
        <v>157850.3182762654</v>
      </c>
      <c r="N12" s="92">
        <f>'MD White Si'!E13</f>
        <v>157.8503182762654</v>
      </c>
      <c r="O12" s="92">
        <f>'MD White Si'!G13</f>
        <v>568.26114579455543</v>
      </c>
      <c r="P12" s="92">
        <f>'MD White Si'!H13</f>
        <v>1215.4193534829794</v>
      </c>
      <c r="Q12" s="92">
        <f>'MD White Si'!I13</f>
        <v>337.61648707860542</v>
      </c>
      <c r="R12">
        <f>'MM Black Si'!C12</f>
        <v>218</v>
      </c>
      <c r="S12">
        <f>'MM Black Si'!D12</f>
        <v>390708.0603903252</v>
      </c>
      <c r="T12">
        <f>'MM Black Si'!F12</f>
        <v>655.21741727457538</v>
      </c>
      <c r="U12">
        <f>'MM Black Si'!G12</f>
        <v>1401.4048568834635</v>
      </c>
      <c r="V12">
        <f>'MM Black Si'!H12</f>
        <v>835.66181090248267</v>
      </c>
      <c r="W12">
        <f>'Stripa Si'!C12</f>
        <v>66</v>
      </c>
      <c r="X12">
        <f>'Stripa Si'!D12</f>
        <v>240.62303945160002</v>
      </c>
      <c r="Y12">
        <f>'Stripa Si'!E12</f>
        <v>0.24062303945160002</v>
      </c>
      <c r="Z12">
        <f>'Stripa Si'!F12</f>
        <v>0.86624294202576002</v>
      </c>
      <c r="AA12">
        <f>'Stripa Si'!G12</f>
        <v>1.8527545730476207</v>
      </c>
      <c r="AB12">
        <f>'Stripa Si'!H12</f>
        <v>0.51465404806878357</v>
      </c>
    </row>
    <row r="13" spans="1:28" x14ac:dyDescent="0.2">
      <c r="A13">
        <f>'Blank Si'!C13</f>
        <v>60</v>
      </c>
      <c r="B13">
        <f>'Blank Si'!D13</f>
        <v>58792.3599624946</v>
      </c>
      <c r="C13">
        <f>'Blank Si'!E13</f>
        <v>211.65249586498055</v>
      </c>
      <c r="D13">
        <f>'Blank Si'!F13</f>
        <v>452.69070671299505</v>
      </c>
      <c r="E13">
        <f>'Blank Si'!G13</f>
        <v>125.74741853138751</v>
      </c>
      <c r="G13">
        <f>'AT Grey Si'!C14</f>
        <v>60</v>
      </c>
      <c r="H13">
        <f>'AT Grey Si'!D14</f>
        <v>153530.00073857841</v>
      </c>
      <c r="I13">
        <f>'AT Grey Si'!E14</f>
        <v>533.3632225658215</v>
      </c>
      <c r="J13">
        <f>'AT Grey Si'!F14</f>
        <v>1140.7782987452672</v>
      </c>
      <c r="K13">
        <f>'AT Grey Si'!G14</f>
        <v>328.37602151562095</v>
      </c>
      <c r="L13" s="92">
        <f>'MD White Si'!C14</f>
        <v>102</v>
      </c>
      <c r="M13" s="92">
        <f>'MD White Si'!D14</f>
        <v>180979.97256981389</v>
      </c>
      <c r="N13" s="92">
        <f>'MD White Si'!E14</f>
        <v>180.9799725698139</v>
      </c>
      <c r="O13" s="92">
        <f>'MD White Si'!G14</f>
        <v>651.52790125133004</v>
      </c>
      <c r="P13" s="92">
        <f>'MD White Si'!H14</f>
        <v>1393.5135744813069</v>
      </c>
      <c r="Q13" s="92">
        <f>'MD White Si'!I14</f>
        <v>387.08710402258527</v>
      </c>
      <c r="R13">
        <f>'MM Black Si'!C13</f>
        <v>236</v>
      </c>
      <c r="S13">
        <f>'MM Black Si'!D13</f>
        <v>398550.76365142519</v>
      </c>
      <c r="T13">
        <f>'MM Black Si'!F13</f>
        <v>702.2464455538111</v>
      </c>
      <c r="U13">
        <f>'MM Black Si'!G13</f>
        <v>1501.9923976102873</v>
      </c>
      <c r="V13">
        <f>'MM Black Si'!H13</f>
        <v>852.43609398994738</v>
      </c>
      <c r="W13">
        <f>'Stripa Si'!C13</f>
        <v>72</v>
      </c>
      <c r="X13">
        <f>'Stripa Si'!D13</f>
        <v>195.14314812819998</v>
      </c>
      <c r="Y13">
        <f>'Stripa Si'!E13</f>
        <v>0.19514314812819999</v>
      </c>
      <c r="Z13">
        <f>'Stripa Si'!F13</f>
        <v>0.70251533326151994</v>
      </c>
      <c r="AA13">
        <f>'Stripa Si'!G13</f>
        <v>1.5025675052457144</v>
      </c>
      <c r="AB13">
        <f>'Stripa Si'!H13</f>
        <v>0.41737986256825399</v>
      </c>
    </row>
    <row r="14" spans="1:28" x14ac:dyDescent="0.2">
      <c r="A14">
        <f>'Blank Si'!C14</f>
        <v>66</v>
      </c>
      <c r="B14">
        <f>'Blank Si'!D14</f>
        <v>51036.385034389496</v>
      </c>
      <c r="C14">
        <f>'Blank Si'!E14</f>
        <v>183.73098612380221</v>
      </c>
      <c r="D14">
        <f>'Blank Si'!F14</f>
        <v>392.97108032460079</v>
      </c>
      <c r="E14">
        <f>'Blank Si'!G14</f>
        <v>109.15863342350022</v>
      </c>
      <c r="G14">
        <f>'AT Grey Si'!C15</f>
        <v>66</v>
      </c>
      <c r="H14">
        <f>'AT Grey Si'!D15</f>
        <v>160468.34919668749</v>
      </c>
      <c r="I14">
        <f>'AT Grey Si'!E15</f>
        <v>550.72737444303141</v>
      </c>
      <c r="J14">
        <f>'AT Grey Si'!F15</f>
        <v>1177.917431703002</v>
      </c>
      <c r="K14">
        <f>'AT Grey Si'!G15</f>
        <v>343.21603487849711</v>
      </c>
      <c r="L14" s="92">
        <f>'MD White Si'!C15</f>
        <v>126</v>
      </c>
      <c r="M14" s="92">
        <f>'MD White Si'!D15</f>
        <v>203008.45202277947</v>
      </c>
      <c r="N14" s="92">
        <f>'MD White Si'!E15</f>
        <v>203.00845202277947</v>
      </c>
      <c r="O14" s="92">
        <f>'MD White Si'!G15</f>
        <v>730.8304272820061</v>
      </c>
      <c r="P14" s="92">
        <f>'MD White Si'!H15</f>
        <v>1563.1289452154831</v>
      </c>
      <c r="Q14" s="92">
        <f>'MD White Si'!I15</f>
        <v>434.20248478207861</v>
      </c>
      <c r="R14">
        <f>'MM Black Si'!C14</f>
        <v>254</v>
      </c>
      <c r="S14">
        <f>'MM Black Si'!D14</f>
        <v>197129.59810493598</v>
      </c>
      <c r="T14">
        <f>'MM Black Si'!F14</f>
        <v>662.94683842689972</v>
      </c>
      <c r="U14">
        <f>'MM Black Si'!G14</f>
        <v>1417.9368477283065</v>
      </c>
      <c r="V14">
        <f>'MM Black Si'!H14</f>
        <v>421.62856013330554</v>
      </c>
      <c r="W14">
        <f>'Stripa Si'!C14</f>
        <v>78</v>
      </c>
      <c r="X14">
        <f>'Stripa Si'!D14</f>
        <v>431.72619070280007</v>
      </c>
      <c r="Y14">
        <f>'Stripa Si'!E14</f>
        <v>0.43172619070280005</v>
      </c>
      <c r="Z14">
        <f>'Stripa Si'!F14</f>
        <v>1.5542142865300803</v>
      </c>
      <c r="AA14">
        <f>'Stripa Si'!G14</f>
        <v>3.3242148214570033</v>
      </c>
      <c r="AB14">
        <f>'Stripa Si'!H14</f>
        <v>0.92339300596027862</v>
      </c>
    </row>
    <row r="15" spans="1:28" x14ac:dyDescent="0.2">
      <c r="A15">
        <f>'Blank Si'!C15</f>
        <v>72</v>
      </c>
      <c r="B15">
        <f>'Blank Si'!D15</f>
        <v>45191.625799859998</v>
      </c>
      <c r="C15">
        <f>'Blank Si'!E15</f>
        <v>162.68985287949599</v>
      </c>
      <c r="D15">
        <f>'Blank Si'!F15</f>
        <v>347.96747458170591</v>
      </c>
      <c r="E15">
        <f>'Blank Si'!G15</f>
        <v>96.657631828251638</v>
      </c>
      <c r="G15">
        <f>'AT Grey Si'!C16</f>
        <v>72</v>
      </c>
      <c r="H15">
        <f>'AT Grey Si'!D16</f>
        <v>161546.46993003349</v>
      </c>
      <c r="I15">
        <f>'AT Grey Si'!E16</f>
        <v>562.34326182644679</v>
      </c>
      <c r="J15">
        <f>'AT Grey Si'!F16</f>
        <v>1202.7619498231729</v>
      </c>
      <c r="K15">
        <f>'AT Grey Si'!G16</f>
        <v>345.52196202906424</v>
      </c>
      <c r="L15" s="92">
        <f>'MD White Si'!C16</f>
        <v>150</v>
      </c>
      <c r="M15" s="92">
        <f>'MD White Si'!D16</f>
        <v>212393.04591405668</v>
      </c>
      <c r="N15" s="92">
        <f>'MD White Si'!E16</f>
        <v>212.39304591405667</v>
      </c>
      <c r="O15" s="92">
        <f>'MD White Si'!G16</f>
        <v>764.614965290604</v>
      </c>
      <c r="P15" s="92">
        <f>'MD White Si'!H16</f>
        <v>1635.388647727287</v>
      </c>
      <c r="Q15" s="92">
        <f>'MD White Si'!I16</f>
        <v>454.27462436869081</v>
      </c>
      <c r="R15">
        <f>'MM Black Si'!C15</f>
        <v>272</v>
      </c>
      <c r="S15">
        <f>'MM Black Si'!D15</f>
        <v>216561.67550492403</v>
      </c>
      <c r="T15">
        <f>'MM Black Si'!F15</f>
        <v>716.38602257028867</v>
      </c>
      <c r="U15">
        <f>'MM Black Si'!G15</f>
        <v>1532.234682663686</v>
      </c>
      <c r="V15">
        <f>'MM Black Si'!H15</f>
        <v>463.19065376774068</v>
      </c>
      <c r="W15">
        <f>'Stripa Si'!C15</f>
        <v>84</v>
      </c>
      <c r="X15">
        <f>'Stripa Si'!D15</f>
        <v>211.67144434320002</v>
      </c>
      <c r="Y15">
        <f>'Stripa Si'!E15</f>
        <v>0.21167144434320001</v>
      </c>
      <c r="Z15">
        <f>'Stripa Si'!F15</f>
        <v>0.76201719963552006</v>
      </c>
      <c r="AA15">
        <f>'Stripa Si'!G15</f>
        <v>1.6298324440762564</v>
      </c>
      <c r="AB15">
        <f>'Stripa Si'!H15</f>
        <v>0.45273123446562674</v>
      </c>
    </row>
    <row r="16" spans="1:28" x14ac:dyDescent="0.2">
      <c r="A16">
        <f>'Blank Si'!C16</f>
        <v>78</v>
      </c>
      <c r="B16">
        <f>'Blank Si'!D16</f>
        <v>40080.0501565866</v>
      </c>
      <c r="C16">
        <f>'Blank Si'!E16</f>
        <v>144.28818056371176</v>
      </c>
      <c r="D16">
        <f>'Blank Si'!F16</f>
        <v>308.60925198532578</v>
      </c>
      <c r="E16">
        <f>'Blank Si'!G16</f>
        <v>85.72479221814605</v>
      </c>
      <c r="G16">
        <f>'AT Grey Si'!C17</f>
        <v>78</v>
      </c>
      <c r="H16">
        <f>'AT Grey Si'!D17</f>
        <v>165947.40257984001</v>
      </c>
      <c r="I16">
        <f>'AT Grey Si'!E17</f>
        <v>576.50127656236418</v>
      </c>
      <c r="J16">
        <f>'AT Grey Si'!F17</f>
        <v>1233.0436701981787</v>
      </c>
      <c r="K16">
        <f>'AT Grey Si'!G17</f>
        <v>354.93485037368413</v>
      </c>
      <c r="L16" s="92">
        <f>'MD White Si'!C17</f>
        <v>156</v>
      </c>
      <c r="M16" s="92">
        <f>'MD White Si'!D17</f>
        <v>196678.04962200741</v>
      </c>
      <c r="N16" s="92">
        <f>'MD White Si'!E17</f>
        <v>196.67804962200742</v>
      </c>
      <c r="O16" s="92">
        <f>'MD White Si'!G17</f>
        <v>708.04097863922675</v>
      </c>
      <c r="P16" s="92">
        <f>'MD White Si'!H17</f>
        <v>1514.3859735366586</v>
      </c>
      <c r="Q16" s="92">
        <f>'MD White Si'!I17</f>
        <v>420.66277042684959</v>
      </c>
      <c r="R16">
        <f>'MM Black Si'!C16</f>
        <v>290</v>
      </c>
      <c r="S16">
        <f>'MM Black Si'!D16</f>
        <v>239623.98580375337</v>
      </c>
      <c r="T16">
        <f>'MM Black Si'!F16</f>
        <v>651.77724138620931</v>
      </c>
      <c r="U16">
        <f>'MM Black Si'!G16</f>
        <v>1394.0468729969191</v>
      </c>
      <c r="V16">
        <f>'MM Black Si'!H16</f>
        <v>512.51723271945548</v>
      </c>
      <c r="W16">
        <f>'Stripa Si'!C16</f>
        <v>90</v>
      </c>
      <c r="X16">
        <f>'Stripa Si'!D16</f>
        <v>293.60976916479996</v>
      </c>
      <c r="Y16">
        <f>'Stripa Si'!E16</f>
        <v>0.29360976916479997</v>
      </c>
      <c r="Z16">
        <f>'Stripa Si'!F16</f>
        <v>0.98829048300871658</v>
      </c>
      <c r="AA16">
        <f>'Stripa Si'!G16</f>
        <v>2.113794667823556</v>
      </c>
      <c r="AB16">
        <f>'Stripa Si'!H16</f>
        <v>0.62798415562197152</v>
      </c>
    </row>
    <row r="17" spans="1:28" x14ac:dyDescent="0.2">
      <c r="A17">
        <f>'Blank Si'!C17</f>
        <v>84</v>
      </c>
      <c r="B17">
        <f>'Blank Si'!D17</f>
        <v>35754.505091977</v>
      </c>
      <c r="C17">
        <f>'Blank Si'!E17</f>
        <v>128.7162183311172</v>
      </c>
      <c r="D17">
        <f>'Blank Si'!F17</f>
        <v>275.3033249317736</v>
      </c>
      <c r="E17">
        <f>'Blank Si'!G17</f>
        <v>76.473145814381553</v>
      </c>
      <c r="G17">
        <f>'AT Grey Si'!C18</f>
        <v>84</v>
      </c>
      <c r="H17">
        <f>'AT Grey Si'!D18</f>
        <v>170633.24050100791</v>
      </c>
      <c r="I17">
        <f>'AT Grey Si'!E18</f>
        <v>596.36317555102255</v>
      </c>
      <c r="J17">
        <f>'AT Grey Si'!F18</f>
        <v>1275.5250832006207</v>
      </c>
      <c r="K17">
        <f>'AT Grey Si'!G18</f>
        <v>364.95710535067838</v>
      </c>
      <c r="L17" s="92">
        <f>'MD White Si'!C18</f>
        <v>198</v>
      </c>
      <c r="M17" s="92">
        <f>'MD White Si'!D18</f>
        <v>205455.81012089693</v>
      </c>
      <c r="N17" s="92">
        <f>'MD White Si'!E18</f>
        <v>205.45581012089693</v>
      </c>
      <c r="O17" s="92">
        <f>'MD White Si'!G18</f>
        <v>739.64091643522897</v>
      </c>
      <c r="P17" s="92">
        <f>'MD White Si'!H18</f>
        <v>1581.9731669429889</v>
      </c>
      <c r="Q17" s="92">
        <f>'MD White Si'!I18</f>
        <v>439.43699081749691</v>
      </c>
      <c r="R17">
        <f>'MM Black Si'!C17</f>
        <v>308</v>
      </c>
      <c r="S17">
        <f>'MM Black Si'!D17</f>
        <v>210256.8258967374</v>
      </c>
      <c r="T17">
        <f>'MM Black Si'!F17</f>
        <v>672.19107239186951</v>
      </c>
      <c r="U17">
        <f>'MM Black Si'!G17</f>
        <v>1437.7087799680855</v>
      </c>
      <c r="V17">
        <f>'MM Black Si'!H17</f>
        <v>449.70559273321413</v>
      </c>
      <c r="W17">
        <f>'Stripa Si'!C17</f>
        <v>96</v>
      </c>
      <c r="X17">
        <f>'Stripa Si'!D17</f>
        <v>391.68044574940001</v>
      </c>
      <c r="Y17">
        <f>'Stripa Si'!E17</f>
        <v>0.39168044574940003</v>
      </c>
      <c r="Z17">
        <f>'Stripa Si'!F17</f>
        <v>1.3379804026799502</v>
      </c>
      <c r="AA17">
        <f>'Stripa Si'!G17</f>
        <v>2.8617252614101605</v>
      </c>
      <c r="AB17">
        <f>'Stripa Si'!H17</f>
        <v>0.83774158706386448</v>
      </c>
    </row>
    <row r="18" spans="1:28" x14ac:dyDescent="0.2">
      <c r="A18">
        <f>'Blank Si'!C18</f>
        <v>90</v>
      </c>
      <c r="B18">
        <f>'Blank Si'!D18</f>
        <v>16179.347019825</v>
      </c>
      <c r="C18">
        <f>'Blank Si'!E18</f>
        <v>58.245649271369999</v>
      </c>
      <c r="D18">
        <f>'Blank Si'!F18</f>
        <v>124.57809214040262</v>
      </c>
      <c r="E18">
        <f>'Blank Si'!G18</f>
        <v>34.605025594556281</v>
      </c>
      <c r="G18">
        <f>'AT Grey Si'!C19</f>
        <v>90</v>
      </c>
      <c r="H18">
        <f>'AT Grey Si'!D19</f>
        <v>171166.56772179669</v>
      </c>
      <c r="I18">
        <f>'AT Grey Si'!E19</f>
        <v>593.94798999463467</v>
      </c>
      <c r="J18">
        <f>'AT Grey Si'!F19</f>
        <v>1270.3593890664881</v>
      </c>
      <c r="K18">
        <f>'AT Grey Si'!G19</f>
        <v>366.09780664740288</v>
      </c>
      <c r="L18" s="92">
        <f>'MD White Si'!C19</f>
        <v>222</v>
      </c>
      <c r="M18" s="92">
        <f>'MD White Si'!D19</f>
        <v>193979.34725166723</v>
      </c>
      <c r="N18" s="92">
        <f>'MD White Si'!E19</f>
        <v>193.97934725166724</v>
      </c>
      <c r="O18" s="92">
        <f>'MD White Si'!G19</f>
        <v>698.32565010600206</v>
      </c>
      <c r="P18" s="92">
        <f>'MD White Si'!H19</f>
        <v>1493.6064456521397</v>
      </c>
      <c r="Q18" s="92">
        <f>'MD White Si'!I19</f>
        <v>414.89067934781656</v>
      </c>
      <c r="R18">
        <f>'MM Black Si'!C18</f>
        <v>326</v>
      </c>
      <c r="S18">
        <f>'MM Black Si'!D18</f>
        <v>274009.448880171</v>
      </c>
      <c r="T18">
        <f>'MM Black Si'!F18</f>
        <v>885.05051988295236</v>
      </c>
      <c r="U18">
        <f>'MM Black Si'!G18</f>
        <v>1892.9809624267632</v>
      </c>
      <c r="V18">
        <f>'MM Black Si'!H18</f>
        <v>586.06221746958613</v>
      </c>
      <c r="W18">
        <f>'Stripa Si'!C18</f>
        <v>102</v>
      </c>
      <c r="X18">
        <f>'Stripa Si'!D18</f>
        <v>441.35051085099997</v>
      </c>
      <c r="Y18">
        <f>'Stripa Si'!E18</f>
        <v>0.44135051085099997</v>
      </c>
      <c r="Z18">
        <f>'Stripa Si'!F18</f>
        <v>1.4096735316580939</v>
      </c>
      <c r="AA18">
        <f>'Stripa Si'!G18</f>
        <v>3.0150653535784362</v>
      </c>
      <c r="AB18">
        <f>'Stripa Si'!H18</f>
        <v>0.94397788152111339</v>
      </c>
    </row>
    <row r="19" spans="1:28" x14ac:dyDescent="0.2">
      <c r="A19">
        <f>'Blank Si'!C19</f>
        <v>0</v>
      </c>
      <c r="B19">
        <f>'Blank Si'!D19</f>
        <v>78.508157672429249</v>
      </c>
      <c r="C19">
        <f>'Blank Si'!E19</f>
        <v>4522.0698819319259</v>
      </c>
      <c r="D19">
        <f>'Blank Si'!F19</f>
        <v>604.49883968153722</v>
      </c>
      <c r="E19">
        <f>'Blank Si'!G19</f>
        <v>167.91634435598255</v>
      </c>
      <c r="G19">
        <f>'AT Grey Si'!C20</f>
        <v>96</v>
      </c>
      <c r="H19">
        <f>'AT Grey Si'!D20</f>
        <v>177202.77796113951</v>
      </c>
      <c r="I19">
        <f>'AT Grey Si'!E20</f>
        <v>608.69154229651429</v>
      </c>
      <c r="J19">
        <f>'AT Grey Si'!F20</f>
        <v>1301.893480283894</v>
      </c>
      <c r="K19">
        <f>'AT Grey Si'!G20</f>
        <v>379.00829120346253</v>
      </c>
      <c r="L19" s="92">
        <f>'MD White Si'!C20</f>
        <v>228</v>
      </c>
      <c r="M19" s="92">
        <f>'MD White Si'!D20</f>
        <v>192779.64531934864</v>
      </c>
      <c r="N19" s="92">
        <f>'MD White Si'!E20</f>
        <v>192.77964531934865</v>
      </c>
      <c r="O19" s="92">
        <f>'MD White Si'!G20</f>
        <v>694.00672314965516</v>
      </c>
      <c r="P19" s="92">
        <f>'MD White Si'!H20</f>
        <v>1484.3689543193764</v>
      </c>
      <c r="Q19" s="92">
        <f>'MD White Si'!I20</f>
        <v>412.3247095331601</v>
      </c>
      <c r="R19">
        <f>'MM Black Si'!C19</f>
        <v>350</v>
      </c>
      <c r="S19">
        <f>'MM Black Si'!D19</f>
        <v>304234.33585523296</v>
      </c>
      <c r="T19">
        <f>'MM Black Si'!F19</f>
        <v>662.6223834926974</v>
      </c>
      <c r="U19">
        <f>'MM Black Si'!G19</f>
        <v>1417.2428907170258</v>
      </c>
      <c r="V19">
        <f>'MM Black Si'!H19</f>
        <v>650.70839794170149</v>
      </c>
      <c r="W19">
        <f>'Stripa Si'!C19</f>
        <v>108</v>
      </c>
      <c r="X19">
        <f>'Stripa Si'!D19</f>
        <v>428.57320040640002</v>
      </c>
      <c r="Y19">
        <f>'Stripa Si'!E19</f>
        <v>0.42857320040640001</v>
      </c>
      <c r="Z19">
        <f>'Stripa Si'!F19</f>
        <v>1.3731485341021059</v>
      </c>
      <c r="AA19">
        <f>'Stripa Si'!G19</f>
        <v>2.9369442480902284</v>
      </c>
      <c r="AB19">
        <f>'Stripa Si'!H19</f>
        <v>0.91664926594576401</v>
      </c>
    </row>
    <row r="20" spans="1:28" x14ac:dyDescent="0.2">
      <c r="A20">
        <f>'Blank Si'!C20</f>
        <v>0</v>
      </c>
      <c r="B20">
        <f>'Blank Si'!D20</f>
        <v>44.050647448143422</v>
      </c>
      <c r="C20">
        <f>'Blank Si'!E20</f>
        <v>0</v>
      </c>
      <c r="D20">
        <f>'Blank Si'!F20</f>
        <v>0</v>
      </c>
      <c r="E20">
        <f>'Blank Si'!G20</f>
        <v>0</v>
      </c>
      <c r="G20">
        <f>'AT Grey Si'!C21</f>
        <v>102</v>
      </c>
      <c r="H20">
        <f>'AT Grey Si'!D21</f>
        <v>185874.97525533088</v>
      </c>
      <c r="I20">
        <f>'AT Grey Si'!E21</f>
        <v>641.64041458140196</v>
      </c>
      <c r="J20">
        <f>'AT Grey Si'!F21</f>
        <v>1372.3658279832905</v>
      </c>
      <c r="K20">
        <f>'AT Grey Si'!G21</f>
        <v>397.5567288479985</v>
      </c>
      <c r="L20" s="92">
        <f>'MD White Si'!C21</f>
        <v>318</v>
      </c>
      <c r="M20" s="92">
        <f>'MD White Si'!D21</f>
        <v>201365.90918392502</v>
      </c>
      <c r="N20" s="92">
        <f>'MD White Si'!E21</f>
        <v>201.36590918392503</v>
      </c>
      <c r="O20" s="92">
        <f>'MD White Si'!G21</f>
        <v>724.91727306213011</v>
      </c>
      <c r="P20" s="92">
        <f>'MD White Si'!H21</f>
        <v>1550.48165772776</v>
      </c>
      <c r="Q20" s="92">
        <f>'MD White Si'!I21</f>
        <v>430.68934936882221</v>
      </c>
      <c r="R20">
        <f>'MM Black Si'!C20</f>
        <v>362</v>
      </c>
      <c r="S20">
        <f>'MM Black Si'!D20</f>
        <v>305158.19092710211</v>
      </c>
      <c r="T20">
        <f>'MM Black Si'!F20</f>
        <v>660.97264154810318</v>
      </c>
      <c r="U20">
        <f>'MM Black Si'!G20</f>
        <v>1413.7143575724472</v>
      </c>
      <c r="V20">
        <f>'MM Black Si'!H20</f>
        <v>652.68437561054816</v>
      </c>
      <c r="W20">
        <f>'Stripa Si'!C20</f>
        <v>114</v>
      </c>
      <c r="X20">
        <f>'Stripa Si'!D20</f>
        <v>410.85320816069998</v>
      </c>
      <c r="Y20">
        <f>'Stripa Si'!E20</f>
        <v>0.41085320816069998</v>
      </c>
      <c r="Z20">
        <f>'Stripa Si'!F20</f>
        <v>1.3188387981958472</v>
      </c>
      <c r="AA20">
        <f>'Stripa Si'!G20</f>
        <v>2.8207844427058206</v>
      </c>
      <c r="AB20">
        <f>'Stripa Si'!H20</f>
        <v>0.87874904757190653</v>
      </c>
    </row>
    <row r="21" spans="1:28" x14ac:dyDescent="0.2">
      <c r="A21">
        <f>'Blank Si'!C21</f>
        <v>0</v>
      </c>
      <c r="B21">
        <f>'Blank Si'!D21</f>
        <v>167.91634435598252</v>
      </c>
      <c r="C21" t="str">
        <f>'Blank Si'!E21</f>
        <v>avg SiO2</v>
      </c>
      <c r="D21">
        <f>'Blank Si'!F21</f>
        <v>0</v>
      </c>
      <c r="E21">
        <f>'Blank Si'!G21</f>
        <v>0</v>
      </c>
      <c r="G21">
        <f>'AT Grey Si'!C22</f>
        <v>108</v>
      </c>
      <c r="H21">
        <f>'AT Grey Si'!D22</f>
        <v>180602.25058710889</v>
      </c>
      <c r="I21">
        <f>'AT Grey Si'!E22</f>
        <v>623.80017352787411</v>
      </c>
      <c r="J21">
        <f>'AT Grey Si'!F22</f>
        <v>1334.2084167160797</v>
      </c>
      <c r="K21">
        <f>'AT Grey Si'!G22</f>
        <v>386.27921734686731</v>
      </c>
      <c r="L21" s="92">
        <f>'MD White Si'!C22</f>
        <v>390</v>
      </c>
      <c r="M21" s="92">
        <f>'MD White Si'!D22</f>
        <v>205658.87700094152</v>
      </c>
      <c r="N21" s="92">
        <f>'MD White Si'!E22</f>
        <v>205.65887700094152</v>
      </c>
      <c r="O21" s="92">
        <f>'MD White Si'!G22</f>
        <v>740.37195720338946</v>
      </c>
      <c r="P21" s="92">
        <f>'MD White Si'!H22</f>
        <v>1583.536745773572</v>
      </c>
      <c r="Q21" s="92">
        <f>'MD White Si'!I22</f>
        <v>439.87131827043663</v>
      </c>
      <c r="R21">
        <f>'MM Black Si'!C21</f>
        <v>380</v>
      </c>
      <c r="S21">
        <f>'MM Black Si'!D21</f>
        <v>354836.22337205755</v>
      </c>
      <c r="T21">
        <f>'MM Black Si'!F21</f>
        <v>645.44709031377272</v>
      </c>
      <c r="U21">
        <f>'MM Black Si'!G21</f>
        <v>1380.5076961926472</v>
      </c>
      <c r="V21">
        <f>'MM Black Si'!H21</f>
        <v>758.93771093603482</v>
      </c>
      <c r="W21">
        <f>'Stripa Si'!C21</f>
        <v>120</v>
      </c>
      <c r="X21">
        <f>'Stripa Si'!D21</f>
        <v>419.86348261080002</v>
      </c>
      <c r="Y21">
        <f>'Stripa Si'!E21</f>
        <v>0.41986348261080003</v>
      </c>
      <c r="Z21">
        <f>'Stripa Si'!F21</f>
        <v>1.3742131785851484</v>
      </c>
      <c r="AA21">
        <f>'Stripa Si'!G21</f>
        <v>2.9392213517050805</v>
      </c>
      <c r="AB21">
        <f>'Stripa Si'!H21</f>
        <v>0.89802057797283252</v>
      </c>
    </row>
    <row r="22" spans="1:28" x14ac:dyDescent="0.2">
      <c r="G22">
        <f>'AT Grey Si'!C23</f>
        <v>114</v>
      </c>
      <c r="H22">
        <f>'AT Grey Si'!D23</f>
        <v>184441.55296841281</v>
      </c>
      <c r="I22">
        <f>'AT Grey Si'!E23</f>
        <v>631.34343581087728</v>
      </c>
      <c r="J22">
        <f>'AT Grey Si'!F23</f>
        <v>1350.3422436282488</v>
      </c>
      <c r="K22">
        <f>'AT Grey Si'!G23</f>
        <v>394.49086871990897</v>
      </c>
      <c r="L22" s="92">
        <f>'MD White Si'!C23</f>
        <v>462</v>
      </c>
      <c r="M22" s="92">
        <f>'MD White Si'!D23</f>
        <v>202112.89293658562</v>
      </c>
      <c r="N22" s="92">
        <f>'MD White Si'!E23</f>
        <v>202.11289293658561</v>
      </c>
      <c r="O22" s="92">
        <f>'MD White Si'!G23</f>
        <v>727.60641457170823</v>
      </c>
      <c r="P22" s="92">
        <f>'MD White Si'!H23</f>
        <v>1556.2332996606704</v>
      </c>
      <c r="Q22" s="92">
        <f>'MD White Si'!I23</f>
        <v>432.28702768351951</v>
      </c>
      <c r="R22">
        <f>'MM Black Si'!C22</f>
        <v>398</v>
      </c>
      <c r="S22">
        <f>'MM Black Si'!D22</f>
        <v>188899.34123952297</v>
      </c>
      <c r="T22">
        <f>'MM Black Si'!F22</f>
        <v>638.6686727308271</v>
      </c>
      <c r="U22">
        <f>'MM Black Si'!G22</f>
        <v>1366.0097492939867</v>
      </c>
      <c r="V22">
        <f>'MM Black Si'!H22</f>
        <v>404.02536211002274</v>
      </c>
      <c r="W22">
        <f>'Stripa Si'!C22</f>
        <v>126</v>
      </c>
      <c r="X22">
        <f>'Stripa Si'!D22</f>
        <v>400.6079424024</v>
      </c>
      <c r="Y22">
        <f>'Stripa Si'!E22</f>
        <v>0.4006079424024</v>
      </c>
      <c r="Z22">
        <f>'Stripa Si'!F22</f>
        <v>1.2318694228873801</v>
      </c>
      <c r="AA22">
        <f>'Stripa Si'!G22</f>
        <v>2.6347709123201777</v>
      </c>
      <c r="AB22">
        <f>'Stripa Si'!H22</f>
        <v>0.85683606904721221</v>
      </c>
    </row>
    <row r="23" spans="1:28" x14ac:dyDescent="0.2">
      <c r="G23">
        <f>'AT Grey Si'!C24</f>
        <v>120</v>
      </c>
      <c r="H23">
        <f>'AT Grey Si'!D24</f>
        <v>186147.63250177549</v>
      </c>
      <c r="I23">
        <f>'AT Grey Si'!E24</f>
        <v>629.36514548850312</v>
      </c>
      <c r="J23">
        <f>'AT Grey Si'!F24</f>
        <v>1346.110998253801</v>
      </c>
      <c r="K23">
        <f>'AT Grey Si'!G24</f>
        <v>398.13989892156184</v>
      </c>
      <c r="L23" s="92">
        <f>'MD White Si'!C24</f>
        <v>630</v>
      </c>
      <c r="M23" s="92">
        <f>'MD White Si'!D24</f>
        <v>200198.79521107269</v>
      </c>
      <c r="N23" s="92">
        <f>'MD White Si'!E24</f>
        <v>200.19879521107268</v>
      </c>
      <c r="O23" s="92">
        <f>'MD White Si'!G24</f>
        <v>720.71566275986163</v>
      </c>
      <c r="P23" s="92">
        <f>'MD White Si'!H24</f>
        <v>1541.4950878822528</v>
      </c>
      <c r="Q23" s="92">
        <f>'MD White Si'!I24</f>
        <v>428.19307996729242</v>
      </c>
      <c r="R23">
        <f>'MM Black Si'!C23</f>
        <v>416</v>
      </c>
      <c r="S23">
        <f>'MM Black Si'!D23</f>
        <v>200910.29368599309</v>
      </c>
      <c r="T23">
        <f>'MM Black Si'!F23</f>
        <v>681.0858955955166</v>
      </c>
      <c r="U23">
        <f>'MM Black Si'!G23</f>
        <v>1456.7333786891647</v>
      </c>
      <c r="V23">
        <f>'MM Black Si'!H23</f>
        <v>429.71486097025507</v>
      </c>
      <c r="W23">
        <f>'Stripa Si'!C23</f>
        <v>132</v>
      </c>
      <c r="X23">
        <f>'Stripa Si'!D23</f>
        <v>413.00449492800004</v>
      </c>
      <c r="Y23">
        <f>'Stripa Si'!E23</f>
        <v>0.41300449492800007</v>
      </c>
      <c r="Z23">
        <f>'Stripa Si'!F23</f>
        <v>1.3476336669500646</v>
      </c>
      <c r="AA23">
        <f>'Stripa Si'!G23</f>
        <v>2.8823720438006366</v>
      </c>
      <c r="AB23">
        <f>'Stripa Si'!H23</f>
        <v>0.88335030456654484</v>
      </c>
    </row>
    <row r="24" spans="1:28" x14ac:dyDescent="0.2">
      <c r="G24">
        <f>'AT Grey Si'!C25</f>
        <v>126</v>
      </c>
      <c r="H24">
        <f>'AT Grey Si'!D25</f>
        <v>183907.54604763241</v>
      </c>
      <c r="I24">
        <f>'AT Grey Si'!E25</f>
        <v>615.53855662142553</v>
      </c>
      <c r="J24">
        <f>'AT Grey Si'!F25</f>
        <v>1316.5381446000442</v>
      </c>
      <c r="K24">
        <f>'AT Grey Si'!G25</f>
        <v>393.34871365403177</v>
      </c>
      <c r="L24" s="92">
        <f>'MD White Si'!C25</f>
        <v>798</v>
      </c>
      <c r="M24" s="92">
        <f>'MD White Si'!D25</f>
        <v>203795.82816302002</v>
      </c>
      <c r="N24" s="92">
        <f>'MD White Si'!E25</f>
        <v>203.79582816302002</v>
      </c>
      <c r="O24" s="92">
        <f>'MD White Si'!G25</f>
        <v>733.66498138687211</v>
      </c>
      <c r="P24" s="92">
        <f>'MD White Si'!H25</f>
        <v>1569.1916013429434</v>
      </c>
      <c r="Q24" s="92">
        <f>'MD White Si'!I25</f>
        <v>435.88655592859539</v>
      </c>
      <c r="R24">
        <f>'MM Black Si'!C24</f>
        <v>434</v>
      </c>
      <c r="S24">
        <f>'MM Black Si'!D24</f>
        <v>118798.49988034381</v>
      </c>
      <c r="T24">
        <f>'MM Black Si'!F24</f>
        <v>1291.4584921992177</v>
      </c>
      <c r="U24">
        <f>'MM Black Si'!G24</f>
        <v>2762.2223642338554</v>
      </c>
      <c r="V24">
        <f>'MM Black Si'!H24</f>
        <v>254.09091750840358</v>
      </c>
      <c r="W24">
        <f>'Stripa Si'!C24</f>
        <v>138</v>
      </c>
      <c r="X24">
        <f>'Stripa Si'!D24</f>
        <v>416.34432486760005</v>
      </c>
      <c r="Y24">
        <f>'Stripa Si'!E24</f>
        <v>0.41634432486760004</v>
      </c>
      <c r="Z24">
        <f>'Stripa Si'!F24</f>
        <v>1.3955861769561955</v>
      </c>
      <c r="AA24">
        <f>'Stripa Si'!G24</f>
        <v>2.9849347636713497</v>
      </c>
      <c r="AB24">
        <f>'Stripa Si'!H24</f>
        <v>0.8904936645797582</v>
      </c>
    </row>
    <row r="25" spans="1:28" x14ac:dyDescent="0.2">
      <c r="G25">
        <f>'AT Grey Si'!C26</f>
        <v>132</v>
      </c>
      <c r="H25">
        <f>'AT Grey Si'!D26</f>
        <v>187665.14240550439</v>
      </c>
      <c r="I25">
        <f>'AT Grey Si'!E26</f>
        <v>652.13636985912763</v>
      </c>
      <c r="J25">
        <f>'AT Grey Si'!F26</f>
        <v>1394.814991140491</v>
      </c>
      <c r="K25">
        <f>'AT Grey Si'!G26</f>
        <v>401.38560896129241</v>
      </c>
      <c r="L25" s="92">
        <f>'MD White Si'!C26</f>
        <v>966</v>
      </c>
      <c r="M25" s="92">
        <f>'MD White Si'!D26</f>
        <v>205318.36583868696</v>
      </c>
      <c r="N25" s="92">
        <f>'MD White Si'!E26</f>
        <v>205.31836583868696</v>
      </c>
      <c r="O25" s="92">
        <f>'MD White Si'!G26</f>
        <v>739.14611701927311</v>
      </c>
      <c r="P25" s="92">
        <f>'MD White Si'!H26</f>
        <v>1580.9148704349564</v>
      </c>
      <c r="Q25" s="92">
        <f>'MD White Si'!I26</f>
        <v>439.14301956526566</v>
      </c>
      <c r="R25">
        <f>'MM Black Si'!C25</f>
        <v>452</v>
      </c>
      <c r="S25">
        <f>'MM Black Si'!D25</f>
        <v>198759.428514981</v>
      </c>
      <c r="T25">
        <f>'MM Black Si'!F25</f>
        <v>207.90236222667014</v>
      </c>
      <c r="U25">
        <f>'MM Black Si'!G25</f>
        <v>444.66977296469707</v>
      </c>
      <c r="V25">
        <f>'MM Black Si'!H25</f>
        <v>425.11450570238725</v>
      </c>
      <c r="W25">
        <f>'Stripa Si'!C25</f>
        <v>144</v>
      </c>
      <c r="X25">
        <f>'Stripa Si'!D25</f>
        <v>411.93656511840004</v>
      </c>
      <c r="Y25">
        <f>'Stripa Si'!E25</f>
        <v>0.41193656511840004</v>
      </c>
      <c r="Z25">
        <f>'Stripa Si'!F25</f>
        <v>1.3746323178001008</v>
      </c>
      <c r="AA25">
        <f>'Stripa Si'!G25</f>
        <v>2.9401178231908167</v>
      </c>
      <c r="AB25">
        <f>'Stripa Si'!H25</f>
        <v>0.88106617416566291</v>
      </c>
    </row>
    <row r="26" spans="1:28" x14ac:dyDescent="0.2">
      <c r="G26">
        <f>'AT Grey Si'!C27</f>
        <v>138</v>
      </c>
      <c r="H26">
        <f>'AT Grey Si'!D27</f>
        <v>187851.0114165282</v>
      </c>
      <c r="I26">
        <f>'AT Grey Si'!E27</f>
        <v>639.06914083902893</v>
      </c>
      <c r="J26">
        <f>'AT Grey Si'!F27</f>
        <v>1366.8662862801302</v>
      </c>
      <c r="K26">
        <f>'AT Grey Si'!G27</f>
        <v>401.78315293360674</v>
      </c>
      <c r="L26" s="92">
        <f>'MD White Si'!C27</f>
        <v>1184.5833333333721</v>
      </c>
      <c r="M26" s="92">
        <f>'MD White Si'!D27</f>
        <v>2081.310277573959</v>
      </c>
      <c r="N26" s="92">
        <f>'MD White Si'!E27</f>
        <v>2.0813102775739591</v>
      </c>
      <c r="O26" s="92">
        <f>'MD White Si'!G27</f>
        <v>7.4927169992662517</v>
      </c>
      <c r="P26" s="92">
        <f>'MD White Si'!H27</f>
        <v>16.025718665571961</v>
      </c>
      <c r="Q26" s="92">
        <f>'MD White Si'!I27</f>
        <v>4.4515885182144332</v>
      </c>
      <c r="R26">
        <f>'MM Black Si'!C26</f>
        <v>470</v>
      </c>
      <c r="S26">
        <f>'MM Black Si'!D26</f>
        <v>237436.503976896</v>
      </c>
      <c r="T26">
        <f>'MM Black Si'!F26</f>
        <v>642.26574325750369</v>
      </c>
      <c r="U26">
        <f>'MM Black Si'!G26</f>
        <v>1373.7033056216028</v>
      </c>
      <c r="V26">
        <f>'MM Black Si'!H26</f>
        <v>507.83856030373482</v>
      </c>
      <c r="W26">
        <f>'Stripa Si'!C26</f>
        <v>150</v>
      </c>
      <c r="X26">
        <f>'Stripa Si'!D26</f>
        <v>382.28407744520001</v>
      </c>
      <c r="Y26">
        <f>'Stripa Si'!E26</f>
        <v>0.38228407744519999</v>
      </c>
      <c r="Z26">
        <f>'Stripa Si'!F26</f>
        <v>1.2756819664346326</v>
      </c>
      <c r="AA26">
        <f>'Stripa Si'!G26</f>
        <v>2.7284789086291465</v>
      </c>
      <c r="AB26">
        <f>'Stripa Si'!H26</f>
        <v>0.81764426389845546</v>
      </c>
    </row>
    <row r="27" spans="1:28" x14ac:dyDescent="0.2">
      <c r="G27">
        <f>'AT Grey Si'!C28</f>
        <v>144</v>
      </c>
      <c r="H27">
        <f>'AT Grey Si'!D28</f>
        <v>185632.123059148</v>
      </c>
      <c r="I27">
        <f>'AT Grey Si'!E28</f>
        <v>633.3768038778129</v>
      </c>
      <c r="J27">
        <f>'AT Grey Si'!F28</f>
        <v>1354.6912914552865</v>
      </c>
      <c r="K27">
        <f>'AT Grey Si'!G28</f>
        <v>397.03730699158456</v>
      </c>
      <c r="L27" s="92">
        <f>'MD White Si'!C28</f>
        <v>1190.5833333333721</v>
      </c>
      <c r="M27" s="92">
        <f>'MD White Si'!D28</f>
        <v>3133.3401509990836</v>
      </c>
      <c r="N27" s="92">
        <f>'MD White Si'!E28</f>
        <v>3.1333401509990835</v>
      </c>
      <c r="O27" s="92">
        <f>'MD White Si'!G28</f>
        <v>11.280024543596701</v>
      </c>
      <c r="P27" s="92">
        <f>'MD White Si'!H28</f>
        <v>24.126161430376992</v>
      </c>
      <c r="Q27" s="92">
        <f>'MD White Si'!I28</f>
        <v>6.701711508438053</v>
      </c>
      <c r="R27">
        <f>'MM Black Si'!C27</f>
        <v>488</v>
      </c>
      <c r="S27">
        <f>'MM Black Si'!D27</f>
        <v>189993.08293614679</v>
      </c>
      <c r="T27">
        <f>'MM Black Si'!F27</f>
        <v>626.40719444047602</v>
      </c>
      <c r="U27">
        <f>'MM Black Si'!G27</f>
        <v>1339.7844158769599</v>
      </c>
      <c r="V27">
        <f>'MM Black Si'!H27</f>
        <v>406.36469999301175</v>
      </c>
      <c r="W27">
        <f>'Stripa Si'!C27</f>
        <v>156</v>
      </c>
      <c r="X27">
        <f>'Stripa Si'!D27</f>
        <v>400.7440172286</v>
      </c>
      <c r="Y27">
        <f>'Stripa Si'!E27</f>
        <v>0.40074401722859998</v>
      </c>
      <c r="Z27">
        <f>'Stripa Si'!F27</f>
        <v>1.3745519790940983</v>
      </c>
      <c r="AA27">
        <f>'Stripa Si'!G27</f>
        <v>2.9399459915974875</v>
      </c>
      <c r="AB27">
        <f>'Stripa Si'!H27</f>
        <v>0.85712711125291163</v>
      </c>
    </row>
    <row r="28" spans="1:28" x14ac:dyDescent="0.2">
      <c r="G28">
        <f>'AT Grey Si'!C29</f>
        <v>150</v>
      </c>
      <c r="H28">
        <f>'AT Grey Si'!D29</f>
        <v>182723.99928254011</v>
      </c>
      <c r="I28">
        <f>'AT Grey Si'!E29</f>
        <v>636.06224150252228</v>
      </c>
      <c r="J28">
        <f>'AT Grey Si'!F29</f>
        <v>1360.4350113731412</v>
      </c>
      <c r="K28">
        <f>'AT Grey Si'!G29</f>
        <v>390.81729714827372</v>
      </c>
      <c r="L28" s="92">
        <f>'MD White Si'!C29</f>
        <v>1196.5833333333721</v>
      </c>
      <c r="M28" s="92">
        <f>'MD White Si'!D29</f>
        <v>2928.4325559962613</v>
      </c>
      <c r="N28" s="92">
        <f>'MD White Si'!E29</f>
        <v>2.9284325559962614</v>
      </c>
      <c r="O28" s="92">
        <f>'MD White Si'!G29</f>
        <v>10.54235720158654</v>
      </c>
      <c r="P28" s="92">
        <f>'MD White Si'!H29</f>
        <v>22.548409422261276</v>
      </c>
      <c r="Q28" s="92">
        <f>'MD White Si'!I29</f>
        <v>6.2634470617392433</v>
      </c>
      <c r="R28">
        <f>'MM Black Si'!C28</f>
        <v>506</v>
      </c>
      <c r="S28">
        <f>'MM Black Si'!D28</f>
        <v>190212.05389923058</v>
      </c>
      <c r="T28">
        <f>'MM Black Si'!F28</f>
        <v>625.77863612307863</v>
      </c>
      <c r="U28">
        <f>'MM Black Si'!G28</f>
        <v>1338.4400305544521</v>
      </c>
      <c r="V28">
        <f>'MM Black Si'!H28</f>
        <v>406.83304372608654</v>
      </c>
      <c r="W28">
        <f>'Stripa Si'!C28</f>
        <v>162</v>
      </c>
      <c r="X28">
        <f>'Stripa Si'!D28</f>
        <v>384.24946723839997</v>
      </c>
      <c r="Y28">
        <f>'Stripa Si'!E28</f>
        <v>0.38424946723839998</v>
      </c>
      <c r="Z28">
        <f>'Stripa Si'!F28</f>
        <v>1.2791664764366337</v>
      </c>
      <c r="AA28">
        <f>'Stripa Si'!G28</f>
        <v>2.735931716066677</v>
      </c>
      <c r="AB28">
        <f>'Stripa Si'!H28</f>
        <v>0.8218479171122488</v>
      </c>
    </row>
    <row r="29" spans="1:28" x14ac:dyDescent="0.2">
      <c r="G29">
        <f>'AT Grey Si'!C30</f>
        <v>156</v>
      </c>
      <c r="H29">
        <f>'AT Grey Si'!D30</f>
        <v>187043.88319664481</v>
      </c>
      <c r="I29">
        <f>'AT Grey Si'!E30</f>
        <v>632.3953690878559</v>
      </c>
      <c r="J29">
        <f>'AT Grey Si'!F30</f>
        <v>1352.5921600141821</v>
      </c>
      <c r="K29">
        <f>'AT Grey Si'!G30</f>
        <v>400.05683526003622</v>
      </c>
      <c r="L29" s="92">
        <f>'MD White Si'!C30</f>
        <v>1202.5833333333721</v>
      </c>
      <c r="M29" s="92">
        <f>'MD White Si'!D30</f>
        <v>19770.75392184886</v>
      </c>
      <c r="N29" s="92">
        <f>'MD White Si'!E30</f>
        <v>19.770753921848861</v>
      </c>
      <c r="O29" s="92">
        <f>'MD White Si'!G30</f>
        <v>71.174714118655899</v>
      </c>
      <c r="P29" s="92">
        <f>'MD White Si'!H30</f>
        <v>152.23128601811484</v>
      </c>
      <c r="Q29" s="92">
        <f>'MD White Si'!I30</f>
        <v>42.286468338365232</v>
      </c>
      <c r="R29">
        <f>'MM Black Si'!C29</f>
        <v>524</v>
      </c>
      <c r="S29">
        <f>'MM Black Si'!D29</f>
        <v>195174.55178805577</v>
      </c>
      <c r="T29">
        <f>'MM Black Si'!F29</f>
        <v>636.65938793263797</v>
      </c>
      <c r="U29">
        <f>'MM Black Si'!G29</f>
        <v>1361.7122117120998</v>
      </c>
      <c r="V29">
        <f>'MM Black Si'!H29</f>
        <v>417.44702995465968</v>
      </c>
      <c r="W29">
        <f>'Stripa Si'!C29</f>
        <v>168</v>
      </c>
      <c r="X29">
        <f>'Stripa Si'!D29</f>
        <v>383.60330052660004</v>
      </c>
      <c r="Y29">
        <f>'Stripa Si'!E29</f>
        <v>0.38360330052660002</v>
      </c>
      <c r="Z29">
        <f>'Stripa Si'!F29</f>
        <v>1.2750973709504185</v>
      </c>
      <c r="AA29">
        <f>'Stripa Si'!G29</f>
        <v>2.72722855274835</v>
      </c>
      <c r="AB29">
        <f>'Stripa Si'!H29</f>
        <v>0.82046587026123652</v>
      </c>
    </row>
    <row r="30" spans="1:28" x14ac:dyDescent="0.2">
      <c r="G30">
        <f>'AT Grey Si'!C31</f>
        <v>162</v>
      </c>
      <c r="H30">
        <f>'AT Grey Si'!D31</f>
        <v>191832.9160832066</v>
      </c>
      <c r="I30">
        <f>'AT Grey Si'!E31</f>
        <v>661.24806173881325</v>
      </c>
      <c r="J30">
        <f>'AT Grey Si'!F31</f>
        <v>1414.3034371401886</v>
      </c>
      <c r="K30">
        <f>'AT Grey Si'!G31</f>
        <v>410.29980769950339</v>
      </c>
      <c r="L30" s="92">
        <f>'MD White Si'!C31</f>
        <v>1208.5833333333721</v>
      </c>
      <c r="M30" s="92">
        <f>'MD White Si'!D31</f>
        <v>166652.40234820067</v>
      </c>
      <c r="N30" s="92">
        <f>'MD White Si'!E31</f>
        <v>166.65240234820067</v>
      </c>
      <c r="O30" s="92">
        <f>'MD White Si'!G31</f>
        <v>599.94864845352242</v>
      </c>
      <c r="P30" s="92">
        <f>'MD White Si'!H31</f>
        <v>1283.1938340721831</v>
      </c>
      <c r="Q30" s="92">
        <f>'MD White Si'!I31</f>
        <v>356.44273168671754</v>
      </c>
      <c r="R30">
        <f>'MM Black Si'!C30</f>
        <v>542</v>
      </c>
      <c r="S30">
        <f>'MM Black Si'!D30</f>
        <v>187051.59773472688</v>
      </c>
      <c r="T30">
        <f>'MM Black Si'!F30</f>
        <v>614.46449855857782</v>
      </c>
      <c r="U30">
        <f>'MM Black Si'!G30</f>
        <v>1314.2409068493896</v>
      </c>
      <c r="V30">
        <f>'MM Black Si'!H30</f>
        <v>400.07333541838341</v>
      </c>
      <c r="W30">
        <f>'Stripa Si'!C30</f>
        <v>174</v>
      </c>
      <c r="X30">
        <f>'Stripa Si'!D30</f>
        <v>386.87256447840002</v>
      </c>
      <c r="Y30">
        <f>'Stripa Si'!E30</f>
        <v>0.38687256447840002</v>
      </c>
      <c r="Z30">
        <f>'Stripa Si'!F30</f>
        <v>1.3192354448713441</v>
      </c>
      <c r="AA30">
        <f>'Stripa Si'!G30</f>
        <v>2.8216328062609595</v>
      </c>
      <c r="AB30">
        <f>'Stripa Si'!H30</f>
        <v>0.82745830095629302</v>
      </c>
    </row>
    <row r="31" spans="1:28" x14ac:dyDescent="0.2">
      <c r="G31">
        <f>'AT Grey Si'!C32</f>
        <v>168</v>
      </c>
      <c r="H31">
        <f>'AT Grey Si'!D32</f>
        <v>194940.30119178101</v>
      </c>
      <c r="I31">
        <f>'AT Grey Si'!E32</f>
        <v>670.59463609972659</v>
      </c>
      <c r="J31">
        <f>'AT Grey Si'!F32</f>
        <v>1434.2942590555917</v>
      </c>
      <c r="K31">
        <f>'AT Grey Si'!G32</f>
        <v>416.94600553941626</v>
      </c>
      <c r="L31" s="92">
        <f>'MD White Si'!C32</f>
        <v>1214.5833333333721</v>
      </c>
      <c r="M31" s="92">
        <f>'MD White Si'!D32</f>
        <v>205075.93139643213</v>
      </c>
      <c r="N31" s="92">
        <f>'MD White Si'!E32</f>
        <v>205.07593139643214</v>
      </c>
      <c r="O31" s="92">
        <f>'MD White Si'!G32</f>
        <v>738.27335302715574</v>
      </c>
      <c r="P31" s="92">
        <f>'MD White Si'!H32</f>
        <v>1579.0481683827522</v>
      </c>
      <c r="Q31" s="92">
        <f>'MD White Si'!I32</f>
        <v>438.62449121743117</v>
      </c>
      <c r="R31">
        <f>'MM Black Si'!C31</f>
        <v>560</v>
      </c>
      <c r="S31">
        <f>'MM Black Si'!D31</f>
        <v>193630.48978739479</v>
      </c>
      <c r="T31">
        <f>'MM Black Si'!F31</f>
        <v>598.70547442262466</v>
      </c>
      <c r="U31">
        <f>'MM Black Si'!G31</f>
        <v>1280.5348844183443</v>
      </c>
      <c r="V31">
        <f>'MM Black Si'!H31</f>
        <v>414.14452924267277</v>
      </c>
      <c r="W31">
        <f>'Stripa Si'!C31</f>
        <v>180</v>
      </c>
      <c r="X31">
        <f>'Stripa Si'!D31</f>
        <v>383.96365178540003</v>
      </c>
      <c r="Y31">
        <f>'Stripa Si'!E31</f>
        <v>0.38396365178540004</v>
      </c>
      <c r="Z31">
        <f>'Stripa Si'!F31</f>
        <v>1.2705357237578885</v>
      </c>
      <c r="AA31">
        <f>'Stripa Si'!G31</f>
        <v>2.7174719218004251</v>
      </c>
      <c r="AB31">
        <f>'Stripa Si'!H31</f>
        <v>0.82123660374748431</v>
      </c>
    </row>
    <row r="32" spans="1:28" x14ac:dyDescent="0.2">
      <c r="G32">
        <f>'AT Grey Si'!C33</f>
        <v>174</v>
      </c>
      <c r="H32">
        <f>'AT Grey Si'!D33</f>
        <v>182474.61798054239</v>
      </c>
      <c r="I32">
        <f>'AT Grey Si'!E33</f>
        <v>635.37661980824885</v>
      </c>
      <c r="J32">
        <f>'AT Grey Si'!F33</f>
        <v>1358.9685766493267</v>
      </c>
      <c r="K32">
        <f>'AT Grey Si'!G33</f>
        <v>390.28391058280476</v>
      </c>
      <c r="L32" s="92">
        <f>'MD White Si'!C33</f>
        <v>1220.5833333333721</v>
      </c>
      <c r="M32" s="92">
        <f>'MD White Si'!D33</f>
        <v>215358.61940472436</v>
      </c>
      <c r="N32" s="92">
        <f>'MD White Si'!E33</f>
        <v>215.35861940472435</v>
      </c>
      <c r="O32" s="92">
        <f>'MD White Si'!G33</f>
        <v>775.29102985700763</v>
      </c>
      <c r="P32" s="92">
        <f>'MD White Si'!H33</f>
        <v>1658.2230357354581</v>
      </c>
      <c r="Q32" s="92">
        <f>'MD White Si'!I33</f>
        <v>460.61750992651611</v>
      </c>
      <c r="R32">
        <f>'MM Black Si'!C32</f>
        <v>578</v>
      </c>
      <c r="S32">
        <f>'MM Black Si'!D32</f>
        <v>186890.38774126919</v>
      </c>
      <c r="T32">
        <f>'MM Black Si'!F32</f>
        <v>614.12181411781057</v>
      </c>
      <c r="U32">
        <f>'MM Black Si'!G32</f>
        <v>1313.5079598504115</v>
      </c>
      <c r="V32">
        <f>'MM Black Si'!H32</f>
        <v>399.72853312550563</v>
      </c>
      <c r="W32">
        <f>'Stripa Si'!C32</f>
        <v>186</v>
      </c>
      <c r="X32">
        <f>'Stripa Si'!D32</f>
        <v>336.18068504219997</v>
      </c>
      <c r="Y32">
        <f>'Stripa Si'!E32</f>
        <v>0.33618068504219994</v>
      </c>
      <c r="Z32">
        <f>'Stripa Si'!F32</f>
        <v>1.5030638428236764</v>
      </c>
      <c r="AA32">
        <f>'Stripa Si'!G32</f>
        <v>3.2148122348467951</v>
      </c>
      <c r="AB32">
        <f>'Stripa Si'!H32</f>
        <v>0.71903650969510047</v>
      </c>
    </row>
    <row r="33" spans="7:28" x14ac:dyDescent="0.2">
      <c r="G33">
        <f>'AT Grey Si'!C34</f>
        <v>180</v>
      </c>
      <c r="H33">
        <f>'AT Grey Si'!D34</f>
        <v>163925.76426860201</v>
      </c>
      <c r="I33">
        <f>'AT Grey Si'!E34</f>
        <v>569.47810506912356</v>
      </c>
      <c r="J33">
        <f>'AT Grey Si'!F34</f>
        <v>1218.0222339819488</v>
      </c>
      <c r="K33">
        <f>'AT Grey Si'!G34</f>
        <v>350.61089061080844</v>
      </c>
      <c r="L33" s="92">
        <f>'MD White Si'!C34</f>
        <v>1226.5833333333721</v>
      </c>
      <c r="M33" s="92">
        <f>'MD White Si'!D34</f>
        <v>211470.87509935111</v>
      </c>
      <c r="N33" s="92">
        <f>'MD White Si'!E34</f>
        <v>211.4708750993511</v>
      </c>
      <c r="O33" s="92">
        <f>'MD White Si'!G34</f>
        <v>761.29515035766394</v>
      </c>
      <c r="P33" s="92">
        <f>'MD White Si'!H34</f>
        <v>1628.2880965998022</v>
      </c>
      <c r="Q33" s="92">
        <f>'MD White Si'!I34</f>
        <v>452.30224905550062</v>
      </c>
      <c r="R33">
        <f>'MM Black Si'!C33</f>
        <v>596</v>
      </c>
      <c r="S33">
        <f>'MM Black Si'!D33</f>
        <v>446527.76883480261</v>
      </c>
      <c r="T33">
        <f>'MM Black Si'!F33</f>
        <v>970.30484167802615</v>
      </c>
      <c r="U33">
        <f>'MM Black Si'!G33</f>
        <v>2075.3262687082879</v>
      </c>
      <c r="V33">
        <f>'MM Black Si'!H33</f>
        <v>955.05120511195946</v>
      </c>
      <c r="W33">
        <f>'Stripa Si'!C33</f>
        <v>192</v>
      </c>
      <c r="X33">
        <f>'Stripa Si'!D33</f>
        <v>24715.372707177601</v>
      </c>
      <c r="Y33">
        <f>'Stripa Si'!E33</f>
        <v>24.7153727071776</v>
      </c>
      <c r="Z33">
        <f>'Stripa Si'!F33</f>
        <v>80.374392043741551</v>
      </c>
      <c r="AA33">
        <f>'Stripa Si'!G33</f>
        <v>171.90792004229235</v>
      </c>
      <c r="AB33">
        <f>'Stripa Si'!H33</f>
        <v>52.86221403514525</v>
      </c>
    </row>
    <row r="34" spans="7:28" x14ac:dyDescent="0.2">
      <c r="G34">
        <f>'AT Grey Si'!C35</f>
        <v>186</v>
      </c>
      <c r="H34">
        <f>'AT Grey Si'!D35</f>
        <v>175923.8883978464</v>
      </c>
      <c r="I34">
        <f>'AT Grey Si'!E35</f>
        <v>587.93763502560262</v>
      </c>
      <c r="J34">
        <f>'AT Grey Si'!F35</f>
        <v>1257.5042047824211</v>
      </c>
      <c r="K34">
        <f>'AT Grey Si'!G35</f>
        <v>376.27295176014997</v>
      </c>
      <c r="L34" s="92">
        <f>'MD White Si'!C35</f>
        <v>1250.5833333333721</v>
      </c>
      <c r="M34" s="92">
        <f>'MD White Si'!D35</f>
        <v>218003.36551788205</v>
      </c>
      <c r="N34" s="92">
        <f>'MD White Si'!E35</f>
        <v>218.00336551788206</v>
      </c>
      <c r="O34" s="92">
        <f>'MD White Si'!G35</f>
        <v>784.81211586437541</v>
      </c>
      <c r="P34" s="92">
        <f>'MD White Si'!H35</f>
        <v>1678.5871100438474</v>
      </c>
      <c r="Q34" s="92">
        <f>'MD White Si'!I35</f>
        <v>466.27419723440204</v>
      </c>
      <c r="R34">
        <f>'MM Black Si'!C34</f>
        <v>614</v>
      </c>
      <c r="S34">
        <f>'MM Black Si'!D34</f>
        <v>182978.29833781481</v>
      </c>
      <c r="T34">
        <f>'MM Black Si'!F34</f>
        <v>636.5814999172577</v>
      </c>
      <c r="U34">
        <f>'MM Black Si'!G34</f>
        <v>1361.5456217525398</v>
      </c>
      <c r="V34">
        <f>'MM Black Si'!H34</f>
        <v>391.36120199843049</v>
      </c>
      <c r="W34">
        <f>'Stripa Si'!C34</f>
        <v>198</v>
      </c>
      <c r="X34">
        <f>'Stripa Si'!D34</f>
        <v>24974.595185010599</v>
      </c>
      <c r="Y34">
        <f>'Stripa Si'!E34</f>
        <v>24.9745951850106</v>
      </c>
      <c r="Z34">
        <f>'Stripa Si'!F34</f>
        <v>78.719924023153411</v>
      </c>
      <c r="AA34">
        <f>'Stripa Si'!G34</f>
        <v>168.36927857995929</v>
      </c>
      <c r="AB34">
        <f>'Stripa Si'!H34</f>
        <v>53.416649295672357</v>
      </c>
    </row>
    <row r="35" spans="7:28" x14ac:dyDescent="0.2">
      <c r="G35">
        <f>'AT Grey Si'!C36</f>
        <v>192</v>
      </c>
      <c r="H35">
        <f>'AT Grey Si'!D36</f>
        <v>175316.18671467539</v>
      </c>
      <c r="I35">
        <f>'AT Grey Si'!E36</f>
        <v>588.01049024102122</v>
      </c>
      <c r="J35">
        <f>'AT Grey Si'!F36</f>
        <v>1257.6600303909061</v>
      </c>
      <c r="K35">
        <f>'AT Grey Si'!G36</f>
        <v>374.97317542960826</v>
      </c>
      <c r="L35" s="92">
        <f>'MD White Si'!C36</f>
        <v>1274.5833333333721</v>
      </c>
      <c r="M35" s="92">
        <f>'MD White Si'!D36</f>
        <v>221057.29445653726</v>
      </c>
      <c r="N35" s="92">
        <f>'MD White Si'!E36</f>
        <v>221.05729445653725</v>
      </c>
      <c r="O35" s="92">
        <f>'MD White Si'!G36</f>
        <v>795.80626004353405</v>
      </c>
      <c r="P35" s="92">
        <f>'MD White Si'!H36</f>
        <v>1702.1018192743154</v>
      </c>
      <c r="Q35" s="92">
        <f>'MD White Si'!I36</f>
        <v>472.80606090953205</v>
      </c>
      <c r="R35">
        <f>'MM Black Si'!C35</f>
        <v>632</v>
      </c>
      <c r="S35">
        <f>'MM Black Si'!D35</f>
        <v>186855.92888683011</v>
      </c>
      <c r="T35">
        <f>'MM Black Si'!F35</f>
        <v>643.9055309440165</v>
      </c>
      <c r="U35">
        <f>'MM Black Si'!G35</f>
        <v>1377.210548206355</v>
      </c>
      <c r="V35">
        <f>'MM Black Si'!H35</f>
        <v>399.65483116841409</v>
      </c>
      <c r="W35">
        <f>'Stripa Si'!C35</f>
        <v>204</v>
      </c>
      <c r="X35">
        <f>'Stripa Si'!D35</f>
        <v>28028.261564917197</v>
      </c>
      <c r="Y35">
        <f>'Stripa Si'!E35</f>
        <v>28.028261564917198</v>
      </c>
      <c r="Z35">
        <f>'Stripa Si'!F35</f>
        <v>89.578323961475377</v>
      </c>
      <c r="AA35">
        <f>'Stripa Si'!G35</f>
        <v>191.59365267374298</v>
      </c>
      <c r="AB35">
        <f>'Stripa Si'!H35</f>
        <v>59.947951399794412</v>
      </c>
    </row>
    <row r="36" spans="7:28" x14ac:dyDescent="0.2">
      <c r="G36">
        <f>'AT Grey Si'!C37</f>
        <v>198</v>
      </c>
      <c r="H36">
        <f>'AT Grey Si'!D37</f>
        <v>184939.45494609603</v>
      </c>
      <c r="I36">
        <f>'AT Grey Si'!E37</f>
        <v>611.77971696168584</v>
      </c>
      <c r="J36">
        <f>'AT Grey Si'!F37</f>
        <v>1308.4985900697075</v>
      </c>
      <c r="K36">
        <f>'AT Grey Si'!G37</f>
        <v>395.55580110934318</v>
      </c>
      <c r="L36" s="92">
        <f>'MD White Si'!C37</f>
        <v>1298.5833333333721</v>
      </c>
      <c r="M36" s="92">
        <f>'MD White Si'!D37</f>
        <v>216986.99131133524</v>
      </c>
      <c r="N36" s="92">
        <f>'MD White Si'!E37</f>
        <v>216.98699131133523</v>
      </c>
      <c r="O36" s="92">
        <f>'MD White Si'!G37</f>
        <v>781.15316872080689</v>
      </c>
      <c r="P36" s="92">
        <f>'MD White Si'!H37</f>
        <v>1670.7612095673219</v>
      </c>
      <c r="Q36" s="92">
        <f>'MD White Si'!I37</f>
        <v>464.10033599092276</v>
      </c>
      <c r="R36">
        <f>'MM Black Si'!C36</f>
        <v>650</v>
      </c>
      <c r="S36">
        <f>'MM Black Si'!D36</f>
        <v>189360.64479257309</v>
      </c>
      <c r="T36">
        <f>'MM Black Si'!F36</f>
        <v>622.99652136756549</v>
      </c>
      <c r="U36">
        <f>'MM Black Si'!G36</f>
        <v>1332.4895337758394</v>
      </c>
      <c r="V36">
        <f>'MM Black Si'!H36</f>
        <v>405.01201634523994</v>
      </c>
      <c r="W36">
        <f>'Stripa Si'!C36</f>
        <v>210</v>
      </c>
      <c r="X36">
        <f>'Stripa Si'!D36</f>
        <v>29755.400287235199</v>
      </c>
      <c r="Y36">
        <f>'Stripa Si'!E36</f>
        <v>29.755400287235201</v>
      </c>
      <c r="Z36">
        <f>'Stripa Si'!F36</f>
        <v>95.36605792058883</v>
      </c>
      <c r="AA36">
        <f>'Stripa Si'!G36</f>
        <v>203.97268636059013</v>
      </c>
      <c r="AB36">
        <f>'Stripa Si'!H36</f>
        <v>63.642023825457123</v>
      </c>
    </row>
    <row r="37" spans="7:28" x14ac:dyDescent="0.2">
      <c r="G37">
        <f>'AT Grey Si'!C38</f>
        <v>204</v>
      </c>
      <c r="H37">
        <f>'AT Grey Si'!D38</f>
        <v>168302.32230331079</v>
      </c>
      <c r="I37">
        <f>'AT Grey Si'!E38</f>
        <v>560.61503559232813</v>
      </c>
      <c r="J37">
        <f>'AT Grey Si'!F38</f>
        <v>1199.0655513843744</v>
      </c>
      <c r="K37">
        <f>'AT Grey Si'!G38</f>
        <v>359.97164556720941</v>
      </c>
      <c r="L37" s="92">
        <f>'MD White Si'!C38</f>
        <v>1322.5833333333721</v>
      </c>
      <c r="M37" s="92">
        <f>'MD White Si'!D38</f>
        <v>220055.57212158339</v>
      </c>
      <c r="N37" s="92">
        <f>'MD White Si'!E38</f>
        <v>220.0555721215834</v>
      </c>
      <c r="O37" s="92">
        <f>'MD White Si'!G38</f>
        <v>792.20005963770018</v>
      </c>
      <c r="P37" s="92">
        <f>'MD White Si'!H38</f>
        <v>1694.3887356010334</v>
      </c>
      <c r="Q37" s="92">
        <f>'MD White Si'!I38</f>
        <v>470.66353766695374</v>
      </c>
      <c r="R37">
        <f>'MM Black Si'!C37</f>
        <v>668</v>
      </c>
      <c r="S37">
        <f>'MM Black Si'!D37</f>
        <v>194791.95231367557</v>
      </c>
      <c r="T37">
        <f>'MM Black Si'!F37</f>
        <v>628.593630116231</v>
      </c>
      <c r="U37">
        <f>'MM Black Si'!G37</f>
        <v>1344.4608507434375</v>
      </c>
      <c r="V37">
        <f>'MM Black Si'!H37</f>
        <v>416.62871110735591</v>
      </c>
      <c r="W37">
        <f>'Stripa Si'!C37</f>
        <v>216</v>
      </c>
      <c r="X37">
        <f>'Stripa Si'!D37</f>
        <v>32418.983698843498</v>
      </c>
      <c r="Y37">
        <f>'Stripa Si'!E37</f>
        <v>32.418983698843498</v>
      </c>
      <c r="Z37">
        <f>'Stripa Si'!F37</f>
        <v>97.516302966121245</v>
      </c>
      <c r="AA37">
        <f>'Stripa Si'!G37</f>
        <v>208.57171527962137</v>
      </c>
      <c r="AB37">
        <f>'Stripa Si'!H37</f>
        <v>69.339001090299661</v>
      </c>
    </row>
    <row r="38" spans="7:28" x14ac:dyDescent="0.2">
      <c r="G38">
        <f>'AT Grey Si'!C39</f>
        <v>210</v>
      </c>
      <c r="H38">
        <f>'AT Grey Si'!D39</f>
        <v>181778.29874070649</v>
      </c>
      <c r="I38">
        <f>'AT Grey Si'!E39</f>
        <v>615.86487613351369</v>
      </c>
      <c r="J38">
        <f>'AT Grey Si'!F39</f>
        <v>1317.2360896440548</v>
      </c>
      <c r="K38">
        <f>'AT Grey Si'!G39</f>
        <v>388.79459552658051</v>
      </c>
      <c r="L38" s="92">
        <f>'MD White Si'!C39</f>
        <v>1346.5833333333721</v>
      </c>
      <c r="M38" s="92">
        <f>'MD White Si'!D39</f>
        <v>215390.21978830767</v>
      </c>
      <c r="N38" s="92">
        <f>'MD White Si'!E39</f>
        <v>215.39021978830766</v>
      </c>
      <c r="O38" s="92">
        <f>'MD White Si'!G39</f>
        <v>775.4047912379076</v>
      </c>
      <c r="P38" s="92">
        <f>'MD White Si'!H39</f>
        <v>1658.4663530642038</v>
      </c>
      <c r="Q38" s="92">
        <f>'MD White Si'!I39</f>
        <v>460.6850980733899</v>
      </c>
      <c r="R38">
        <f>'MM Black Si'!C38</f>
        <v>686</v>
      </c>
      <c r="S38">
        <f>'MM Black Si'!D38</f>
        <v>183089.4075503416</v>
      </c>
      <c r="T38">
        <f>'MM Black Si'!F38</f>
        <v>619.20837633525537</v>
      </c>
      <c r="U38">
        <f>'MM Black Si'!G38</f>
        <v>1324.3872997587093</v>
      </c>
      <c r="V38">
        <f>'MM Black Si'!H38</f>
        <v>391.59884676484603</v>
      </c>
      <c r="W38">
        <f>'Stripa Si'!C38</f>
        <v>222</v>
      </c>
      <c r="X38">
        <f>'Stripa Si'!D38</f>
        <v>32800.804103275797</v>
      </c>
      <c r="Y38">
        <f>'Stripa Si'!E38</f>
        <v>32.800804103275794</v>
      </c>
      <c r="Z38">
        <f>'Stripa Si'!F38</f>
        <v>98.238408289311053</v>
      </c>
      <c r="AA38">
        <f>'Stripa Si'!G38</f>
        <v>210.11618262804583</v>
      </c>
      <c r="AB38">
        <f>'Stripa Si'!H38</f>
        <v>70.155653632068706</v>
      </c>
    </row>
    <row r="39" spans="7:28" x14ac:dyDescent="0.2">
      <c r="G39">
        <f>'AT Grey Si'!C40</f>
        <v>216</v>
      </c>
      <c r="H39">
        <f>'AT Grey Si'!D40</f>
        <v>180423.17676690119</v>
      </c>
      <c r="I39">
        <f>'AT Grey Si'!E40</f>
        <v>628.2335015023499</v>
      </c>
      <c r="J39">
        <f>'AT Grey Si'!F40</f>
        <v>1343.6905934589242</v>
      </c>
      <c r="K39">
        <f>'AT Grey Si'!G40</f>
        <v>385.89620719670432</v>
      </c>
      <c r="L39" s="92">
        <f>'MD White Si'!C40</f>
        <v>1370.5833333333721</v>
      </c>
      <c r="M39" s="92">
        <f>'MD White Si'!D40</f>
        <v>216431.96092364896</v>
      </c>
      <c r="N39" s="92">
        <f>'MD White Si'!E40</f>
        <v>216.43196092364897</v>
      </c>
      <c r="O39" s="92">
        <f>'MD White Si'!G40</f>
        <v>779.15505932513622</v>
      </c>
      <c r="P39" s="92">
        <f>'MD White Si'!H40</f>
        <v>1666.4875743771513</v>
      </c>
      <c r="Q39" s="92">
        <f>'MD White Si'!I40</f>
        <v>462.91321510476422</v>
      </c>
      <c r="R39">
        <f>'MM Black Si'!C39</f>
        <v>704</v>
      </c>
      <c r="S39">
        <f>'MM Black Si'!D39</f>
        <v>182446.57050664088</v>
      </c>
      <c r="T39">
        <f>'MM Black Si'!F39</f>
        <v>624.14971770321847</v>
      </c>
      <c r="U39">
        <f>'MM Black Si'!G39</f>
        <v>1334.9560355859512</v>
      </c>
      <c r="V39">
        <f>'MM Black Si'!H39</f>
        <v>390.22392153930173</v>
      </c>
      <c r="W39">
        <f>'Stripa Si'!C39</f>
        <v>228</v>
      </c>
      <c r="X39">
        <f>'Stripa Si'!D39</f>
        <v>32471.973371295997</v>
      </c>
      <c r="Y39">
        <f>'Stripa Si'!E39</f>
        <v>32.471973371295995</v>
      </c>
      <c r="Z39">
        <f>'Stripa Si'!F39</f>
        <v>99.883790090106473</v>
      </c>
      <c r="AA39">
        <f>'Stripa Si'!G39</f>
        <v>213.63539012508352</v>
      </c>
      <c r="AB39">
        <f>'Stripa Si'!H39</f>
        <v>69.452337491899726</v>
      </c>
    </row>
    <row r="40" spans="7:28" x14ac:dyDescent="0.2">
      <c r="G40">
        <f>'AT Grey Si'!C41</f>
        <v>222</v>
      </c>
      <c r="H40">
        <f>'AT Grey Si'!D41</f>
        <v>184868.03799905491</v>
      </c>
      <c r="I40">
        <f>'AT Grey Si'!E41</f>
        <v>632.80329407076511</v>
      </c>
      <c r="J40">
        <f>'AT Grey Si'!F41</f>
        <v>1353.4646460580836</v>
      </c>
      <c r="K40">
        <f>'AT Grey Si'!G41</f>
        <v>395.40305172599568</v>
      </c>
      <c r="L40" s="92">
        <f>'MD White Si'!C41</f>
        <v>1394.5833333333721</v>
      </c>
      <c r="M40" s="92">
        <f>'MD White Si'!D41</f>
        <v>216699.68023947449</v>
      </c>
      <c r="N40" s="92">
        <f>'MD White Si'!E41</f>
        <v>216.69968023947447</v>
      </c>
      <c r="O40" s="92">
        <f>'MD White Si'!G41</f>
        <v>780.11884886210817</v>
      </c>
      <c r="P40" s="92">
        <f>'MD White Si'!H41</f>
        <v>1668.5489654551604</v>
      </c>
      <c r="Q40" s="92">
        <f>'MD White Si'!I41</f>
        <v>463.48582373754454</v>
      </c>
      <c r="R40">
        <f>'MM Black Si'!C40</f>
        <v>722</v>
      </c>
      <c r="S40">
        <f>'MM Black Si'!D40</f>
        <v>182158.36693804752</v>
      </c>
      <c r="T40">
        <f>'MM Black Si'!F40</f>
        <v>620.79571452486596</v>
      </c>
      <c r="U40">
        <f>'MM Black Si'!G40</f>
        <v>1327.7823612906354</v>
      </c>
      <c r="V40">
        <f>'MM Black Si'!H40</f>
        <v>389.60750037870758</v>
      </c>
      <c r="W40">
        <f>'Stripa Si'!C40</f>
        <v>234</v>
      </c>
      <c r="X40">
        <f>'Stripa Si'!D40</f>
        <v>32438.644692685601</v>
      </c>
      <c r="Y40">
        <f>'Stripa Si'!E40</f>
        <v>32.4386446926856</v>
      </c>
      <c r="Z40">
        <f>'Stripa Si'!F40</f>
        <v>99.132498180847193</v>
      </c>
      <c r="AA40">
        <f>'Stripa Si'!G40</f>
        <v>212.02849735511921</v>
      </c>
      <c r="AB40">
        <f>'Stripa Si'!H40</f>
        <v>69.381052799450003</v>
      </c>
    </row>
    <row r="41" spans="7:28" x14ac:dyDescent="0.2">
      <c r="G41">
        <f>'AT Grey Si'!C42</f>
        <v>228</v>
      </c>
      <c r="H41">
        <f>'AT Grey Si'!D42</f>
        <v>182202.757209542</v>
      </c>
      <c r="I41">
        <f>'AT Grey Si'!E42</f>
        <v>625.13765998593863</v>
      </c>
      <c r="J41">
        <f>'AT Grey Si'!F42</f>
        <v>1337.069085509263</v>
      </c>
      <c r="K41">
        <f>'AT Grey Si'!G42</f>
        <v>389.70244404233836</v>
      </c>
      <c r="L41" s="92">
        <f>'MD White Si'!C42</f>
        <v>1466.5833333333721</v>
      </c>
      <c r="M41" s="92">
        <f>'MD White Si'!D42</f>
        <v>220258.32616783358</v>
      </c>
      <c r="N41" s="92">
        <f>'MD White Si'!E42</f>
        <v>220.25832616783359</v>
      </c>
      <c r="O41" s="92">
        <f>'MD White Si'!G42</f>
        <v>792.9299742042009</v>
      </c>
      <c r="P41" s="92">
        <f>'MD White Si'!H42</f>
        <v>1695.9499056670841</v>
      </c>
      <c r="Q41" s="92">
        <f>'MD White Si'!I42</f>
        <v>471.09719601863446</v>
      </c>
      <c r="R41">
        <f>'MM Black Si'!C41</f>
        <v>740</v>
      </c>
      <c r="S41">
        <f>'MM Black Si'!D41</f>
        <v>183150.90639363241</v>
      </c>
      <c r="T41">
        <f>'MM Black Si'!F41</f>
        <v>613.92183823145581</v>
      </c>
      <c r="U41">
        <f>'MM Black Si'!G41</f>
        <v>1313.0802435366986</v>
      </c>
      <c r="V41">
        <f>'MM Black Si'!H41</f>
        <v>391.73038291667621</v>
      </c>
      <c r="W41">
        <f>'Stripa Si'!C41</f>
        <v>240</v>
      </c>
      <c r="X41">
        <f>'Stripa Si'!D41</f>
        <v>31759.545981715197</v>
      </c>
      <c r="Y41">
        <f>'Stripa Si'!E41</f>
        <v>31.759545981715195</v>
      </c>
      <c r="Z41">
        <f>'Stripa Si'!F41</f>
        <v>98.454592543317119</v>
      </c>
      <c r="AA41">
        <f>'Stripa Si'!G41</f>
        <v>210.57856603782457</v>
      </c>
      <c r="AB41">
        <f>'Stripa Si'!H41</f>
        <v>67.928569689620815</v>
      </c>
    </row>
    <row r="42" spans="7:28" x14ac:dyDescent="0.2">
      <c r="G42">
        <f>'AT Grey Si'!C43</f>
        <v>234</v>
      </c>
      <c r="H42">
        <f>'AT Grey Si'!D43</f>
        <v>184474.44200245201</v>
      </c>
      <c r="I42">
        <f>'AT Grey Si'!E43</f>
        <v>607.65881195607699</v>
      </c>
      <c r="J42">
        <f>'AT Grey Si'!F43</f>
        <v>1299.6846358960877</v>
      </c>
      <c r="K42">
        <f>'AT Grey Si'!G43</f>
        <v>394.56121308320809</v>
      </c>
      <c r="L42" s="92">
        <f>'MD White Si'!C43</f>
        <v>1538.5833333333721</v>
      </c>
      <c r="M42" s="92">
        <f>'MD White Si'!D43</f>
        <v>221957.72501241931</v>
      </c>
      <c r="N42" s="92">
        <f>'MD White Si'!E43</f>
        <v>221.9577250124193</v>
      </c>
      <c r="O42" s="92">
        <f>'MD White Si'!G43</f>
        <v>799.04781004470942</v>
      </c>
      <c r="P42" s="92">
        <f>'MD White Si'!H43</f>
        <v>1709.0349742786095</v>
      </c>
      <c r="Q42" s="92">
        <f>'MD White Si'!I43</f>
        <v>474.73193729961372</v>
      </c>
      <c r="R42">
        <f>'MM Black Si'!C42</f>
        <v>758</v>
      </c>
      <c r="S42">
        <f>'MM Black Si'!D42</f>
        <v>19890.927656628402</v>
      </c>
      <c r="T42">
        <f>'MM Black Si'!F42</f>
        <v>66.714171360331662</v>
      </c>
      <c r="U42">
        <f>'MM Black Si'!G42</f>
        <v>142.69090122209778</v>
      </c>
      <c r="V42">
        <f>'MM Black Si'!H42</f>
        <v>42.543500662521701</v>
      </c>
      <c r="W42">
        <f>'Stripa Si'!C42</f>
        <v>246</v>
      </c>
      <c r="X42">
        <f>'Stripa Si'!D42</f>
        <v>30780.382274319996</v>
      </c>
      <c r="Y42">
        <f>'Stripa Si'!E42</f>
        <v>30.780382274319997</v>
      </c>
      <c r="Z42">
        <f>'Stripa Si'!F42</f>
        <v>96.065573078152696</v>
      </c>
      <c r="AA42">
        <f>'Stripa Si'!G42</f>
        <v>205.46883697171285</v>
      </c>
      <c r="AB42">
        <f>'Stripa Si'!H42</f>
        <v>65.834295729481852</v>
      </c>
    </row>
    <row r="43" spans="7:28" x14ac:dyDescent="0.2">
      <c r="G43">
        <f>'AT Grey Si'!C44</f>
        <v>240</v>
      </c>
      <c r="H43">
        <f>'AT Grey Si'!D44</f>
        <v>180120.7022013072</v>
      </c>
      <c r="I43">
        <f>'AT Grey Si'!E44</f>
        <v>623.9381124253282</v>
      </c>
      <c r="J43">
        <f>'AT Grey Si'!F44</f>
        <v>1334.5034458709049</v>
      </c>
      <c r="K43">
        <f>'AT Grey Si'!G44</f>
        <v>385.24926266481083</v>
      </c>
      <c r="L43" s="92">
        <f>'MD White Si'!C44</f>
        <v>1610.5833333333721</v>
      </c>
      <c r="M43" s="92">
        <f>'MD White Si'!D44</f>
        <v>233202.67378003633</v>
      </c>
      <c r="N43" s="92">
        <f>'MD White Si'!E44</f>
        <v>233.20267378003632</v>
      </c>
      <c r="O43" s="92">
        <f>'MD White Si'!G44</f>
        <v>839.5296256081308</v>
      </c>
      <c r="P43" s="92">
        <f>'MD White Si'!H44</f>
        <v>1795.6190781963867</v>
      </c>
      <c r="Q43" s="92">
        <f>'MD White Si'!I44</f>
        <v>498.78307727677407</v>
      </c>
      <c r="W43">
        <f>'Stripa Si'!C43</f>
        <v>252</v>
      </c>
      <c r="X43">
        <f>'Stripa Si'!D43</f>
        <v>29444.991230459997</v>
      </c>
      <c r="Y43">
        <f>'Stripa Si'!E43</f>
        <v>29.444991230459998</v>
      </c>
      <c r="Z43">
        <f>'Stripa Si'!F43</f>
        <v>92.751722375948972</v>
      </c>
      <c r="AA43">
        <f>'Stripa Si'!G43</f>
        <v>198.38104237618418</v>
      </c>
      <c r="AB43">
        <f>'Stripa Si'!H43</f>
        <v>62.978108690852132</v>
      </c>
    </row>
    <row r="44" spans="7:28" x14ac:dyDescent="0.2">
      <c r="G44">
        <f>'AT Grey Si'!C45</f>
        <v>246</v>
      </c>
      <c r="H44">
        <f>'AT Grey Si'!D45</f>
        <v>186537.83177594549</v>
      </c>
      <c r="I44">
        <f>'AT Grey Si'!E45</f>
        <v>628.81903091671211</v>
      </c>
      <c r="J44">
        <f>'AT Grey Si'!F45</f>
        <v>1344.9429468663604</v>
      </c>
      <c r="K44">
        <f>'AT Grey Si'!G45</f>
        <v>398.97447252042735</v>
      </c>
      <c r="L44" s="92">
        <f>'MD White Si'!C45</f>
        <v>1802.5833333333721</v>
      </c>
      <c r="M44" s="92">
        <f>'MD White Si'!D45</f>
        <v>218046.01201959304</v>
      </c>
      <c r="N44" s="92">
        <f>'MD White Si'!E45</f>
        <v>218.04601201959304</v>
      </c>
      <c r="O44" s="92">
        <f>'MD White Si'!G45</f>
        <v>784.96564327053488</v>
      </c>
      <c r="P44" s="92">
        <f>'MD White Si'!H45</f>
        <v>1678.9154805159749</v>
      </c>
      <c r="Q44" s="92">
        <f>'MD White Si'!I45</f>
        <v>466.36541125443745</v>
      </c>
      <c r="W44">
        <f>'Stripa Si'!C44</f>
        <v>258</v>
      </c>
      <c r="X44">
        <f>'Stripa Si'!D44</f>
        <v>30079.800840226901</v>
      </c>
      <c r="Y44">
        <f>'Stripa Si'!E44</f>
        <v>30.079800840226902</v>
      </c>
      <c r="Z44">
        <f>'Stripa Si'!F44</f>
        <v>95.503367667720411</v>
      </c>
      <c r="AA44">
        <f>'Stripa Si'!G44</f>
        <v>204.26636986388903</v>
      </c>
      <c r="AB44">
        <f>'Stripa Si'!H44</f>
        <v>64.335864524059545</v>
      </c>
    </row>
    <row r="45" spans="7:28" x14ac:dyDescent="0.2">
      <c r="G45">
        <f>'AT Grey Si'!C46</f>
        <v>252</v>
      </c>
      <c r="H45">
        <f>'AT Grey Si'!D46</f>
        <v>179425.25360146078</v>
      </c>
      <c r="I45">
        <f>'AT Grey Si'!E46</f>
        <v>610.76356325937229</v>
      </c>
      <c r="J45">
        <f>'AT Grey Si'!F46</f>
        <v>1306.32520044938</v>
      </c>
      <c r="K45">
        <f>'AT Grey Si'!G46</f>
        <v>383.76180976773804</v>
      </c>
      <c r="L45" s="92">
        <f>'MD White Si'!C46</f>
        <v>1934.5833333333721</v>
      </c>
      <c r="M45" s="92">
        <f>'MD White Si'!D46</f>
        <v>217982.94901303673</v>
      </c>
      <c r="N45" s="92">
        <f>'MD White Si'!E46</f>
        <v>217.98294901303674</v>
      </c>
      <c r="O45" s="92">
        <f>'MD White Si'!G46</f>
        <v>784.73861644693227</v>
      </c>
      <c r="P45" s="92">
        <f>'MD White Si'!H46</f>
        <v>1678.4299065906619</v>
      </c>
      <c r="Q45" s="92">
        <f>'MD White Si'!I46</f>
        <v>466.23052960851714</v>
      </c>
      <c r="W45">
        <f>'Stripa Si'!C45</f>
        <v>264</v>
      </c>
      <c r="X45">
        <f>'Stripa Si'!D45</f>
        <v>29816.463139577998</v>
      </c>
      <c r="Y45">
        <f>'Stripa Si'!E45</f>
        <v>29.816463139577998</v>
      </c>
      <c r="Z45">
        <f>'Stripa Si'!F45</f>
        <v>95.144333878393411</v>
      </c>
      <c r="AA45">
        <f>'Stripa Si'!G45</f>
        <v>203.49845423331703</v>
      </c>
      <c r="AB45">
        <f>'Stripa Si'!H45</f>
        <v>63.772627462650263</v>
      </c>
    </row>
    <row r="46" spans="7:28" x14ac:dyDescent="0.2">
      <c r="G46">
        <f>'AT Grey Si'!C47</f>
        <v>258</v>
      </c>
      <c r="H46">
        <f>'AT Grey Si'!D47</f>
        <v>184338.61940759901</v>
      </c>
      <c r="I46">
        <f>'AT Grey Si'!E47</f>
        <v>622.51151773946185</v>
      </c>
      <c r="J46">
        <f>'AT Grey Si'!F47</f>
        <v>1331.4521888852569</v>
      </c>
      <c r="K46">
        <f>'AT Grey Si'!G47</f>
        <v>394.2707103598629</v>
      </c>
      <c r="L46" s="92">
        <f>'MD White Si'!C47</f>
        <v>2126.5833333333721</v>
      </c>
      <c r="M46" s="92">
        <f>'MD White Si'!D47</f>
        <v>216357.91850269321</v>
      </c>
      <c r="N46" s="92">
        <f>'MD White Si'!E47</f>
        <v>216.35791850269322</v>
      </c>
      <c r="O46" s="92">
        <f>'MD White Si'!G47</f>
        <v>778.88850660969558</v>
      </c>
      <c r="P46" s="92">
        <f>'MD White Si'!H47</f>
        <v>1665.9174609152903</v>
      </c>
      <c r="Q46" s="92">
        <f>'MD White Si'!I47</f>
        <v>462.75485025424729</v>
      </c>
      <c r="W46">
        <f>'Stripa Si'!C46</f>
        <v>270</v>
      </c>
      <c r="X46">
        <f>'Stripa Si'!D46</f>
        <v>29632.138472516403</v>
      </c>
      <c r="Y46">
        <f>'Stripa Si'!E46</f>
        <v>29.632138472516402</v>
      </c>
      <c r="Z46">
        <f>'Stripa Si'!F46</f>
        <v>95.000635942887598</v>
      </c>
      <c r="AA46">
        <f>'Stripa Si'!G46</f>
        <v>203.19110742074355</v>
      </c>
      <c r="AB46">
        <f>'Stripa Si'!H46</f>
        <v>63.378386594118382</v>
      </c>
    </row>
    <row r="47" spans="7:28" x14ac:dyDescent="0.2">
      <c r="G47">
        <f>'AT Grey Si'!C48</f>
        <v>264</v>
      </c>
      <c r="H47">
        <f>'AT Grey Si'!D48</f>
        <v>181897.20755311821</v>
      </c>
      <c r="I47">
        <f>'AT Grey Si'!E48</f>
        <v>639.73247896431667</v>
      </c>
      <c r="J47">
        <f>'AT Grey Si'!F48</f>
        <v>1368.2850600276306</v>
      </c>
      <c r="K47">
        <f>'AT Grey Si'!G48</f>
        <v>389.04892238488225</v>
      </c>
      <c r="L47" s="50"/>
      <c r="M47" s="50"/>
      <c r="N47" s="50"/>
      <c r="O47" s="50"/>
      <c r="P47" s="50"/>
      <c r="Q47" s="50"/>
      <c r="W47">
        <f>'Stripa Si'!C47</f>
        <v>276</v>
      </c>
      <c r="X47">
        <f>'Stripa Si'!D47</f>
        <v>30381.061853284802</v>
      </c>
      <c r="Y47">
        <f>'Stripa Si'!E47</f>
        <v>30.381061853284802</v>
      </c>
      <c r="Z47">
        <f>'Stripa Si'!F47</f>
        <v>95.852250147113537</v>
      </c>
      <c r="AA47">
        <f>'Stripa Si'!G47</f>
        <v>205.01257347235961</v>
      </c>
      <c r="AB47">
        <f>'Stripa Si'!H47</f>
        <v>64.980213461920656</v>
      </c>
    </row>
    <row r="48" spans="7:28" x14ac:dyDescent="0.2">
      <c r="G48">
        <f>'AT Grey Si'!C49</f>
        <v>270</v>
      </c>
      <c r="H48">
        <f>'AT Grey Si'!D49</f>
        <v>177379.14082864759</v>
      </c>
      <c r="I48">
        <f>'AT Grey Si'!E49</f>
        <v>614.08658554877809</v>
      </c>
      <c r="J48">
        <f>'AT Grey Si'!F49</f>
        <v>1313.4326115973865</v>
      </c>
      <c r="K48">
        <f>'AT Grey Si'!G49</f>
        <v>379.38550306105901</v>
      </c>
      <c r="W48">
        <f>'Stripa Si'!C48</f>
        <v>282</v>
      </c>
      <c r="X48">
        <f>'Stripa Si'!D48</f>
        <v>28634.376673090002</v>
      </c>
      <c r="Y48">
        <f>'Stripa Si'!E48</f>
        <v>28.634376673090003</v>
      </c>
      <c r="Z48">
        <f>'Stripa Si'!F48</f>
        <v>91.572736600541816</v>
      </c>
      <c r="AA48">
        <f>'Stripa Si'!G48</f>
        <v>195.85938109507126</v>
      </c>
      <c r="AB48">
        <f>'Stripa Si'!H48</f>
        <v>61.244334301147994</v>
      </c>
    </row>
    <row r="49" spans="7:28" x14ac:dyDescent="0.2">
      <c r="G49">
        <f>'AT Grey Si'!C50</f>
        <v>276</v>
      </c>
      <c r="H49">
        <f>'AT Grey Si'!D50</f>
        <v>185506.4495951469</v>
      </c>
      <c r="I49">
        <f>'AT Grey Si'!E50</f>
        <v>635.17408341378291</v>
      </c>
      <c r="J49">
        <f>'AT Grey Si'!F50</f>
        <v>1358.5353838198673</v>
      </c>
      <c r="K49">
        <f>'AT Grey Si'!G50</f>
        <v>396.76851162963419</v>
      </c>
      <c r="W49">
        <f>'Stripa Si'!C49</f>
        <v>288</v>
      </c>
      <c r="X49">
        <f>'Stripa Si'!D49</f>
        <v>32042.1423050304</v>
      </c>
      <c r="Y49">
        <f>'Stripa Si'!E49</f>
        <v>32.042142305030403</v>
      </c>
      <c r="Z49">
        <f>'Stripa Si'!F49</f>
        <v>100.80457969162566</v>
      </c>
      <c r="AA49">
        <f>'Stripa Si'!G49</f>
        <v>215.6048112450292</v>
      </c>
      <c r="AB49">
        <f>'Stripa Si'!H49</f>
        <v>68.53299785283825</v>
      </c>
    </row>
    <row r="50" spans="7:28" x14ac:dyDescent="0.2">
      <c r="G50">
        <f>'AT Grey Si'!C51</f>
        <v>282</v>
      </c>
      <c r="H50">
        <f>'AT Grey Si'!D51</f>
        <v>185682.51300305629</v>
      </c>
      <c r="I50">
        <f>'AT Grey Si'!E51</f>
        <v>637.44806713949242</v>
      </c>
      <c r="J50">
        <f>'AT Grey Si'!F51</f>
        <v>1363.3990699088895</v>
      </c>
      <c r="K50">
        <f>'AT Grey Si'!G51</f>
        <v>397.145082991229</v>
      </c>
      <c r="W50">
        <f>'Stripa Si'!C50</f>
        <v>294</v>
      </c>
      <c r="X50">
        <f>'Stripa Si'!D50</f>
        <v>33405.729590744399</v>
      </c>
      <c r="Y50">
        <f>'Stripa Si'!E50</f>
        <v>33.4057295907444</v>
      </c>
      <c r="Z50">
        <f>'Stripa Si'!F50</f>
        <v>106.16340863938569</v>
      </c>
      <c r="AA50">
        <f>'Stripa Si'!G50</f>
        <v>227.06648597558888</v>
      </c>
      <c r="AB50">
        <f>'Stripa Si'!H50</f>
        <v>71.449492125735958</v>
      </c>
    </row>
    <row r="51" spans="7:28" x14ac:dyDescent="0.2">
      <c r="G51">
        <f>'AT Grey Si'!C52</f>
        <v>288</v>
      </c>
      <c r="H51">
        <f>'AT Grey Si'!D52</f>
        <v>184223.85976841999</v>
      </c>
      <c r="I51">
        <f>'AT Grey Si'!E52</f>
        <v>631.33516742637539</v>
      </c>
      <c r="J51">
        <f>'AT Grey Si'!F52</f>
        <v>1350.3245588813325</v>
      </c>
      <c r="K51">
        <f>'AT Grey Si'!G52</f>
        <v>394.02525791693381</v>
      </c>
      <c r="W51">
        <f>'Stripa Si'!C51</f>
        <v>300</v>
      </c>
      <c r="X51">
        <f>'Stripa Si'!D51</f>
        <v>30254.643767515303</v>
      </c>
      <c r="Y51">
        <f>'Stripa Si'!E51</f>
        <v>30.254643767515304</v>
      </c>
      <c r="Z51">
        <f>'Stripa Si'!F51</f>
        <v>97.026642562421571</v>
      </c>
      <c r="AA51">
        <f>'Stripa Si'!G51</f>
        <v>207.52441029370908</v>
      </c>
      <c r="AB51">
        <f>'Stripa Si'!H51</f>
        <v>64.70982547356067</v>
      </c>
    </row>
    <row r="52" spans="7:28" x14ac:dyDescent="0.2">
      <c r="G52">
        <f>'AT Grey Si'!C53</f>
        <v>294</v>
      </c>
      <c r="H52">
        <f>'AT Grey Si'!D53</f>
        <v>183314.0268036816</v>
      </c>
      <c r="I52">
        <f>'AT Grey Si'!E53</f>
        <v>642.14903589329651</v>
      </c>
      <c r="J52">
        <f>'AT Grey Si'!F53</f>
        <v>1373.453687307556</v>
      </c>
      <c r="K52">
        <f>'AT Grey Si'!G53</f>
        <v>392.0792712839156</v>
      </c>
      <c r="W52">
        <f>'Stripa Si'!C52</f>
        <v>306</v>
      </c>
      <c r="X52">
        <f>'Stripa Si'!D52</f>
        <v>30605.440685287998</v>
      </c>
      <c r="Y52">
        <f>'Stripa Si'!E52</f>
        <v>30.605440685287999</v>
      </c>
      <c r="Z52">
        <f>'Stripa Si'!F52</f>
        <v>97.508934023327527</v>
      </c>
      <c r="AA52">
        <f>'Stripa Si'!G52</f>
        <v>208.55595429410883</v>
      </c>
      <c r="AB52">
        <f>'Stripa Si'!H52</f>
        <v>65.460123758351813</v>
      </c>
    </row>
    <row r="53" spans="7:28" x14ac:dyDescent="0.2">
      <c r="G53">
        <f>'AT Grey Si'!C54</f>
        <v>300</v>
      </c>
      <c r="H53">
        <f>'AT Grey Si'!D54</f>
        <v>189504.73247704201</v>
      </c>
      <c r="I53">
        <f>'AT Grey Si'!E54</f>
        <v>650.75925132616226</v>
      </c>
      <c r="J53">
        <f>'AT Grey Si'!F54</f>
        <v>1391.8695557022365</v>
      </c>
      <c r="K53">
        <f>'AT Grey Si'!G54</f>
        <v>405.32019676826923</v>
      </c>
      <c r="W53">
        <f>'Stripa Si'!C53</f>
        <v>312</v>
      </c>
      <c r="X53">
        <f>'Stripa Si'!D53</f>
        <v>29287.113080582403</v>
      </c>
      <c r="Y53">
        <f>'Stripa Si'!E53</f>
        <v>29.287113080582404</v>
      </c>
      <c r="Z53">
        <f>'Stripa Si'!F53</f>
        <v>93.425890727057848</v>
      </c>
      <c r="AA53">
        <f>'Stripa Si'!G53</f>
        <v>199.82298023786527</v>
      </c>
      <c r="AB53">
        <f>'Stripa Si'!H53</f>
        <v>62.6404326764468</v>
      </c>
    </row>
    <row r="54" spans="7:28" x14ac:dyDescent="0.2">
      <c r="G54">
        <f>'AT Grey Si'!C55</f>
        <v>306</v>
      </c>
      <c r="H54">
        <f>'AT Grey Si'!D55</f>
        <v>192868.31639789999</v>
      </c>
      <c r="I54">
        <f>'AT Grey Si'!E55</f>
        <v>646.68746488215845</v>
      </c>
      <c r="J54">
        <f>'AT Grey Si'!F55</f>
        <v>1383.160658245642</v>
      </c>
      <c r="K54">
        <f>'AT Grey Si'!G55</f>
        <v>412.51436273356472</v>
      </c>
      <c r="W54">
        <f>'Stripa Si'!C54</f>
        <v>318</v>
      </c>
      <c r="X54">
        <f>'Stripa Si'!D54</f>
        <v>29078.936260525003</v>
      </c>
      <c r="Y54">
        <f>'Stripa Si'!E54</f>
        <v>29.078936260525001</v>
      </c>
      <c r="Z54">
        <f>'Stripa Si'!F54</f>
        <v>93.401543268806336</v>
      </c>
      <c r="AA54">
        <f>'Stripa Si'!G54</f>
        <v>199.77090493378014</v>
      </c>
      <c r="AB54">
        <f>'Stripa Si'!H54</f>
        <v>62.195175882247852</v>
      </c>
    </row>
    <row r="55" spans="7:28" x14ac:dyDescent="0.2">
      <c r="G55">
        <f>'AT Grey Si'!C56</f>
        <v>312</v>
      </c>
      <c r="H55">
        <f>'AT Grey Si'!D56</f>
        <v>184171.0016273013</v>
      </c>
      <c r="I55">
        <f>'AT Grey Si'!E56</f>
        <v>634.46910060605308</v>
      </c>
      <c r="J55">
        <f>'AT Grey Si'!F56</f>
        <v>1357.0275387829001</v>
      </c>
      <c r="K55">
        <f>'AT Grey Si'!G56</f>
        <v>393.91220283973877</v>
      </c>
      <c r="W55">
        <f>'Stripa Si'!C55</f>
        <v>324</v>
      </c>
      <c r="X55">
        <f>'Stripa Si'!D55</f>
        <v>28604.142582098102</v>
      </c>
      <c r="Y55">
        <f>'Stripa Si'!E55</f>
        <v>28.604142582098103</v>
      </c>
      <c r="Z55">
        <f>'Stripa Si'!F55</f>
        <v>90.160257418773227</v>
      </c>
      <c r="AA55">
        <f>'Stripa Si'!G55</f>
        <v>192.83831490636865</v>
      </c>
      <c r="AB55">
        <f>'Stripa Si'!H55</f>
        <v>61.179668434761624</v>
      </c>
    </row>
    <row r="56" spans="7:28" x14ac:dyDescent="0.2">
      <c r="G56">
        <f>'AT Grey Si'!C57</f>
        <v>318</v>
      </c>
      <c r="H56">
        <f>'AT Grey Si'!D57</f>
        <v>186438.33497321402</v>
      </c>
      <c r="I56">
        <f>'AT Grey Si'!E57</f>
        <v>643.771570662508</v>
      </c>
      <c r="J56">
        <f>'AT Grey Si'!F57</f>
        <v>1376.9240286722491</v>
      </c>
      <c r="K56">
        <f>'AT Grey Si'!G57</f>
        <v>398.76166483412942</v>
      </c>
      <c r="W56">
        <f>'Stripa Si'!C56</f>
        <v>330</v>
      </c>
      <c r="X56">
        <f>'Stripa Si'!D56</f>
        <v>28912.262831769502</v>
      </c>
      <c r="Y56">
        <f>'Stripa Si'!E56</f>
        <v>28.912262831769503</v>
      </c>
      <c r="Z56">
        <f>'Stripa Si'!F56</f>
        <v>91.738609965204631</v>
      </c>
      <c r="AA56">
        <f>'Stripa Si'!G56</f>
        <v>196.21415759022764</v>
      </c>
      <c r="AB56">
        <f>'Stripa Si'!H56</f>
        <v>61.838688178451825</v>
      </c>
    </row>
    <row r="57" spans="7:28" x14ac:dyDescent="0.2">
      <c r="G57">
        <f>'AT Grey Si'!C58</f>
        <v>324</v>
      </c>
      <c r="H57">
        <f>'AT Grey Si'!D58</f>
        <v>185667.38635235</v>
      </c>
      <c r="I57">
        <f>'AT Grey Si'!E58</f>
        <v>647.60784359699676</v>
      </c>
      <c r="J57">
        <f>'AT Grey Si'!F58</f>
        <v>1385.1292005449473</v>
      </c>
      <c r="K57">
        <f>'AT Grey Si'!G58</f>
        <v>397.11272951403311</v>
      </c>
      <c r="W57">
        <f>'Stripa Si'!C57</f>
        <v>336</v>
      </c>
      <c r="X57">
        <f>'Stripa Si'!D57</f>
        <v>28732.2237502752</v>
      </c>
      <c r="Y57">
        <f>'Stripa Si'!E57</f>
        <v>28.7322237502752</v>
      </c>
      <c r="Z57">
        <f>'Stripa Si'!F57</f>
        <v>92.948743832140266</v>
      </c>
      <c r="AA57">
        <f>'Stripa Si'!G57</f>
        <v>198.802439638127</v>
      </c>
      <c r="AB57">
        <f>'Stripa Si'!H57</f>
        <v>61.453613489374646</v>
      </c>
    </row>
    <row r="58" spans="7:28" x14ac:dyDescent="0.2">
      <c r="G58">
        <f>'AT Grey Si'!C59</f>
        <v>330</v>
      </c>
      <c r="H58">
        <f>'AT Grey Si'!D59</f>
        <v>185193.65541296519</v>
      </c>
      <c r="I58">
        <f>'AT Grey Si'!E59</f>
        <v>638.54772386390391</v>
      </c>
      <c r="J58">
        <f>'AT Grey Si'!F59</f>
        <v>1365.7510590866268</v>
      </c>
      <c r="K58">
        <f>'AT Grey Si'!G59</f>
        <v>396.09949509472943</v>
      </c>
      <c r="W58">
        <f>'Stripa Si'!C58</f>
        <v>342</v>
      </c>
      <c r="X58">
        <f>'Stripa Si'!D58</f>
        <v>30626.432100028502</v>
      </c>
      <c r="Y58">
        <f>'Stripa Si'!E58</f>
        <v>30.626432100028502</v>
      </c>
      <c r="Z58">
        <f>'Stripa Si'!F58</f>
        <v>91.756790571685372</v>
      </c>
      <c r="AA58">
        <f>'Stripa Si'!G58</f>
        <v>196.25304298849616</v>
      </c>
      <c r="AB58">
        <f>'Stripa Si'!H58</f>
        <v>65.50502102419766</v>
      </c>
    </row>
    <row r="59" spans="7:28" x14ac:dyDescent="0.2">
      <c r="G59">
        <f>'AT Grey Si'!C60</f>
        <v>336</v>
      </c>
      <c r="H59">
        <f>'AT Grey Si'!D60</f>
        <v>184508.92242207599</v>
      </c>
      <c r="I59">
        <f>'AT Grey Si'!E60</f>
        <v>638.21636265796076</v>
      </c>
      <c r="J59">
        <f>'AT Grey Si'!F60</f>
        <v>1365.0423306689313</v>
      </c>
      <c r="K59">
        <f>'AT Grey Si'!G60</f>
        <v>394.63496116476767</v>
      </c>
      <c r="W59">
        <f>'Stripa Si'!C59</f>
        <v>348</v>
      </c>
      <c r="X59">
        <f>'Stripa Si'!D59</f>
        <v>31251.315928447999</v>
      </c>
      <c r="Y59">
        <f>'Stripa Si'!E59</f>
        <v>31.251315928447998</v>
      </c>
      <c r="Z59">
        <f>'Stripa Si'!F59</f>
        <v>93.472685941987933</v>
      </c>
      <c r="AA59">
        <f>'Stripa Si'!G59</f>
        <v>199.92306768937823</v>
      </c>
      <c r="AB59">
        <f>'Stripa Si'!H59</f>
        <v>66.841547204740323</v>
      </c>
    </row>
    <row r="60" spans="7:28" x14ac:dyDescent="0.2">
      <c r="G60">
        <f>'AT Grey Si'!C61</f>
        <v>342</v>
      </c>
      <c r="H60">
        <f>'AT Grey Si'!D61</f>
        <v>187789.56826181759</v>
      </c>
      <c r="I60">
        <f>'AT Grey Si'!E61</f>
        <v>655.76117237026699</v>
      </c>
      <c r="J60">
        <f>'AT Grey Si'!F61</f>
        <v>1402.5678617303538</v>
      </c>
      <c r="K60">
        <f>'AT Grey Si'!G61</f>
        <v>401.65173589070844</v>
      </c>
      <c r="W60">
        <f>'Stripa Si'!C60</f>
        <v>354</v>
      </c>
      <c r="X60">
        <f>'Stripa Si'!D60</f>
        <v>31397.716034208006</v>
      </c>
      <c r="Y60">
        <f>'Stripa Si'!E60</f>
        <v>31.397716034208006</v>
      </c>
      <c r="Z60">
        <f>'Stripa Si'!F60</f>
        <v>93.753580078145063</v>
      </c>
      <c r="AA60">
        <f>'Stripa Si'!G60</f>
        <v>200.5238551475598</v>
      </c>
      <c r="AB60">
        <f>'Stripa Si'!H60</f>
        <v>67.154673525639609</v>
      </c>
    </row>
    <row r="61" spans="7:28" x14ac:dyDescent="0.2">
      <c r="G61">
        <f>'AT Grey Si'!C62</f>
        <v>348</v>
      </c>
      <c r="H61">
        <f>'AT Grey Si'!D62</f>
        <v>189833.11418820161</v>
      </c>
      <c r="I61">
        <f>'AT Grey Si'!E62</f>
        <v>654.35474460673106</v>
      </c>
      <c r="J61">
        <f>'AT Grey Si'!F62</f>
        <v>1399.5597385536632</v>
      </c>
      <c r="K61">
        <f>'AT Grey Si'!G62</f>
        <v>406.02255252499646</v>
      </c>
      <c r="W61">
        <f>'Stripa Si'!C61</f>
        <v>360</v>
      </c>
      <c r="X61">
        <f>'Stripa Si'!D61</f>
        <v>32042.1589602153</v>
      </c>
      <c r="Y61">
        <f>'Stripa Si'!E61</f>
        <v>32.042158960215303</v>
      </c>
      <c r="Z61">
        <f>'Stripa Si'!F61</f>
        <v>96.671193582969536</v>
      </c>
      <c r="AA61">
        <f>'Stripa Si'!G61</f>
        <v>206.76416199589923</v>
      </c>
      <c r="AB61">
        <f>'Stripa Si'!H61</f>
        <v>68.533033475604668</v>
      </c>
    </row>
    <row r="62" spans="7:28" x14ac:dyDescent="0.2">
      <c r="G62">
        <f>'AT Grey Si'!C63</f>
        <v>354</v>
      </c>
      <c r="H62">
        <f>'AT Grey Si'!D63</f>
        <v>184976.8165047472</v>
      </c>
      <c r="I62">
        <f>'AT Grey Si'!E63</f>
        <v>642.97941417050106</v>
      </c>
      <c r="J62">
        <f>'AT Grey Si'!F63</f>
        <v>1375.2297331208154</v>
      </c>
      <c r="K62">
        <f>'AT Grey Si'!G63</f>
        <v>395.63571148469958</v>
      </c>
      <c r="W62">
        <f>'Stripa Si'!C62</f>
        <v>366</v>
      </c>
      <c r="X62">
        <f>'Stripa Si'!D62</f>
        <v>31743.1147131789</v>
      </c>
      <c r="Y62">
        <f>'Stripa Si'!E62</f>
        <v>31.743114713178901</v>
      </c>
      <c r="Z62">
        <f>'Stripa Si'!F62</f>
        <v>96.435582498637473</v>
      </c>
      <c r="AA62">
        <f>'Stripa Si'!G62</f>
        <v>206.2602277151349</v>
      </c>
      <c r="AB62">
        <f>'Stripa Si'!H62</f>
        <v>67.893425844349878</v>
      </c>
    </row>
    <row r="63" spans="7:28" x14ac:dyDescent="0.2">
      <c r="G63">
        <f>'AT Grey Si'!C64</f>
        <v>360</v>
      </c>
      <c r="H63">
        <f>'AT Grey Si'!D64</f>
        <v>176209.973664102</v>
      </c>
      <c r="I63">
        <f>'AT Grey Si'!E64</f>
        <v>608.10061911481591</v>
      </c>
      <c r="J63">
        <f>'AT Grey Si'!F64</f>
        <v>1300.6295904741239</v>
      </c>
      <c r="K63">
        <f>'AT Grey Si'!G64</f>
        <v>376.88484221214838</v>
      </c>
      <c r="W63">
        <f>'Stripa Si'!C63</f>
        <v>372</v>
      </c>
      <c r="X63">
        <f>'Stripa Si'!D63</f>
        <v>31213.225406308</v>
      </c>
      <c r="Y63">
        <f>'Stripa Si'!E63</f>
        <v>31.213225406307998</v>
      </c>
      <c r="Z63">
        <f>'Stripa Si'!F63</f>
        <v>95.668535870334026</v>
      </c>
      <c r="AA63">
        <f>'Stripa Si'!G63</f>
        <v>204.61963813063966</v>
      </c>
      <c r="AB63">
        <f>'Stripa Si'!H63</f>
        <v>66.760077693520273</v>
      </c>
    </row>
    <row r="64" spans="7:28" x14ac:dyDescent="0.2">
      <c r="G64">
        <f>'AT Grey Si'!C65</f>
        <v>366</v>
      </c>
      <c r="H64">
        <f>'AT Grey Si'!D65</f>
        <v>183694.93287669431</v>
      </c>
      <c r="I64">
        <f>'AT Grey Si'!E65</f>
        <v>654.13765597390841</v>
      </c>
      <c r="J64">
        <f>'AT Grey Si'!F65</f>
        <v>1399.0954208227988</v>
      </c>
      <c r="K64">
        <f>'AT Grey Si'!G65</f>
        <v>392.89396821757902</v>
      </c>
      <c r="W64">
        <f>'Stripa Si'!C64</f>
        <v>378</v>
      </c>
      <c r="X64">
        <f>'Stripa Si'!D64</f>
        <v>33398.337154893998</v>
      </c>
      <c r="Y64">
        <f>'Stripa Si'!E64</f>
        <v>33.398337154893994</v>
      </c>
      <c r="Z64">
        <f>'Stripa Si'!F64</f>
        <v>103.40125183155179</v>
      </c>
      <c r="AA64">
        <f>'Stripa Si'!G64</f>
        <v>221.1586760427067</v>
      </c>
      <c r="AB64">
        <f>'Stripa Si'!H64</f>
        <v>71.433680892347141</v>
      </c>
    </row>
    <row r="65" spans="7:28" x14ac:dyDescent="0.2">
      <c r="G65">
        <f>'AT Grey Si'!C66</f>
        <v>372</v>
      </c>
      <c r="H65">
        <f>'AT Grey Si'!D66</f>
        <v>185219.36604076318</v>
      </c>
      <c r="I65">
        <f>'AT Grey Si'!E66</f>
        <v>635.67286425189923</v>
      </c>
      <c r="J65">
        <f>'AT Grey Si'!F66</f>
        <v>1359.6021959506622</v>
      </c>
      <c r="K65">
        <f>'AT Grey Si'!G66</f>
        <v>396.15448599961024</v>
      </c>
      <c r="W65">
        <f>'Stripa Si'!C65</f>
        <v>384</v>
      </c>
      <c r="X65">
        <f>'Stripa Si'!D65</f>
        <v>31399.386451012499</v>
      </c>
      <c r="Y65">
        <f>'Stripa Si'!E65</f>
        <v>31.3993864510125</v>
      </c>
      <c r="Z65">
        <f>'Stripa Si'!F65</f>
        <v>98.405677137473177</v>
      </c>
      <c r="AA65">
        <f>'Stripa Si'!G65</f>
        <v>210.47394383835487</v>
      </c>
      <c r="AB65">
        <f>'Stripa Si'!H65</f>
        <v>67.158246278990063</v>
      </c>
    </row>
    <row r="66" spans="7:28" x14ac:dyDescent="0.2">
      <c r="G66">
        <f>'AT Grey Si'!C67</f>
        <v>378</v>
      </c>
      <c r="H66">
        <f>'AT Grey Si'!D67</f>
        <v>183761.31007039521</v>
      </c>
      <c r="I66">
        <f>'AT Grey Si'!E67</f>
        <v>629.9337709213147</v>
      </c>
      <c r="J66">
        <f>'AT Grey Si'!F67</f>
        <v>1347.327196758725</v>
      </c>
      <c r="K66">
        <f>'AT Grey Si'!G67</f>
        <v>393.03593837769108</v>
      </c>
      <c r="W66">
        <f>'Stripa Si'!C66</f>
        <v>390</v>
      </c>
      <c r="X66">
        <f>'Stripa Si'!D66</f>
        <v>30330.888816028506</v>
      </c>
      <c r="Y66">
        <f>'Stripa Si'!E66</f>
        <v>30.330888816028505</v>
      </c>
      <c r="Z66">
        <f>'Stripa Si'!F66</f>
        <v>96.179248435626405</v>
      </c>
      <c r="AA66">
        <f>'Stripa Si'!G66</f>
        <v>205.7119703101614</v>
      </c>
      <c r="AB66">
        <f>'Stripa Si'!H66</f>
        <v>64.872901390779376</v>
      </c>
    </row>
    <row r="67" spans="7:28" x14ac:dyDescent="0.2">
      <c r="G67">
        <f>'AT Grey Si'!C68</f>
        <v>384</v>
      </c>
      <c r="H67">
        <f>'AT Grey Si'!D68</f>
        <v>194028.8598683184</v>
      </c>
      <c r="I67">
        <f>'AT Grey Si'!E68</f>
        <v>661.05632557136096</v>
      </c>
      <c r="J67">
        <f>'AT Grey Si'!F68</f>
        <v>1413.893344262277</v>
      </c>
      <c r="K67">
        <f>'AT Grey Si'!G68</f>
        <v>414.99657888531743</v>
      </c>
      <c r="W67">
        <f>'Stripa Si'!C67</f>
        <v>396</v>
      </c>
      <c r="X67">
        <f>'Stripa Si'!D67</f>
        <v>29875.595821556002</v>
      </c>
      <c r="Y67">
        <f>'Stripa Si'!E67</f>
        <v>29.875595821556001</v>
      </c>
      <c r="Z67">
        <f>'Stripa Si'!F67</f>
        <v>95.243399479120527</v>
      </c>
      <c r="AA67">
        <f>'Stripa Si'!G67</f>
        <v>203.71033964775938</v>
      </c>
      <c r="AB67">
        <f>'Stripa Si'!H67</f>
        <v>63.89910277533231</v>
      </c>
    </row>
    <row r="68" spans="7:28" x14ac:dyDescent="0.2">
      <c r="G68">
        <f>'AT Grey Si'!C69</f>
        <v>390</v>
      </c>
      <c r="H68">
        <f>'AT Grey Si'!D69</f>
        <v>194736.832751265</v>
      </c>
      <c r="I68">
        <f>'AT Grey Si'!E69</f>
        <v>662.88417868530587</v>
      </c>
      <c r="J68">
        <f>'AT Grey Si'!F69</f>
        <v>1417.8028286013946</v>
      </c>
      <c r="K68">
        <f>'AT Grey Si'!G69</f>
        <v>416.51081921310077</v>
      </c>
      <c r="W68">
        <f>'Stripa Si'!C68</f>
        <v>402</v>
      </c>
      <c r="X68">
        <f>'Stripa Si'!D68</f>
        <v>29631.496399455202</v>
      </c>
      <c r="Y68">
        <f>'Stripa Si'!E68</f>
        <v>29.631496399455202</v>
      </c>
      <c r="Z68">
        <f>'Stripa Si'!F68</f>
        <v>92.80584672309368</v>
      </c>
      <c r="AA68">
        <f>'Stripa Si'!G68</f>
        <v>198.49680566477281</v>
      </c>
      <c r="AB68">
        <f>'Stripa Si'!H68</f>
        <v>63.377013302928745</v>
      </c>
    </row>
    <row r="69" spans="7:28" x14ac:dyDescent="0.2">
      <c r="G69">
        <f>'AT Grey Si'!C70</f>
        <v>396</v>
      </c>
      <c r="H69">
        <f>'AT Grey Si'!D70</f>
        <v>190746.09277349702</v>
      </c>
      <c r="I69">
        <f>'AT Grey Si'!E70</f>
        <v>665.51311768673122</v>
      </c>
      <c r="J69">
        <f>'AT Grey Si'!F70</f>
        <v>1423.4257070352016</v>
      </c>
      <c r="K69">
        <f>'AT Grey Si'!G70</f>
        <v>407.97526713534</v>
      </c>
      <c r="W69">
        <f>'Stripa Si'!C69</f>
        <v>408</v>
      </c>
      <c r="X69">
        <f>'Stripa Si'!D69</f>
        <v>29840.1283465454</v>
      </c>
      <c r="Y69">
        <f>'Stripa Si'!E69</f>
        <v>29.840128346545399</v>
      </c>
      <c r="Z69">
        <f>'Stripa Si'!F69</f>
        <v>94.175445061697289</v>
      </c>
      <c r="AA69">
        <f>'Stripa Si'!G69</f>
        <v>201.42615661469466</v>
      </c>
      <c r="AB69">
        <f>'Stripa Si'!H69</f>
        <v>63.823243540777774</v>
      </c>
    </row>
    <row r="70" spans="7:28" x14ac:dyDescent="0.2">
      <c r="G70">
        <f>'AT Grey Si'!C71</f>
        <v>402</v>
      </c>
      <c r="H70">
        <f>'AT Grey Si'!D71</f>
        <v>191864.54568240719</v>
      </c>
      <c r="I70">
        <f>'AT Grey Si'!E71</f>
        <v>649.65335168063086</v>
      </c>
      <c r="J70">
        <f>'AT Grey Si'!F71</f>
        <v>1389.5042139185584</v>
      </c>
      <c r="K70">
        <f>'AT Grey Si'!G71</f>
        <v>410.36745833389205</v>
      </c>
      <c r="W70">
        <f>'Stripa Si'!C70</f>
        <v>414</v>
      </c>
      <c r="X70">
        <f>'Stripa Si'!D70</f>
        <v>29772.042482383004</v>
      </c>
      <c r="Y70">
        <f>'Stripa Si'!E70</f>
        <v>29.772042482383004</v>
      </c>
      <c r="Z70">
        <f>'Stripa Si'!F70</f>
        <v>94.704867136460308</v>
      </c>
      <c r="AA70">
        <f>'Stripa Si'!G70</f>
        <v>202.55850543106212</v>
      </c>
      <c r="AB70">
        <f>'Stripa Si'!H70</f>
        <v>63.677618808884681</v>
      </c>
    </row>
    <row r="71" spans="7:28" x14ac:dyDescent="0.2">
      <c r="G71">
        <f>'AT Grey Si'!C72</f>
        <v>408</v>
      </c>
      <c r="H71">
        <f>'AT Grey Si'!D72</f>
        <v>194627.23857040322</v>
      </c>
      <c r="I71">
        <f>'AT Grey Si'!E72</f>
        <v>661.14872942365957</v>
      </c>
      <c r="J71">
        <f>'AT Grey Si'!F72</f>
        <v>1414.0909812664104</v>
      </c>
      <c r="K71">
        <f>'AT Grey Si'!G72</f>
        <v>416.27641485617033</v>
      </c>
      <c r="W71">
        <f>'Stripa Si'!C71</f>
        <v>420</v>
      </c>
      <c r="X71">
        <f>'Stripa Si'!D71</f>
        <v>28447.904652628502</v>
      </c>
      <c r="Y71">
        <f>'Stripa Si'!E71</f>
        <v>28.447904652628502</v>
      </c>
      <c r="Z71">
        <f>'Stripa Si'!F71</f>
        <v>91.090190697716437</v>
      </c>
      <c r="AA71">
        <f>'Stripa Si'!G71</f>
        <v>194.82729288425787</v>
      </c>
      <c r="AB71">
        <f>'Stripa Si'!H71</f>
        <v>60.845500588462812</v>
      </c>
    </row>
    <row r="72" spans="7:28" x14ac:dyDescent="0.2">
      <c r="G72">
        <f>'AT Grey Si'!C73</f>
        <v>414</v>
      </c>
      <c r="H72">
        <f>'AT Grey Si'!D73</f>
        <v>187988.4249638397</v>
      </c>
      <c r="I72">
        <f>'AT Grey Si'!E73</f>
        <v>652.88379989941518</v>
      </c>
      <c r="J72">
        <f>'AT Grey Si'!F73</f>
        <v>1396.4136239927684</v>
      </c>
      <c r="K72">
        <f>'AT Grey Si'!G73</f>
        <v>402.0770584488248</v>
      </c>
      <c r="W72">
        <f>'Stripa Si'!C72</f>
        <v>426</v>
      </c>
      <c r="X72">
        <f>'Stripa Si'!D72</f>
        <v>28904.605520833698</v>
      </c>
      <c r="Y72">
        <f>'Stripa Si'!E72</f>
        <v>28.904605520833698</v>
      </c>
      <c r="Z72">
        <f>'Stripa Si'!F72</f>
        <v>91.222935023751162</v>
      </c>
      <c r="AA72">
        <f>'Stripa Si'!G72</f>
        <v>195.11121168483339</v>
      </c>
      <c r="AB72">
        <f>'Stripa Si'!H72</f>
        <v>61.822310419782433</v>
      </c>
    </row>
    <row r="73" spans="7:28" x14ac:dyDescent="0.2">
      <c r="G73">
        <f>'AT Grey Si'!C74</f>
        <v>420</v>
      </c>
      <c r="H73">
        <f>'AT Grey Si'!D74</f>
        <v>189237.96555768271</v>
      </c>
      <c r="I73">
        <f>'AT Grey Si'!E74</f>
        <v>657.98040624406269</v>
      </c>
      <c r="J73">
        <f>'AT Grey Si'!F74</f>
        <v>1407.3144466765143</v>
      </c>
      <c r="K73">
        <f>'AT Grey Si'!G74</f>
        <v>404.7496251586179</v>
      </c>
      <c r="W73">
        <f>'Stripa Si'!C73</f>
        <v>432</v>
      </c>
      <c r="X73">
        <f>'Stripa Si'!D73</f>
        <v>28993.207165322405</v>
      </c>
      <c r="Y73">
        <f>'Stripa Si'!E73</f>
        <v>28.993207165322406</v>
      </c>
      <c r="Z73">
        <f>'Stripa Si'!F73</f>
        <v>92.430344443047815</v>
      </c>
      <c r="AA73">
        <f>'Stripa Si'!G73</f>
        <v>197.69366657665762</v>
      </c>
      <c r="AB73">
        <f>'Stripa Si'!H73</f>
        <v>62.011815111875045</v>
      </c>
    </row>
    <row r="74" spans="7:28" x14ac:dyDescent="0.2">
      <c r="G74">
        <f>'AT Grey Si'!C75</f>
        <v>426</v>
      </c>
      <c r="H74">
        <f>'AT Grey Si'!D75</f>
        <v>192156.4546858368</v>
      </c>
      <c r="I74">
        <f>'AT Grey Si'!E75</f>
        <v>667.55152357859708</v>
      </c>
      <c r="J74">
        <f>'AT Grey Si'!F75</f>
        <v>1427.7855299609153</v>
      </c>
      <c r="K74">
        <f>'AT Grey Si'!G75</f>
        <v>410.99180482467335</v>
      </c>
      <c r="W74">
        <f>'Stripa Si'!C74</f>
        <v>438</v>
      </c>
      <c r="X74">
        <f>'Stripa Si'!D74</f>
        <v>30388.904053141199</v>
      </c>
      <c r="Y74">
        <f>'Stripa Si'!E74</f>
        <v>30.3889040531412</v>
      </c>
      <c r="Z74">
        <f>'Stripa Si'!F74</f>
        <v>95.664269959288518</v>
      </c>
      <c r="AA74">
        <f>'Stripa Si'!G74</f>
        <v>204.61051403182819</v>
      </c>
      <c r="AB74">
        <f>'Stripa Si'!H74</f>
        <v>64.996986668306278</v>
      </c>
    </row>
    <row r="75" spans="7:28" x14ac:dyDescent="0.2">
      <c r="G75">
        <f>'AT Grey Si'!C76</f>
        <v>438</v>
      </c>
      <c r="H75">
        <f>'AT Grey Si'!D76</f>
        <v>174184.96910399271</v>
      </c>
      <c r="I75">
        <f>'AT Grey Si'!E76</f>
        <v>1221.0366334189889</v>
      </c>
      <c r="J75">
        <f>'AT Grey Si'!F76</f>
        <v>2611.601314909678</v>
      </c>
      <c r="K75">
        <f>'AT Grey Si'!G76</f>
        <v>372.55368258340627</v>
      </c>
      <c r="W75">
        <f>'Stripa Si'!C75</f>
        <v>444</v>
      </c>
      <c r="X75">
        <f>'Stripa Si'!D75</f>
        <v>30035.204746370997</v>
      </c>
      <c r="Y75">
        <f>'Stripa Si'!E75</f>
        <v>30.035204746370997</v>
      </c>
      <c r="Z75">
        <f>'Stripa Si'!F75</f>
        <v>93.860014832409362</v>
      </c>
      <c r="AA75">
        <f>'Stripa Si'!G75</f>
        <v>200.75150199826109</v>
      </c>
      <c r="AB75">
        <f>'Stripa Si'!H75</f>
        <v>64.240480639443547</v>
      </c>
    </row>
    <row r="76" spans="7:28" x14ac:dyDescent="0.2">
      <c r="G76">
        <f>'AT Grey Si'!C77</f>
        <v>450</v>
      </c>
      <c r="H76">
        <f>'AT Grey Si'!D77</f>
        <v>178511.45413856997</v>
      </c>
      <c r="I76">
        <f>'AT Grey Si'!E77</f>
        <v>1247.2595300661887</v>
      </c>
      <c r="J76">
        <f>'AT Grey Si'!F77</f>
        <v>2667.6878806114851</v>
      </c>
      <c r="K76">
        <f>'AT Grey Si'!G77</f>
        <v>381.80733943201443</v>
      </c>
      <c r="W76">
        <f>'Stripa Si'!C76</f>
        <v>450</v>
      </c>
      <c r="X76">
        <f>'Stripa Si'!D76</f>
        <v>30431.743238239203</v>
      </c>
      <c r="Y76">
        <f>'Stripa Si'!E76</f>
        <v>30.431743238239203</v>
      </c>
      <c r="Z76">
        <f>'Stripa Si'!F76</f>
        <v>97.898917997415481</v>
      </c>
      <c r="AA76">
        <f>'Stripa Si'!G76</f>
        <v>209.39006740066651</v>
      </c>
      <c r="AB76">
        <f>'Stripa Si'!H76</f>
        <v>65.088612807170222</v>
      </c>
    </row>
    <row r="77" spans="7:28" x14ac:dyDescent="0.2">
      <c r="G77">
        <f>'AT Grey Si'!C78</f>
        <v>462</v>
      </c>
      <c r="H77">
        <f>'AT Grey Si'!D78</f>
        <v>182418.25581838441</v>
      </c>
      <c r="I77">
        <f>'AT Grey Si'!E78</f>
        <v>1239.3496300301035</v>
      </c>
      <c r="J77">
        <f>'AT Grey Si'!F78</f>
        <v>2650.769874411129</v>
      </c>
      <c r="K77">
        <f>'AT Grey Si'!G78</f>
        <v>390.1633609671959</v>
      </c>
      <c r="W77">
        <f>'Stripa Si'!C77</f>
        <v>456</v>
      </c>
      <c r="X77">
        <f>'Stripa Si'!D77</f>
        <v>30784.180910621599</v>
      </c>
      <c r="Y77">
        <f>'Stripa Si'!E77</f>
        <v>30.7841809106216</v>
      </c>
      <c r="Z77">
        <f>'Stripa Si'!F77</f>
        <v>95.708018451122555</v>
      </c>
      <c r="AA77">
        <f>'Stripa Si'!G77</f>
        <v>204.70408503180644</v>
      </c>
      <c r="AB77">
        <f>'Stripa Si'!H77</f>
        <v>65.842420402639576</v>
      </c>
    </row>
    <row r="78" spans="7:28" x14ac:dyDescent="0.2">
      <c r="G78">
        <f>'AT Grey Si'!C79</f>
        <v>474</v>
      </c>
      <c r="H78">
        <f>'AT Grey Si'!D79</f>
        <v>186471.43344108839</v>
      </c>
      <c r="I78">
        <f>'AT Grey Si'!E79</f>
        <v>1279.7534477061895</v>
      </c>
      <c r="J78">
        <f>'AT Grey Si'!F79</f>
        <v>2737.1871533708745</v>
      </c>
      <c r="K78">
        <f>'AT Grey Si'!G79</f>
        <v>398.83245714277643</v>
      </c>
      <c r="W78">
        <f>'Stripa Si'!C78</f>
        <v>462</v>
      </c>
      <c r="X78">
        <f>'Stripa Si'!D78</f>
        <v>29809.87158218</v>
      </c>
      <c r="Y78">
        <f>'Stripa Si'!E78</f>
        <v>29.809871582180001</v>
      </c>
      <c r="Z78">
        <f>'Stripa Si'!F78</f>
        <v>94.020334970195719</v>
      </c>
      <c r="AA78">
        <f>'Stripa Si'!G78</f>
        <v>201.09440103272902</v>
      </c>
      <c r="AB78">
        <f>'Stripa Si'!H78</f>
        <v>63.758529179685809</v>
      </c>
    </row>
    <row r="79" spans="7:28" x14ac:dyDescent="0.2">
      <c r="G79">
        <f>'AT Grey Si'!C80</f>
        <v>486</v>
      </c>
      <c r="H79">
        <f>'AT Grey Si'!D80</f>
        <v>187330.62229053781</v>
      </c>
      <c r="I79">
        <f>'AT Grey Si'!E80</f>
        <v>1297.0772287396837</v>
      </c>
      <c r="J79">
        <f>'AT Grey Si'!F80</f>
        <v>2774.2399395756565</v>
      </c>
      <c r="K79">
        <f>'AT Grey Si'!G80</f>
        <v>400.67012414437562</v>
      </c>
      <c r="W79">
        <f>'Stripa Si'!C79</f>
        <v>468</v>
      </c>
      <c r="X79">
        <f>'Stripa Si'!D79</f>
        <v>30317.613111319501</v>
      </c>
      <c r="Y79">
        <f>'Stripa Si'!E79</f>
        <v>30.317613111319499</v>
      </c>
      <c r="Z79">
        <f>'Stripa Si'!F79</f>
        <v>96.167468789105456</v>
      </c>
      <c r="AA79">
        <f>'Stripa Si'!G79</f>
        <v>205.68677553753847</v>
      </c>
      <c r="AB79">
        <f>'Stripa Si'!H79</f>
        <v>64.844506789892336</v>
      </c>
    </row>
    <row r="80" spans="7:28" x14ac:dyDescent="0.2">
      <c r="G80">
        <f>'AT Grey Si'!C81</f>
        <v>498</v>
      </c>
      <c r="H80">
        <f>'AT Grey Si'!D81</f>
        <v>185316.15546418651</v>
      </c>
      <c r="I80">
        <f>'AT Grey Si'!E81</f>
        <v>1292.3948682072371</v>
      </c>
      <c r="J80">
        <f>'AT Grey Si'!F81</f>
        <v>2764.2251221748238</v>
      </c>
      <c r="K80">
        <f>'AT Grey Si'!G81</f>
        <v>396.36150303625226</v>
      </c>
      <c r="W80">
        <f>'Stripa Si'!C80</f>
        <v>474</v>
      </c>
      <c r="X80">
        <f>'Stripa Si'!D80</f>
        <v>31065.109491532796</v>
      </c>
      <c r="Y80">
        <f>'Stripa Si'!E80</f>
        <v>31.065109491532795</v>
      </c>
      <c r="Z80">
        <f>'Stripa Si'!F80</f>
        <v>97.171662489514588</v>
      </c>
      <c r="AA80">
        <f>'Stripa Si'!G80</f>
        <v>207.83458463403474</v>
      </c>
      <c r="AB80">
        <f>'Stripa Si'!H80</f>
        <v>66.443281532619793</v>
      </c>
    </row>
    <row r="81" spans="7:28" x14ac:dyDescent="0.2">
      <c r="G81">
        <f>'AT Grey Si'!C82</f>
        <v>510</v>
      </c>
      <c r="H81">
        <f>'AT Grey Si'!D82</f>
        <v>187305.4265439591</v>
      </c>
      <c r="I81">
        <f>'AT Grey Si'!E82</f>
        <v>1254.5717469914377</v>
      </c>
      <c r="J81">
        <f>'AT Grey Si'!F82</f>
        <v>2683.3275385989882</v>
      </c>
      <c r="K81">
        <f>'AT Grey Si'!G82</f>
        <v>400.61623448775583</v>
      </c>
      <c r="W81">
        <f>'Stripa Si'!C81</f>
        <v>480</v>
      </c>
      <c r="X81">
        <f>'Stripa Si'!D81</f>
        <v>30665.218975828902</v>
      </c>
      <c r="Y81">
        <f>'Stripa Si'!E81</f>
        <v>30.665218975828903</v>
      </c>
      <c r="Z81">
        <f>'Stripa Si'!F81</f>
        <v>105.1510358681173</v>
      </c>
      <c r="AA81">
        <f>'Stripa Si'!G81</f>
        <v>224.90118315971833</v>
      </c>
      <c r="AB81">
        <f>'Stripa Si'!H81</f>
        <v>65.587979924094</v>
      </c>
    </row>
    <row r="82" spans="7:28" x14ac:dyDescent="0.2">
      <c r="G82">
        <f>'AT Grey Si'!C83</f>
        <v>522</v>
      </c>
      <c r="H82">
        <f>'AT Grey Si'!D83</f>
        <v>186069.18932951899</v>
      </c>
      <c r="I82">
        <f>'AT Grey Si'!E83</f>
        <v>922.71710988508471</v>
      </c>
      <c r="J82">
        <f>'AT Grey Si'!F83</f>
        <v>1973.5437508684902</v>
      </c>
      <c r="K82">
        <f>'AT Grey Si'!G83</f>
        <v>397.9721215705768</v>
      </c>
      <c r="W82">
        <f>'Stripa Si'!C82</f>
        <v>486</v>
      </c>
      <c r="X82">
        <f>'Stripa Si'!D82</f>
        <v>31373.533004633999</v>
      </c>
      <c r="Y82">
        <f>'Stripa Si'!E82</f>
        <v>31.373533004633998</v>
      </c>
      <c r="Z82">
        <f>'Stripa Si'!F82</f>
        <v>100.17569088379634</v>
      </c>
      <c r="AA82">
        <f>'Stripa Si'!G82</f>
        <v>214.25971905654978</v>
      </c>
      <c r="AB82">
        <f>'Stripa Si'!H82</f>
        <v>67.102949908095781</v>
      </c>
    </row>
    <row r="83" spans="7:28" x14ac:dyDescent="0.2">
      <c r="G83">
        <f>'AT Grey Si'!C84</f>
        <v>534</v>
      </c>
      <c r="H83">
        <f>'AT Grey Si'!D84</f>
        <v>192560.3578717343</v>
      </c>
      <c r="I83">
        <f>'AT Grey Si'!E84</f>
        <v>88.962885336741195</v>
      </c>
      <c r="J83">
        <f>'AT Grey Si'!F84</f>
        <v>190.27732826740515</v>
      </c>
      <c r="K83">
        <f>'AT Grey Si'!G84</f>
        <v>411.85568889048756</v>
      </c>
      <c r="W83">
        <f>'Stripa Si'!C83</f>
        <v>492</v>
      </c>
      <c r="X83">
        <f>'Stripa Si'!D83</f>
        <v>32224.591098560297</v>
      </c>
      <c r="Y83">
        <f>'Stripa Si'!E83</f>
        <v>32.224591098560296</v>
      </c>
      <c r="Z83">
        <f>'Stripa Si'!F83</f>
        <v>101.95860623584477</v>
      </c>
      <c r="AA83">
        <f>'Stripa Si'!G83</f>
        <v>218.07308873796916</v>
      </c>
      <c r="AB83">
        <f>'Stripa Si'!H83</f>
        <v>68.923226529067378</v>
      </c>
    </row>
    <row r="84" spans="7:28" x14ac:dyDescent="0.2">
      <c r="G84">
        <f>'AT Grey Si'!C85</f>
        <v>546</v>
      </c>
      <c r="H84">
        <f>'AT Grey Si'!D85</f>
        <v>180708.15310112599</v>
      </c>
      <c r="I84">
        <f>'AT Grey Si'!E85</f>
        <v>1082.8032533819469</v>
      </c>
      <c r="J84">
        <f>'AT Grey Si'!F85</f>
        <v>2315.9423091202339</v>
      </c>
      <c r="K84">
        <f>'AT Grey Si'!G85</f>
        <v>386.50572582113386</v>
      </c>
      <c r="W84">
        <f>'Stripa Si'!C84</f>
        <v>498</v>
      </c>
      <c r="X84">
        <f>'Stripa Si'!D84</f>
        <v>31755.678860918997</v>
      </c>
      <c r="Y84">
        <f>'Stripa Si'!E84</f>
        <v>31.755678860918998</v>
      </c>
      <c r="Z84">
        <f>'Stripa Si'!F84</f>
        <v>100.98305877772241</v>
      </c>
      <c r="AA84">
        <f>'Stripa Si'!G84</f>
        <v>215.98654935441658</v>
      </c>
      <c r="AB84">
        <f>'Stripa Si'!H84</f>
        <v>67.920298539124715</v>
      </c>
    </row>
    <row r="85" spans="7:28" x14ac:dyDescent="0.2">
      <c r="G85">
        <f>'AT Grey Si'!C86</f>
        <v>558</v>
      </c>
      <c r="H85">
        <f>'AT Grey Si'!D86</f>
        <v>189415.08552327802</v>
      </c>
      <c r="I85">
        <f>'AT Grey Si'!E86</f>
        <v>1240.1005649209008</v>
      </c>
      <c r="J85">
        <f>'AT Grey Si'!F86</f>
        <v>2652.3760035759242</v>
      </c>
      <c r="K85">
        <f>'AT Grey Si'!G86</f>
        <v>405.12845632746672</v>
      </c>
      <c r="W85">
        <f>'Stripa Si'!C85</f>
        <v>504</v>
      </c>
      <c r="X85">
        <f>'Stripa Si'!D85</f>
        <v>31131.806217408397</v>
      </c>
      <c r="Y85">
        <f>'Stripa Si'!E85</f>
        <v>31.131806217408396</v>
      </c>
      <c r="Z85">
        <f>'Stripa Si'!F85</f>
        <v>98.905748352706468</v>
      </c>
      <c r="AA85">
        <f>'Stripa Si'!G85</f>
        <v>211.54351587862601</v>
      </c>
      <c r="AB85">
        <f>'Stripa Si'!H85</f>
        <v>66.585935120751031</v>
      </c>
    </row>
    <row r="86" spans="7:28" x14ac:dyDescent="0.2">
      <c r="G86">
        <f>'AT Grey Si'!C87</f>
        <v>570</v>
      </c>
      <c r="H86">
        <f>'AT Grey Si'!D87</f>
        <v>191456.40475907328</v>
      </c>
      <c r="I86">
        <f>'AT Grey Si'!E87</f>
        <v>865.19149310625221</v>
      </c>
      <c r="J86">
        <f>'AT Grey Si'!F87</f>
        <v>1850.5056926245506</v>
      </c>
      <c r="K86">
        <f>'AT Grey Si'!G87</f>
        <v>409.49451042809261</v>
      </c>
      <c r="W86">
        <f>'Stripa Si'!C86</f>
        <v>510</v>
      </c>
      <c r="X86">
        <f>'Stripa Si'!D86</f>
        <v>31213.8883285866</v>
      </c>
      <c r="Y86">
        <f>'Stripa Si'!E86</f>
        <v>31.213888328586599</v>
      </c>
      <c r="Z86">
        <f>'Stripa Si'!F86</f>
        <v>100.66478985969179</v>
      </c>
      <c r="AA86">
        <f>'Stripa Si'!G86</f>
        <v>215.30582323852911</v>
      </c>
      <c r="AB86">
        <f>'Stripa Si'!H86</f>
        <v>66.761495577838474</v>
      </c>
    </row>
    <row r="87" spans="7:28" x14ac:dyDescent="0.2">
      <c r="G87">
        <f>'AT Grey Si'!C88</f>
        <v>0</v>
      </c>
      <c r="H87">
        <f>'AT Grey Si'!D88</f>
        <v>170.71231007634657</v>
      </c>
      <c r="I87">
        <f>'AT Grey Si'!E88</f>
        <v>54780.867214999125</v>
      </c>
      <c r="J87">
        <f>'AT Grey Si'!F88</f>
        <v>1394.8509477517612</v>
      </c>
      <c r="K87">
        <f>'AT Grey Si'!G88</f>
        <v>365.12622247728376</v>
      </c>
      <c r="W87">
        <f>'Stripa Si'!C87</f>
        <v>516</v>
      </c>
      <c r="X87">
        <f>'Stripa Si'!D87</f>
        <v>31242.546997887002</v>
      </c>
      <c r="Y87">
        <f>'Stripa Si'!E87</f>
        <v>31.242546997887004</v>
      </c>
      <c r="Z87">
        <f>'Stripa Si'!F87</f>
        <v>98.28905285535248</v>
      </c>
      <c r="AA87">
        <f>'Stripa Si'!G87</f>
        <v>210.22450322355203</v>
      </c>
      <c r="AB87">
        <f>'Stripa Si'!H87</f>
        <v>66.822791870169141</v>
      </c>
    </row>
    <row r="88" spans="7:28" x14ac:dyDescent="0.2">
      <c r="W88">
        <f>'Stripa Si'!C88</f>
        <v>522</v>
      </c>
      <c r="X88">
        <f>'Stripa Si'!D88</f>
        <v>31488.033021871801</v>
      </c>
      <c r="Y88">
        <f>'Stripa Si'!E88</f>
        <v>31.4880330218718</v>
      </c>
      <c r="Z88">
        <f>'Stripa Si'!F88</f>
        <v>99.880040745377372</v>
      </c>
      <c r="AA88">
        <f>'Stripa Si'!G88</f>
        <v>213.62737087868538</v>
      </c>
      <c r="AB88">
        <f>'Stripa Si'!H88</f>
        <v>67.347847061376214</v>
      </c>
    </row>
    <row r="89" spans="7:28" x14ac:dyDescent="0.2">
      <c r="W89">
        <f>'Stripa Si'!C89</f>
        <v>528</v>
      </c>
      <c r="X89">
        <f>'Stripa Si'!D89</f>
        <v>31884.245469804897</v>
      </c>
      <c r="Y89">
        <f>'Stripa Si'!E89</f>
        <v>31.884245469804895</v>
      </c>
      <c r="Z89">
        <f>'Stripa Si'!F89</f>
        <v>101.74262729414738</v>
      </c>
      <c r="AA89">
        <f>'Stripa Si'!G89</f>
        <v>217.6111444582547</v>
      </c>
      <c r="AB89">
        <f>'Stripa Si'!H89</f>
        <v>68.19528187347376</v>
      </c>
    </row>
    <row r="90" spans="7:28" x14ac:dyDescent="0.2">
      <c r="W90">
        <f>'Stripa Si'!C90</f>
        <v>534</v>
      </c>
      <c r="X90">
        <f>'Stripa Si'!D90</f>
        <v>31890.186340626296</v>
      </c>
      <c r="Y90">
        <f>'Stripa Si'!E90</f>
        <v>31.890186340626297</v>
      </c>
      <c r="Z90">
        <f>'Stripa Si'!F90</f>
        <v>100.45408697297282</v>
      </c>
      <c r="AA90">
        <f>'Stripa Si'!G90</f>
        <v>214.85516359331459</v>
      </c>
      <c r="AB90">
        <f>'Stripa Si'!H90</f>
        <v>68.207988442322105</v>
      </c>
    </row>
    <row r="91" spans="7:28" x14ac:dyDescent="0.2">
      <c r="W91">
        <f>'Stripa Si'!C91</f>
        <v>540</v>
      </c>
      <c r="X91">
        <f>'Stripa Si'!D91</f>
        <v>31574.609594928897</v>
      </c>
      <c r="Y91">
        <f>'Stripa Si'!E91</f>
        <v>31.574609594928898</v>
      </c>
      <c r="Z91">
        <f>'Stripa Si'!F91</f>
        <v>99.144274128076745</v>
      </c>
      <c r="AA91">
        <f>'Stripa Si'!G91</f>
        <v>212.05368421555184</v>
      </c>
      <c r="AB91">
        <f>'Stripa Si'!H91</f>
        <v>67.533020450812671</v>
      </c>
    </row>
    <row r="92" spans="7:28" x14ac:dyDescent="0.2">
      <c r="W92">
        <f>'Stripa Si'!C92</f>
        <v>546</v>
      </c>
      <c r="X92">
        <f>'Stripa Si'!D92</f>
        <v>32513.672894972504</v>
      </c>
      <c r="Y92">
        <f>'Stripa Si'!E92</f>
        <v>32.513672894972501</v>
      </c>
      <c r="Z92">
        <f>'Stripa Si'!F92</f>
        <v>103.29593878732766</v>
      </c>
      <c r="AA92">
        <f>'Stripa Si'!G92</f>
        <v>220.93342834968476</v>
      </c>
      <c r="AB92">
        <f>'Stripa Si'!H92</f>
        <v>69.541526077961834</v>
      </c>
    </row>
    <row r="93" spans="7:28" x14ac:dyDescent="0.2">
      <c r="W93">
        <f>'Stripa Si'!C93</f>
        <v>552</v>
      </c>
      <c r="X93">
        <f>'Stripa Si'!D93</f>
        <v>33292.932614796802</v>
      </c>
      <c r="Y93">
        <f>'Stripa Si'!E93</f>
        <v>33.292932614796804</v>
      </c>
      <c r="Z93">
        <f>'Stripa Si'!F93</f>
        <v>101.31039394682665</v>
      </c>
      <c r="AA93">
        <f>'Stripa Si'!G93</f>
        <v>216.68666672571536</v>
      </c>
      <c r="AB93">
        <f>'Stripa Si'!H93</f>
        <v>71.20823750434289</v>
      </c>
    </row>
    <row r="94" spans="7:28" x14ac:dyDescent="0.2">
      <c r="W94">
        <f>'Stripa Si'!C94</f>
        <v>558</v>
      </c>
      <c r="X94">
        <f>'Stripa Si'!D94</f>
        <v>33527.844730188895</v>
      </c>
      <c r="Y94">
        <f>'Stripa Si'!E94</f>
        <v>33.527844730188896</v>
      </c>
      <c r="Z94">
        <f>'Stripa Si'!F94</f>
        <v>105.14332107387241</v>
      </c>
      <c r="AA94">
        <f>'Stripa Si'!G94</f>
        <v>224.88468245348005</v>
      </c>
      <c r="AB94">
        <f>'Stripa Si'!H94</f>
        <v>71.71067680276785</v>
      </c>
    </row>
    <row r="95" spans="7:28" x14ac:dyDescent="0.2">
      <c r="W95">
        <f>'Stripa Si'!C95</f>
        <v>564</v>
      </c>
      <c r="X95">
        <f>'Stripa Si'!D95</f>
        <v>34918.664248637404</v>
      </c>
      <c r="Y95">
        <f>'Stripa Si'!E95</f>
        <v>34.918664248637405</v>
      </c>
      <c r="Z95">
        <f>'Stripa Si'!F95</f>
        <v>107.30505523606276</v>
      </c>
      <c r="AA95">
        <f>'Stripa Si'!G95</f>
        <v>229.50828474840336</v>
      </c>
      <c r="AB95">
        <f>'Stripa Si'!H95</f>
        <v>74.685416449203814</v>
      </c>
    </row>
    <row r="96" spans="7:28" x14ac:dyDescent="0.2">
      <c r="W96">
        <f>'Stripa Si'!C96</f>
        <v>570</v>
      </c>
      <c r="X96">
        <f>'Stripa Si'!D96</f>
        <v>33568.196880671196</v>
      </c>
      <c r="Y96">
        <f>'Stripa Si'!E96</f>
        <v>33.568196880671195</v>
      </c>
      <c r="Z96">
        <f>'Stripa Si'!F96</f>
        <v>89.056426324420698</v>
      </c>
      <c r="AA96">
        <f>'Stripa Si'!G96</f>
        <v>190.47739742154488</v>
      </c>
      <c r="AB96">
        <f>'Stripa Si'!H96</f>
        <v>71.796983573895531</v>
      </c>
    </row>
    <row r="97" spans="23:28" x14ac:dyDescent="0.2">
      <c r="W97">
        <f>'Stripa Si'!C97</f>
        <v>576</v>
      </c>
      <c r="X97">
        <f>'Stripa Si'!D97</f>
        <v>9551.5363022507991</v>
      </c>
      <c r="Y97">
        <f>'Stripa Si'!E97</f>
        <v>9.5515363022507991</v>
      </c>
      <c r="Z97">
        <f>'Stripa Si'!F97</f>
        <v>31.816167422797413</v>
      </c>
      <c r="AA97">
        <f>'Stripa Si'!G97</f>
        <v>68.049673861219958</v>
      </c>
      <c r="AB97">
        <f>'Stripa Si'!H97</f>
        <v>20.429202600186116</v>
      </c>
    </row>
    <row r="98" spans="23:28" x14ac:dyDescent="0.2">
      <c r="W98">
        <f>'Stripa Si'!C98</f>
        <v>582</v>
      </c>
      <c r="X98">
        <f>'Stripa Si'!D98</f>
        <v>4132.5224960064006</v>
      </c>
      <c r="Y98">
        <f>'Stripa Si'!E98</f>
        <v>4.1325224960064002</v>
      </c>
      <c r="Z98">
        <f>'Stripa Si'!F98</f>
        <v>13.897673154069524</v>
      </c>
      <c r="AA98">
        <f>'Stripa Si'!G98</f>
        <v>29.724891530669169</v>
      </c>
      <c r="AB98">
        <f>'Stripa Si'!H98</f>
        <v>8.8388021203298166</v>
      </c>
    </row>
  </sheetData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23"/>
  <sheetViews>
    <sheetView workbookViewId="0">
      <selection activeCell="R16" sqref="R16"/>
    </sheetView>
  </sheetViews>
  <sheetFormatPr baseColWidth="10" defaultColWidth="8.83203125" defaultRowHeight="15" x14ac:dyDescent="0.2"/>
  <sheetData>
    <row r="1" spans="1:6" x14ac:dyDescent="0.2">
      <c r="A1" t="s">
        <v>434</v>
      </c>
    </row>
    <row r="4" spans="1:6" x14ac:dyDescent="0.2">
      <c r="A4" t="s">
        <v>435</v>
      </c>
    </row>
    <row r="10" spans="1:6" ht="18" x14ac:dyDescent="0.2">
      <c r="A10" s="21" t="s">
        <v>436</v>
      </c>
    </row>
    <row r="11" spans="1:6" ht="18" x14ac:dyDescent="0.2">
      <c r="A11" s="21"/>
    </row>
    <row r="12" spans="1:6" ht="17" thickBot="1" x14ac:dyDescent="0.25">
      <c r="A12" s="22"/>
      <c r="C12" t="s">
        <v>536</v>
      </c>
    </row>
    <row r="13" spans="1:6" ht="25" thickBot="1" x14ac:dyDescent="0.25">
      <c r="A13" s="23" t="s">
        <v>437</v>
      </c>
      <c r="B13" s="24" t="s">
        <v>535</v>
      </c>
      <c r="C13" s="24" t="s">
        <v>534</v>
      </c>
      <c r="D13" s="24" t="s">
        <v>532</v>
      </c>
      <c r="E13" s="24" t="s">
        <v>533</v>
      </c>
      <c r="F13" s="24" t="s">
        <v>527</v>
      </c>
    </row>
    <row r="14" spans="1:6" ht="25" thickBot="1" x14ac:dyDescent="0.25">
      <c r="A14" s="25" t="s">
        <v>439</v>
      </c>
      <c r="B14" s="26" t="s">
        <v>440</v>
      </c>
      <c r="C14" s="26" t="s">
        <v>441</v>
      </c>
      <c r="D14" s="26" t="s">
        <v>442</v>
      </c>
      <c r="E14" s="26" t="s">
        <v>443</v>
      </c>
      <c r="F14" s="26" t="s">
        <v>444</v>
      </c>
    </row>
    <row r="15" spans="1:6" ht="16" thickBot="1" x14ac:dyDescent="0.25">
      <c r="A15" s="25" t="s">
        <v>445</v>
      </c>
      <c r="B15" s="26" t="s">
        <v>438</v>
      </c>
      <c r="C15" s="26" t="s">
        <v>446</v>
      </c>
      <c r="D15" s="26" t="s">
        <v>447</v>
      </c>
      <c r="E15" s="26" t="s">
        <v>448</v>
      </c>
      <c r="F15" s="26" t="s">
        <v>449</v>
      </c>
    </row>
    <row r="16" spans="1:6" ht="25" thickBot="1" x14ac:dyDescent="0.25">
      <c r="A16" s="25" t="s">
        <v>450</v>
      </c>
      <c r="B16" s="26">
        <v>96</v>
      </c>
      <c r="C16" s="26">
        <v>119</v>
      </c>
      <c r="D16" s="26">
        <v>279</v>
      </c>
      <c r="E16" s="26">
        <v>84</v>
      </c>
      <c r="F16" s="26">
        <v>17</v>
      </c>
    </row>
    <row r="17" spans="1:6" ht="27.75" customHeight="1" x14ac:dyDescent="0.2">
      <c r="A17" s="27" t="s">
        <v>451</v>
      </c>
      <c r="B17" s="130" t="s">
        <v>453</v>
      </c>
      <c r="C17" s="130" t="s">
        <v>454</v>
      </c>
      <c r="D17" s="130" t="s">
        <v>455</v>
      </c>
      <c r="E17" s="130" t="s">
        <v>456</v>
      </c>
      <c r="F17" s="130" t="s">
        <v>457</v>
      </c>
    </row>
    <row r="18" spans="1:6" x14ac:dyDescent="0.2">
      <c r="A18" s="27"/>
      <c r="B18" s="131"/>
      <c r="C18" s="131"/>
      <c r="D18" s="131"/>
      <c r="E18" s="131"/>
      <c r="F18" s="131"/>
    </row>
    <row r="19" spans="1:6" ht="37" thickBot="1" x14ac:dyDescent="0.25">
      <c r="A19" s="25" t="s">
        <v>452</v>
      </c>
      <c r="B19" s="132"/>
      <c r="C19" s="132"/>
      <c r="D19" s="132"/>
      <c r="E19" s="132"/>
      <c r="F19" s="132"/>
    </row>
    <row r="20" spans="1:6" ht="36.75" customHeight="1" x14ac:dyDescent="0.2">
      <c r="A20" s="27" t="s">
        <v>458</v>
      </c>
      <c r="B20" s="130" t="s">
        <v>459</v>
      </c>
      <c r="C20" s="130" t="s">
        <v>460</v>
      </c>
      <c r="D20" s="130" t="s">
        <v>461</v>
      </c>
      <c r="E20" s="130" t="s">
        <v>462</v>
      </c>
      <c r="F20" s="130" t="s">
        <v>463</v>
      </c>
    </row>
    <row r="21" spans="1:6" x14ac:dyDescent="0.2">
      <c r="A21" s="27"/>
      <c r="B21" s="131"/>
      <c r="C21" s="131"/>
      <c r="D21" s="131"/>
      <c r="E21" s="131"/>
      <c r="F21" s="131"/>
    </row>
    <row r="22" spans="1:6" ht="37" thickBot="1" x14ac:dyDescent="0.25">
      <c r="A22" s="25" t="s">
        <v>452</v>
      </c>
      <c r="B22" s="132"/>
      <c r="C22" s="132"/>
      <c r="D22" s="132"/>
      <c r="E22" s="132"/>
      <c r="F22" s="132"/>
    </row>
    <row r="23" spans="1:6" ht="16" x14ac:dyDescent="0.2">
      <c r="A23" s="22"/>
    </row>
  </sheetData>
  <mergeCells count="10">
    <mergeCell ref="B20:B22"/>
    <mergeCell ref="C20:C22"/>
    <mergeCell ref="D20:D22"/>
    <mergeCell ref="E20:E22"/>
    <mergeCell ref="F20:F22"/>
    <mergeCell ref="B17:B19"/>
    <mergeCell ref="C17:C19"/>
    <mergeCell ref="D17:D19"/>
    <mergeCell ref="E17:E19"/>
    <mergeCell ref="F17:F1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39"/>
  <sheetViews>
    <sheetView topLeftCell="A4" workbookViewId="0">
      <selection activeCell="B23" sqref="B23:F23"/>
    </sheetView>
  </sheetViews>
  <sheetFormatPr baseColWidth="10" defaultColWidth="8.83203125" defaultRowHeight="15" x14ac:dyDescent="0.2"/>
  <sheetData>
    <row r="1" spans="1:13" x14ac:dyDescent="0.2">
      <c r="A1" t="s">
        <v>528</v>
      </c>
      <c r="B1" t="s">
        <v>105</v>
      </c>
      <c r="C1" t="s">
        <v>106</v>
      </c>
      <c r="D1" t="s">
        <v>107</v>
      </c>
      <c r="E1" t="s">
        <v>108</v>
      </c>
      <c r="F1" t="s">
        <v>109</v>
      </c>
      <c r="G1" t="s">
        <v>111</v>
      </c>
      <c r="H1" t="s">
        <v>112</v>
      </c>
      <c r="I1" t="s">
        <v>113</v>
      </c>
      <c r="J1" t="s">
        <v>114</v>
      </c>
      <c r="K1" t="s">
        <v>115</v>
      </c>
      <c r="L1" t="s">
        <v>116</v>
      </c>
      <c r="M1" t="s">
        <v>117</v>
      </c>
    </row>
    <row r="2" spans="1:13" x14ac:dyDescent="0.2">
      <c r="A2" t="s">
        <v>438</v>
      </c>
      <c r="B2">
        <f>'Stripa cations'!AZ99</f>
        <v>1.4851780047758644E-2</v>
      </c>
      <c r="C2">
        <f>'Stripa cations'!BA99</f>
        <v>0.12254383451049901</v>
      </c>
      <c r="D2">
        <f>'Stripa cations'!BB99</f>
        <v>2.3471053231603247</v>
      </c>
      <c r="E2">
        <f>'Stripa cations'!BC99</f>
        <v>2.0061558298538448E-2</v>
      </c>
      <c r="F2">
        <f>'Stripa cations'!BD99</f>
        <v>0.77998367454519979</v>
      </c>
      <c r="G2">
        <f>'Stripa cations'!BE99</f>
        <v>0.17355463825278813</v>
      </c>
      <c r="H2">
        <f>'Stripa cations'!BF99</f>
        <v>1.8037818418165227E-3</v>
      </c>
      <c r="I2">
        <f>'Stripa cations'!BG99</f>
        <v>1.0811381245481719</v>
      </c>
      <c r="J2">
        <f>'Stripa cations'!BH99</f>
        <v>9.0782511442412015E-4</v>
      </c>
      <c r="K2">
        <f>'Stripa cations'!BI99</f>
        <v>5.3101700933837637E-4</v>
      </c>
      <c r="L2">
        <f>'Stripa cations'!BJ99</f>
        <v>2.3390569367100831E-3</v>
      </c>
      <c r="M2">
        <f>'Stripa cations'!BK99</f>
        <v>5.5068136748122358E-3</v>
      </c>
    </row>
    <row r="3" spans="1:13" x14ac:dyDescent="0.2">
      <c r="A3" t="s">
        <v>446</v>
      </c>
      <c r="B3">
        <f>'MM Black Cations'!AZ43</f>
        <v>0.10856457178584392</v>
      </c>
      <c r="C3">
        <f>'MM Black Cations'!BA43</f>
        <v>0.50897900851007938</v>
      </c>
      <c r="D3">
        <f>'MM Black Cations'!BB43</f>
        <v>11.927932478968504</v>
      </c>
      <c r="E3">
        <f>'MM Black Cations'!BC43</f>
        <v>1.3313378696196625E-2</v>
      </c>
      <c r="F3">
        <f>'MM Black Cations'!BD43</f>
        <v>3.1250794532256672</v>
      </c>
      <c r="G3">
        <f>'MM Black Cations'!BE43</f>
        <v>0.2066135472195775</v>
      </c>
      <c r="H3">
        <f>'MM Black Cations'!BF43</f>
        <v>8.3883240075666925E-4</v>
      </c>
      <c r="I3">
        <f>'MM Black Cations'!BG43</f>
        <v>7.7903845214653353E-3</v>
      </c>
      <c r="J3">
        <f>'MM Black Cations'!BH43</f>
        <v>0.24100030627204597</v>
      </c>
      <c r="K3">
        <f>'MM Black Cations'!BI43</f>
        <v>5.686915936478741E-4</v>
      </c>
      <c r="L3">
        <f>'MM Black Cations'!BJ43</f>
        <v>1.4245299252502945E-3</v>
      </c>
      <c r="M3">
        <f>'MM Black Cations'!BK43</f>
        <v>8.2460594691264203E-5</v>
      </c>
    </row>
    <row r="4" spans="1:13" x14ac:dyDescent="0.2">
      <c r="A4" t="s">
        <v>447</v>
      </c>
      <c r="B4">
        <f>'MD White cations'!BD48</f>
        <v>0.21375777599012633</v>
      </c>
      <c r="C4">
        <f>'MD White cations'!BE48</f>
        <v>0.11832231253498539</v>
      </c>
      <c r="D4">
        <f>'MD White cations'!BF48</f>
        <v>19.384019054516514</v>
      </c>
      <c r="E4">
        <f>'MD White cations'!BG48</f>
        <v>1.8179137815768007E-3</v>
      </c>
      <c r="F4">
        <f>'MD White cations'!BH48</f>
        <v>0.21056744046010681</v>
      </c>
      <c r="G4">
        <f>'MD White cations'!BI48</f>
        <v>0.69233251728086753</v>
      </c>
      <c r="H4">
        <f>'MD White cations'!BJ48</f>
        <v>4.122533000146997E-5</v>
      </c>
      <c r="I4">
        <f>'MD White cations'!BK48</f>
        <v>6.7842045892133232E-2</v>
      </c>
      <c r="J4">
        <f>'MD White cations'!BL48</f>
        <v>4.9188085872128027E-4</v>
      </c>
      <c r="K4">
        <f>'MD White cations'!BM48</f>
        <v>1.5891721532366378E-3</v>
      </c>
      <c r="L4">
        <f>'MD White cations'!BN48</f>
        <v>5.2123552741216341E-4</v>
      </c>
      <c r="M4">
        <f>'MD White cations'!BO48</f>
        <v>6.0042005397558538E-5</v>
      </c>
    </row>
    <row r="5" spans="1:13" x14ac:dyDescent="0.2">
      <c r="A5" t="s">
        <v>448</v>
      </c>
      <c r="B5">
        <f>'AT Grey Cations'!AZ88</f>
        <v>0.16480770379465762</v>
      </c>
      <c r="C5">
        <f>'AT Grey Cations'!BA88</f>
        <v>0.82455826264177001</v>
      </c>
      <c r="D5">
        <f>'AT Grey Cations'!BB88</f>
        <v>10.413048980474024</v>
      </c>
      <c r="E5">
        <f>'AT Grey Cations'!BC88</f>
        <v>8.5346014072770256E-3</v>
      </c>
      <c r="F5">
        <f>'AT Grey Cations'!BD88</f>
        <v>1.4302345844225723</v>
      </c>
      <c r="G5">
        <f>'AT Grey Cations'!BE88</f>
        <v>0.87846932081045481</v>
      </c>
      <c r="H5">
        <f>'AT Grey Cations'!BF88</f>
        <v>4.7514444459336157E-4</v>
      </c>
      <c r="I5">
        <f>'AT Grey Cations'!BG88</f>
        <v>1.9942118669301818E-3</v>
      </c>
      <c r="J5">
        <f>'AT Grey Cations'!BH88</f>
        <v>0.47066763217158314</v>
      </c>
      <c r="K5">
        <f>'AT Grey Cations'!BI88</f>
        <v>1.1369542180103391E-3</v>
      </c>
      <c r="L5">
        <f>'AT Grey Cations'!BJ88</f>
        <v>1.6215233811317344E-3</v>
      </c>
      <c r="M5">
        <f>'AT Grey Cations'!BK88</f>
        <v>7.3716830779723089E-5</v>
      </c>
    </row>
    <row r="6" spans="1:13" x14ac:dyDescent="0.2">
      <c r="A6" t="s">
        <v>527</v>
      </c>
      <c r="B6">
        <f>'Blank Cations'!AZ20</f>
        <v>0.1051096389543123</v>
      </c>
      <c r="C6">
        <f>'Blank Cations'!BA20</f>
        <v>1.0415319286408418E-3</v>
      </c>
      <c r="D6">
        <f>'Blank Cations'!BB20</f>
        <v>0.32991436851645473</v>
      </c>
      <c r="E6">
        <f>'Blank Cations'!BC20</f>
        <v>0.10200031556233771</v>
      </c>
      <c r="F6">
        <f>'Blank Cations'!BD20</f>
        <v>12.787935418335657</v>
      </c>
      <c r="G6">
        <f>'Blank Cations'!BE20</f>
        <v>0.18077722476895591</v>
      </c>
      <c r="H6">
        <f>'Blank Cations'!BF20</f>
        <v>1.2242382395435384E-2</v>
      </c>
      <c r="I6">
        <f>'Blank Cations'!BG20</f>
        <v>1.0278076276595435E-2</v>
      </c>
      <c r="J6">
        <f>'Blank Cations'!BH20</f>
        <v>0.60493636605784018</v>
      </c>
      <c r="K6">
        <f>'Blank Cations'!BI20</f>
        <v>4.8699848172472791E-4</v>
      </c>
      <c r="L6">
        <f>'Blank Cations'!BJ20</f>
        <v>1.6953697114517809E-3</v>
      </c>
      <c r="M6">
        <f>'Blank Cations'!BK20</f>
        <v>5.4436553772591556E-5</v>
      </c>
    </row>
    <row r="7" spans="1:13" x14ac:dyDescent="0.2"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</row>
    <row r="8" spans="1:13" x14ac:dyDescent="0.2">
      <c r="A8" t="s">
        <v>438</v>
      </c>
      <c r="B8">
        <f>'Stripa Anions'!X99</f>
        <v>0.11337711398348954</v>
      </c>
      <c r="C8">
        <f>'Stripa Anions'!Y99</f>
        <v>0.42674171368124098</v>
      </c>
      <c r="D8">
        <f>'Stripa Anions'!Z99</f>
        <v>0.11317005094472211</v>
      </c>
      <c r="E8">
        <f>'Stripa Anions'!AA99</f>
        <v>4.0307155829973108E-2</v>
      </c>
      <c r="F8">
        <f>'Stripa Anions'!AB99</f>
        <v>5.6651923631745984E-3</v>
      </c>
    </row>
    <row r="9" spans="1:13" x14ac:dyDescent="0.2">
      <c r="A9" t="s">
        <v>446</v>
      </c>
      <c r="B9">
        <f>'MM Black Anions'!X44</f>
        <v>4.8451169978418775</v>
      </c>
      <c r="C9">
        <f>'MM Black Anions'!Y44</f>
        <v>0.27212959590973218</v>
      </c>
      <c r="D9">
        <f>'MM Black Anions'!Z44</f>
        <v>0.15683953414532587</v>
      </c>
      <c r="E9">
        <f>'MM Black Anions'!AA44</f>
        <v>0</v>
      </c>
      <c r="F9">
        <f>'MM Black Anions'!AB44</f>
        <v>0</v>
      </c>
    </row>
    <row r="10" spans="1:13" x14ac:dyDescent="0.2">
      <c r="A10" t="s">
        <v>447</v>
      </c>
      <c r="B10">
        <f>'MD White Anions'!X48</f>
        <v>4.3948913282737898</v>
      </c>
      <c r="C10">
        <f>'MD White Anions'!Y48</f>
        <v>11.502422361841262</v>
      </c>
      <c r="D10">
        <f>'MD White Anions'!Z48</f>
        <v>4.7071219692237792E-2</v>
      </c>
      <c r="E10">
        <f>'MD White Anions'!AA48</f>
        <v>1.3961876832844576E-3</v>
      </c>
      <c r="F10">
        <f>'MD White Anions'!AB48</f>
        <v>0</v>
      </c>
    </row>
    <row r="11" spans="1:13" x14ac:dyDescent="0.2">
      <c r="A11" t="s">
        <v>448</v>
      </c>
      <c r="B11">
        <f>'AT Grey Anions'!X88</f>
        <v>3.0861389340760859</v>
      </c>
      <c r="C11">
        <f>'AT Grey Anions'!Y88</f>
        <v>3.3492809749421157</v>
      </c>
      <c r="D11">
        <f>'AT Grey Anions'!Z88</f>
        <v>0.53468649130018764</v>
      </c>
      <c r="E11">
        <f>'AT Grey Anions'!AA88</f>
        <v>0</v>
      </c>
      <c r="F11">
        <f>'AT Grey Anions'!AB88</f>
        <v>0</v>
      </c>
    </row>
    <row r="12" spans="1:13" x14ac:dyDescent="0.2">
      <c r="A12" t="s">
        <v>527</v>
      </c>
      <c r="B12">
        <f>'Blank Anions'!Y19</f>
        <v>18.362584219391511</v>
      </c>
      <c r="C12">
        <f>'Blank Anions'!Z19</f>
        <v>1.20037023977433E-2</v>
      </c>
      <c r="D12">
        <f>'Blank Anions'!AA19</f>
        <v>3.5640224859462825E-2</v>
      </c>
      <c r="E12">
        <f>'Blank Anions'!AB19</f>
        <v>3.3650201612903225E-3</v>
      </c>
      <c r="F12">
        <f>'Blank Anions'!AC19</f>
        <v>0</v>
      </c>
    </row>
    <row r="14" spans="1:13" x14ac:dyDescent="0.2">
      <c r="A14" t="s">
        <v>537</v>
      </c>
    </row>
    <row r="15" spans="1:13" x14ac:dyDescent="0.2">
      <c r="B15" t="s">
        <v>105</v>
      </c>
      <c r="C15" t="s">
        <v>106</v>
      </c>
      <c r="D15" t="s">
        <v>107</v>
      </c>
      <c r="E15" t="s">
        <v>108</v>
      </c>
      <c r="F15" t="s">
        <v>109</v>
      </c>
      <c r="G15" t="s">
        <v>111</v>
      </c>
      <c r="H15" t="s">
        <v>112</v>
      </c>
      <c r="I15" t="s">
        <v>113</v>
      </c>
      <c r="J15" t="s">
        <v>114</v>
      </c>
      <c r="K15" t="s">
        <v>115</v>
      </c>
      <c r="L15" t="s">
        <v>116</v>
      </c>
      <c r="M15" t="s">
        <v>117</v>
      </c>
    </row>
    <row r="16" spans="1:13" x14ac:dyDescent="0.2">
      <c r="A16" t="s">
        <v>438</v>
      </c>
      <c r="B16">
        <f>'Stripa cations'!D99/1000</f>
        <v>3.2770617800648966E-2</v>
      </c>
      <c r="C16">
        <f>'Stripa cations'!E99/1000</f>
        <v>0.14039788596128133</v>
      </c>
      <c r="D16">
        <f>'Stripa cations'!F99/1000</f>
        <v>17.148795176247706</v>
      </c>
      <c r="E16">
        <f>'Stripa cations'!G99/1000</f>
        <v>7.5183908934606261E-2</v>
      </c>
      <c r="F16">
        <f>'Stripa cations'!H99/1000</f>
        <v>2.2327194172930787</v>
      </c>
      <c r="G16">
        <f>'Stripa cations'!I99/1000</f>
        <v>2.1549674583878389</v>
      </c>
      <c r="H16">
        <f>'Stripa cations'!J99/1000</f>
        <v>7.1720765824635421E-3</v>
      </c>
      <c r="I16">
        <f>'Stripa cations'!K99/1000</f>
        <v>6.8304456701179523</v>
      </c>
      <c r="J16">
        <f>'Stripa cations'!L99/1000</f>
        <v>5.2873646200822921E-3</v>
      </c>
      <c r="K16">
        <f>'Stripa cations'!M99/1000</f>
        <v>1.4444389865640629E-2</v>
      </c>
      <c r="L16">
        <f>'Stripa cations'!N99/1000</f>
        <v>3.2173898564394787E-2</v>
      </c>
      <c r="M16">
        <f>'Stripa cations'!O99/1000</f>
        <v>0.10567273288072818</v>
      </c>
    </row>
    <row r="17" spans="1:13" x14ac:dyDescent="0.2">
      <c r="A17" t="s">
        <v>446</v>
      </c>
      <c r="B17">
        <f>'MM Black Cations'!D43/1000</f>
        <v>0.25235916315842749</v>
      </c>
      <c r="C17">
        <f>'MM Black Cations'!E43/1000</f>
        <v>0.61289065469545978</v>
      </c>
      <c r="D17">
        <f>'MM Black Cations'!F43/1000</f>
        <v>90.795438488919729</v>
      </c>
      <c r="E17">
        <f>'MM Black Cations'!G43/1000</f>
        <v>4.3392594486734999E-2</v>
      </c>
      <c r="F17">
        <f>'MM Black Cations'!H43/1000</f>
        <v>9.4215003481101913</v>
      </c>
      <c r="G17">
        <f>'MM Black Cations'!I43/1000</f>
        <v>2.6429089620306048</v>
      </c>
      <c r="H17">
        <f>'MM Black Cations'!J43/1000</f>
        <v>1.9875340432475006E-3</v>
      </c>
      <c r="I17">
        <f>'MM Black Cations'!K43/1000</f>
        <v>4.5028895660779993E-2</v>
      </c>
      <c r="J17">
        <f>'MM Black Cations'!L43/1000</f>
        <v>1.0971936710512598</v>
      </c>
      <c r="K17">
        <f>'MM Black Cations'!M43/1000</f>
        <v>1.5921040327662502E-2</v>
      </c>
      <c r="L17">
        <f>'MM Black Cations'!N43/1000</f>
        <v>1.7649326195989995E-2</v>
      </c>
      <c r="M17">
        <f>'MM Black Cations'!O43/1000</f>
        <v>1.3488452618224992E-3</v>
      </c>
    </row>
    <row r="18" spans="1:13" x14ac:dyDescent="0.2">
      <c r="A18" t="s">
        <v>447</v>
      </c>
      <c r="B18">
        <f>'MD White cations'!D48</f>
        <v>0.41207749038096603</v>
      </c>
      <c r="C18">
        <f>'MD White cations'!E48</f>
        <v>1.0658868320859938</v>
      </c>
      <c r="D18">
        <f>'MD White cations'!F48</f>
        <v>123.78849946203741</v>
      </c>
      <c r="E18">
        <f>'MD White cations'!G48</f>
        <v>2.4551935572295562E-2</v>
      </c>
      <c r="F18">
        <f>'MD White cations'!H48</f>
        <v>4.7342579530114026</v>
      </c>
      <c r="G18">
        <f>'MD White cations'!I48</f>
        <v>7.519500396022754</v>
      </c>
      <c r="H18">
        <f>'MD White cations'!J48</f>
        <v>2.5165773669786227E-3</v>
      </c>
      <c r="I18">
        <f>'MD White cations'!K48</f>
        <v>1.5106162218648325</v>
      </c>
      <c r="J18">
        <f>'MD White cations'!L48</f>
        <v>2.2892954966319583E-2</v>
      </c>
      <c r="K18">
        <f>'MD White cations'!M48</f>
        <v>3.7729595538093186E-2</v>
      </c>
      <c r="L18">
        <f>'MD White cations'!N48</f>
        <v>2.5372587173252074E-2</v>
      </c>
      <c r="M18">
        <f>'MD White cations'!O48</f>
        <v>4.5808714451370629E-3</v>
      </c>
    </row>
    <row r="19" spans="1:13" x14ac:dyDescent="0.2">
      <c r="A19" t="s">
        <v>448</v>
      </c>
      <c r="B19">
        <f>'AT Grey Cations'!D88/1000</f>
        <v>0.30095213452262143</v>
      </c>
      <c r="C19">
        <f>'AT Grey Cations'!E88/1000</f>
        <v>0.82516712202958575</v>
      </c>
      <c r="D19">
        <f>'AT Grey Cations'!F88/1000</f>
        <v>63.718451811245053</v>
      </c>
      <c r="E19">
        <f>'AT Grey Cations'!G88/1000</f>
        <v>2.4515413867065471E-2</v>
      </c>
      <c r="F19">
        <f>'AT Grey Cations'!H88/1000</f>
        <v>3.3301692378655985</v>
      </c>
      <c r="G19">
        <f>'AT Grey Cations'!I88/1000</f>
        <v>9.22344740108535</v>
      </c>
      <c r="H19">
        <f>'AT Grey Cations'!J88/1000</f>
        <v>1.4476778111428576E-3</v>
      </c>
      <c r="I19">
        <f>'AT Grey Cations'!K88/1000</f>
        <v>1.0903535431142856E-2</v>
      </c>
      <c r="J19">
        <f>'AT Grey Cations'!L88/1000</f>
        <v>2.1315197120190925</v>
      </c>
      <c r="K19">
        <f>'AT Grey Cations'!M88/1000</f>
        <v>2.5983876908548798E-2</v>
      </c>
      <c r="L19">
        <f>'AT Grey Cations'!N88/1000</f>
        <v>1.7336830445980951E-2</v>
      </c>
      <c r="M19">
        <f>'AT Grey Cations'!O88/1000</f>
        <v>1.2759367098559519E-3</v>
      </c>
    </row>
    <row r="20" spans="1:13" x14ac:dyDescent="0.2">
      <c r="A20" t="s">
        <v>527</v>
      </c>
      <c r="B20">
        <f>'Blank Cations'!D20/1000</f>
        <v>0.20262802620636872</v>
      </c>
      <c r="C20">
        <f>'Blank Cations'!E20/1000</f>
        <v>1.0424963100562502E-3</v>
      </c>
      <c r="D20">
        <f>'Blank Cations'!F20/1000</f>
        <v>2.1068698144981375</v>
      </c>
      <c r="E20">
        <f>'Blank Cations'!G20/1000</f>
        <v>0.34439273212783744</v>
      </c>
      <c r="F20">
        <f>'Blank Cations'!H20/1000</f>
        <v>31.946157183953343</v>
      </c>
      <c r="G20">
        <f>'Blank Cations'!I20/1000</f>
        <v>1.9634415245739376</v>
      </c>
      <c r="H20">
        <f>'Blank Cations'!J20/1000</f>
        <v>4.6708089500362496E-2</v>
      </c>
      <c r="I20">
        <f>'Blank Cations'!K20/1000</f>
        <v>5.7214624606381236E-2</v>
      </c>
      <c r="J20">
        <f>'Blank Cations'!L20/1000</f>
        <v>3.1283051892898501</v>
      </c>
      <c r="K20">
        <f>'Blank Cations'!M20/1000</f>
        <v>1.1562155620281249E-2</v>
      </c>
      <c r="L20">
        <f>'Blank Cations'!N20/1000</f>
        <v>2.063170751630625E-2</v>
      </c>
      <c r="M20">
        <f>'Blank Cations'!O20/1000</f>
        <v>1.0383016568874998E-3</v>
      </c>
    </row>
    <row r="21" spans="1:13" x14ac:dyDescent="0.2"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H21" s="7" t="s">
        <v>530</v>
      </c>
    </row>
    <row r="22" spans="1:13" x14ac:dyDescent="0.2">
      <c r="A22" t="s">
        <v>438</v>
      </c>
      <c r="B22">
        <f>'Stripa Anions'!D99</f>
        <v>0.68140624999999977</v>
      </c>
      <c r="C22">
        <f>'Stripa Anions'!E99</f>
        <v>4.7830104166666674</v>
      </c>
      <c r="D22">
        <f>'Stripa Anions'!F99</f>
        <v>1.7150364583333335</v>
      </c>
      <c r="E22">
        <f>'Stripa Anions'!G99</f>
        <v>0.79081249999999959</v>
      </c>
      <c r="F22">
        <f>'Stripa Anions'!H99</f>
        <v>4.9817708333333342E-2</v>
      </c>
      <c r="H22">
        <f>'Stripa Si'!E99</f>
        <v>20.742876326328521</v>
      </c>
    </row>
    <row r="23" spans="1:13" x14ac:dyDescent="0.2">
      <c r="A23" t="s">
        <v>446</v>
      </c>
      <c r="B23" s="92">
        <f>'MM Black Anions'!D44</f>
        <v>31.425249999999998</v>
      </c>
      <c r="C23" s="92">
        <f>'MM Black Anions'!E44</f>
        <v>2.7625000000000006</v>
      </c>
      <c r="D23" s="92">
        <f>'MM Black Anions'!F44</f>
        <v>2.4285000000000005</v>
      </c>
      <c r="E23" s="92">
        <f>'MM Black Anions'!G44</f>
        <v>0</v>
      </c>
      <c r="F23" s="92">
        <f>'MM Black Anions'!H44</f>
        <v>0</v>
      </c>
      <c r="H23">
        <f>'MM Black Si'!D43</f>
        <v>217.4099385477503</v>
      </c>
    </row>
    <row r="24" spans="1:13" x14ac:dyDescent="0.2">
      <c r="A24" t="s">
        <v>447</v>
      </c>
      <c r="B24" s="50">
        <f>'MD White Anions'!D48</f>
        <v>23.192818181818179</v>
      </c>
      <c r="C24" s="50">
        <f>'MD White Anions'!E48</f>
        <v>113.26690909090908</v>
      </c>
      <c r="D24" s="50">
        <f>'MD White Anions'!F48</f>
        <v>2.5120340909090917</v>
      </c>
      <c r="E24" s="50">
        <f>'MD White Anions'!G48</f>
        <v>2.404545454545454E-2</v>
      </c>
      <c r="F24" s="50">
        <f>'MD White Anions'!H48</f>
        <v>0</v>
      </c>
      <c r="H24">
        <f>'MD White Si'!E48</f>
        <v>162.79682708529523</v>
      </c>
    </row>
    <row r="25" spans="1:13" x14ac:dyDescent="0.2">
      <c r="A25" t="s">
        <v>448</v>
      </c>
      <c r="B25">
        <f>'AT Grey Anions'!D88</f>
        <v>15.85969242296094</v>
      </c>
      <c r="C25">
        <f>'AT Grey Anions'!E88</f>
        <v>32.580765008726146</v>
      </c>
      <c r="D25">
        <f>'AT Grey Anions'!F88</f>
        <v>6.7980078339348058</v>
      </c>
      <c r="E25">
        <f>'AT Grey Anions'!G88</f>
        <v>0</v>
      </c>
      <c r="F25">
        <f>'AT Grey Anions'!H88</f>
        <v>0</v>
      </c>
      <c r="H25">
        <f>'AT Grey Si'!D88</f>
        <v>170.71231007634657</v>
      </c>
    </row>
    <row r="26" spans="1:13" x14ac:dyDescent="0.2">
      <c r="A26" t="s">
        <v>527</v>
      </c>
      <c r="B26">
        <f>'Blank Anions'!D19</f>
        <v>96.90343750000001</v>
      </c>
      <c r="C26">
        <f>'Blank Anions'!E19</f>
        <v>0.11820312499999999</v>
      </c>
      <c r="D26">
        <f>'Blank Anions'!F19</f>
        <v>0.47550000000000003</v>
      </c>
      <c r="E26">
        <f>'Blank Anions'!G19</f>
        <v>5.7953124999999994E-2</v>
      </c>
      <c r="F26">
        <f>'Blank Anions'!H19</f>
        <v>0</v>
      </c>
      <c r="H26" s="92">
        <f>'Blank Si'!D19</f>
        <v>78.508157672429249</v>
      </c>
    </row>
    <row r="27" spans="1:13" x14ac:dyDescent="0.2">
      <c r="A27" t="s">
        <v>538</v>
      </c>
    </row>
    <row r="28" spans="1:13" x14ac:dyDescent="0.2">
      <c r="A28" t="s">
        <v>528</v>
      </c>
      <c r="B28" t="s">
        <v>105</v>
      </c>
      <c r="C28" t="s">
        <v>106</v>
      </c>
      <c r="D28" t="s">
        <v>107</v>
      </c>
      <c r="E28" t="s">
        <v>108</v>
      </c>
      <c r="F28" t="s">
        <v>109</v>
      </c>
      <c r="G28" t="s">
        <v>111</v>
      </c>
      <c r="H28" t="s">
        <v>112</v>
      </c>
      <c r="I28" t="s">
        <v>113</v>
      </c>
      <c r="J28" t="s">
        <v>114</v>
      </c>
      <c r="K28" t="s">
        <v>115</v>
      </c>
      <c r="L28" t="s">
        <v>116</v>
      </c>
      <c r="M28" t="s">
        <v>117</v>
      </c>
    </row>
    <row r="29" spans="1:13" x14ac:dyDescent="0.2">
      <c r="A29" t="s">
        <v>438</v>
      </c>
      <c r="B29">
        <f>'Stripa cations'!AZ126</f>
        <v>0</v>
      </c>
      <c r="C29">
        <f>'Stripa cations'!BA126</f>
        <v>0</v>
      </c>
      <c r="D29">
        <f>'Stripa cations'!BB126</f>
        <v>0</v>
      </c>
      <c r="E29">
        <f>'Stripa cations'!BC126</f>
        <v>0</v>
      </c>
      <c r="F29">
        <f>'Stripa cations'!BD126</f>
        <v>0</v>
      </c>
      <c r="G29">
        <f>'Stripa cations'!BE126</f>
        <v>0</v>
      </c>
      <c r="H29">
        <f>'Stripa cations'!BF126</f>
        <v>0</v>
      </c>
      <c r="I29">
        <f>'Stripa cations'!BG126</f>
        <v>0</v>
      </c>
      <c r="J29">
        <f>'Stripa cations'!BH126</f>
        <v>0</v>
      </c>
      <c r="K29">
        <f>'Stripa cations'!BI126</f>
        <v>0</v>
      </c>
      <c r="L29">
        <f>'Stripa cations'!BJ126</f>
        <v>0</v>
      </c>
      <c r="M29">
        <f>'Stripa cations'!BK126</f>
        <v>0</v>
      </c>
    </row>
    <row r="30" spans="1:13" x14ac:dyDescent="0.2">
      <c r="A30" t="s">
        <v>446</v>
      </c>
      <c r="B30">
        <f>'MM Black Cations'!AZ70</f>
        <v>0</v>
      </c>
      <c r="C30">
        <f>'MM Black Cations'!BA70</f>
        <v>0</v>
      </c>
      <c r="D30">
        <f>'MM Black Cations'!BB70</f>
        <v>0</v>
      </c>
      <c r="E30">
        <f>'MM Black Cations'!BC70</f>
        <v>0</v>
      </c>
      <c r="F30">
        <f>'MM Black Cations'!BD70</f>
        <v>0</v>
      </c>
      <c r="G30">
        <f>'MM Black Cations'!BE70</f>
        <v>0</v>
      </c>
      <c r="H30">
        <f>'MM Black Cations'!BF70</f>
        <v>0</v>
      </c>
      <c r="I30">
        <f>'MM Black Cations'!BG70</f>
        <v>0</v>
      </c>
      <c r="J30">
        <f>'MM Black Cations'!BH70</f>
        <v>0</v>
      </c>
      <c r="K30">
        <f>'MM Black Cations'!BI70</f>
        <v>0</v>
      </c>
      <c r="L30">
        <f>'MM Black Cations'!BJ70</f>
        <v>0</v>
      </c>
      <c r="M30">
        <f>'MM Black Cations'!BK70</f>
        <v>0</v>
      </c>
    </row>
    <row r="31" spans="1:13" x14ac:dyDescent="0.2">
      <c r="A31" t="s">
        <v>447</v>
      </c>
      <c r="B31">
        <f>'MD White cations'!BD75</f>
        <v>0</v>
      </c>
      <c r="C31">
        <f>'MD White cations'!BE75</f>
        <v>0</v>
      </c>
      <c r="D31">
        <f>'MD White cations'!BF75</f>
        <v>0</v>
      </c>
      <c r="E31">
        <f>'MD White cations'!BG75</f>
        <v>0</v>
      </c>
      <c r="F31">
        <f>'MD White cations'!BH75</f>
        <v>0</v>
      </c>
      <c r="G31">
        <f>'MD White cations'!BI75</f>
        <v>0</v>
      </c>
      <c r="H31">
        <f>'MD White cations'!BJ75</f>
        <v>0</v>
      </c>
      <c r="I31">
        <f>'MD White cations'!BK75</f>
        <v>0</v>
      </c>
      <c r="J31">
        <f>'MD White cations'!BL75</f>
        <v>0</v>
      </c>
      <c r="K31">
        <f>'MD White cations'!BM75</f>
        <v>0</v>
      </c>
      <c r="L31">
        <f>'MD White cations'!BN75</f>
        <v>0</v>
      </c>
      <c r="M31">
        <f>'MD White cations'!BO75</f>
        <v>0</v>
      </c>
    </row>
    <row r="32" spans="1:13" x14ac:dyDescent="0.2">
      <c r="A32" t="s">
        <v>448</v>
      </c>
      <c r="B32">
        <f>'AT Grey Cations'!AZ115</f>
        <v>0</v>
      </c>
      <c r="C32">
        <f>'AT Grey Cations'!BA115</f>
        <v>0</v>
      </c>
      <c r="D32">
        <f>'AT Grey Cations'!BB115</f>
        <v>0</v>
      </c>
      <c r="E32">
        <f>'AT Grey Cations'!BC115</f>
        <v>0</v>
      </c>
      <c r="F32">
        <f>'AT Grey Cations'!BD115</f>
        <v>0</v>
      </c>
      <c r="G32">
        <f>'AT Grey Cations'!BE115</f>
        <v>0</v>
      </c>
      <c r="H32">
        <f>'AT Grey Cations'!BF115</f>
        <v>0</v>
      </c>
      <c r="I32">
        <f>'AT Grey Cations'!BG115</f>
        <v>0</v>
      </c>
      <c r="J32">
        <f>'AT Grey Cations'!BH115</f>
        <v>0</v>
      </c>
      <c r="K32">
        <f>'AT Grey Cations'!BI115</f>
        <v>0</v>
      </c>
      <c r="L32">
        <f>'AT Grey Cations'!BJ115</f>
        <v>0</v>
      </c>
      <c r="M32">
        <f>'AT Grey Cations'!BK115</f>
        <v>0</v>
      </c>
    </row>
    <row r="33" spans="1:13" x14ac:dyDescent="0.2">
      <c r="A33" t="s">
        <v>527</v>
      </c>
      <c r="B33" s="92">
        <f>'Blank Cations'!D21/1000</f>
        <v>4.5978460783725569E-2</v>
      </c>
      <c r="C33" s="92">
        <f>'Blank Cations'!E21/1000</f>
        <v>3.0764808516307953E-3</v>
      </c>
      <c r="D33" s="92">
        <f>'Blank Cations'!F21/1000</f>
        <v>2.4140813845082816</v>
      </c>
      <c r="E33" s="92">
        <f>'Blank Cations'!G21/1000</f>
        <v>0.32014205072087348</v>
      </c>
      <c r="F33" s="92">
        <f>'Blank Cations'!H21/1000</f>
        <v>14.831633805082237</v>
      </c>
      <c r="G33" s="92">
        <f>'Blank Cations'!I21/1000</f>
        <v>3.4547754679572931</v>
      </c>
      <c r="H33" s="92">
        <f>'Blank Cations'!J21/1000</f>
        <v>5.8882449686521544E-2</v>
      </c>
      <c r="I33" s="92">
        <f>'Blank Cations'!K21/1000</f>
        <v>0.10433905174042139</v>
      </c>
      <c r="J33" s="92">
        <f>'Blank Cations'!L21/1000</f>
        <v>3.2277376014440944</v>
      </c>
      <c r="K33" s="92">
        <f>'Blank Cations'!M21/1000</f>
        <v>2.4836233805440321E-2</v>
      </c>
      <c r="L33" s="92">
        <f>'Blank Cations'!N21/1000</f>
        <v>2.0491719127396703E-2</v>
      </c>
      <c r="M33" s="92">
        <f>'Blank Cations'!O21/1000</f>
        <v>1.2416233023560879E-3</v>
      </c>
    </row>
    <row r="34" spans="1:13" x14ac:dyDescent="0.2">
      <c r="B34" s="7" t="s">
        <v>2</v>
      </c>
      <c r="C34" s="7" t="s">
        <v>3</v>
      </c>
      <c r="D34" s="7" t="s">
        <v>4</v>
      </c>
      <c r="E34" s="7" t="s">
        <v>5</v>
      </c>
      <c r="F34" s="7" t="s">
        <v>6</v>
      </c>
      <c r="H34" s="7" t="s">
        <v>530</v>
      </c>
    </row>
    <row r="35" spans="1:13" x14ac:dyDescent="0.2">
      <c r="A35" t="s">
        <v>438</v>
      </c>
      <c r="B35">
        <f>'Stripa Anions'!X126</f>
        <v>0</v>
      </c>
      <c r="C35">
        <f>'Stripa Anions'!Y126</f>
        <v>0</v>
      </c>
      <c r="D35">
        <f>'Stripa Anions'!Z126</f>
        <v>0</v>
      </c>
      <c r="E35">
        <f>'Stripa Anions'!AA126</f>
        <v>0</v>
      </c>
      <c r="F35">
        <f>'Stripa Anions'!AB126</f>
        <v>0</v>
      </c>
    </row>
    <row r="36" spans="1:13" x14ac:dyDescent="0.2">
      <c r="A36" t="s">
        <v>446</v>
      </c>
      <c r="B36">
        <f>'MM Black Anions'!X71</f>
        <v>0</v>
      </c>
      <c r="C36">
        <f>'MM Black Anions'!Y71</f>
        <v>0</v>
      </c>
      <c r="D36">
        <f>'MM Black Anions'!Z71</f>
        <v>0</v>
      </c>
      <c r="E36">
        <f>'MM Black Anions'!AA71</f>
        <v>0</v>
      </c>
      <c r="F36">
        <f>'MM Black Anions'!AB71</f>
        <v>0</v>
      </c>
    </row>
    <row r="37" spans="1:13" x14ac:dyDescent="0.2">
      <c r="A37" t="s">
        <v>447</v>
      </c>
      <c r="B37">
        <f>'MD White Anions'!X75</f>
        <v>0</v>
      </c>
      <c r="C37">
        <f>'MD White Anions'!Y75</f>
        <v>0</v>
      </c>
      <c r="D37">
        <f>'MD White Anions'!Z75</f>
        <v>0</v>
      </c>
      <c r="E37">
        <f>'MD White Anions'!AA75</f>
        <v>0</v>
      </c>
      <c r="F37">
        <f>'MD White Anions'!AB75</f>
        <v>0</v>
      </c>
    </row>
    <row r="38" spans="1:13" x14ac:dyDescent="0.2">
      <c r="A38" t="s">
        <v>448</v>
      </c>
      <c r="B38">
        <f>'AT Grey Anions'!X115</f>
        <v>0</v>
      </c>
      <c r="C38">
        <f>'AT Grey Anions'!Y115</f>
        <v>0</v>
      </c>
      <c r="D38">
        <f>'AT Grey Anions'!Z115</f>
        <v>0</v>
      </c>
      <c r="E38">
        <f>'AT Grey Anions'!AA115</f>
        <v>0</v>
      </c>
      <c r="F38">
        <f>'AT Grey Anions'!AB115</f>
        <v>0</v>
      </c>
    </row>
    <row r="39" spans="1:13" x14ac:dyDescent="0.2">
      <c r="A39" t="s">
        <v>527</v>
      </c>
      <c r="B39">
        <f>'Blank Anions'!D20</f>
        <v>47.466352153788883</v>
      </c>
      <c r="C39">
        <f>'Blank Anions'!E20</f>
        <v>0.24003821256121569</v>
      </c>
      <c r="D39">
        <f>'Blank Anions'!F20</f>
        <v>0.55780496143365388</v>
      </c>
      <c r="E39">
        <f>'Blank Anions'!G20</f>
        <v>0.16541972420557952</v>
      </c>
      <c r="F39">
        <f>'Blank Anions'!H20</f>
        <v>0</v>
      </c>
      <c r="H39" s="92">
        <f>'Blank Si'!D20</f>
        <v>44.050647448143422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7"/>
  <sheetViews>
    <sheetView workbookViewId="0">
      <pane ySplit="16080" topLeftCell="A95"/>
      <selection activeCell="H6" sqref="H6"/>
      <selection pane="bottomLeft" activeCell="A99" sqref="A99:XFD99"/>
    </sheetView>
  </sheetViews>
  <sheetFormatPr baseColWidth="10" defaultColWidth="9.1640625" defaultRowHeight="15" x14ac:dyDescent="0.2"/>
  <cols>
    <col min="1" max="1" width="9.1640625" style="5"/>
    <col min="2" max="2" width="14.6640625" style="5" bestFit="1" customWidth="1"/>
    <col min="3" max="3" width="9.1640625" style="5"/>
    <col min="4" max="4" width="16.6640625" style="5" bestFit="1" customWidth="1"/>
    <col min="5" max="5" width="16.6640625" style="5" customWidth="1"/>
    <col min="6" max="7" width="13.6640625" style="5" bestFit="1" customWidth="1"/>
    <col min="8" max="8" width="14.6640625" style="1" bestFit="1" customWidth="1"/>
    <col min="9" max="9" width="9.1640625" style="1"/>
    <col min="10" max="10" width="16.6640625" style="1" bestFit="1" customWidth="1"/>
    <col min="11" max="16384" width="9.1640625" style="5"/>
  </cols>
  <sheetData>
    <row r="1" spans="1:27" x14ac:dyDescent="0.2">
      <c r="A1" s="5" t="s">
        <v>549</v>
      </c>
      <c r="D1" s="5" t="s">
        <v>465</v>
      </c>
      <c r="E1" s="5" t="s">
        <v>476</v>
      </c>
      <c r="F1" s="5" t="s">
        <v>466</v>
      </c>
      <c r="G1" s="5" t="s">
        <v>467</v>
      </c>
      <c r="H1" s="5" t="s">
        <v>517</v>
      </c>
    </row>
    <row r="2" spans="1:27" ht="17" x14ac:dyDescent="0.25">
      <c r="A2" s="5" t="s">
        <v>397</v>
      </c>
      <c r="B2" s="19" t="s">
        <v>433</v>
      </c>
      <c r="C2" s="5" t="s">
        <v>143</v>
      </c>
      <c r="D2" s="7" t="s">
        <v>110</v>
      </c>
      <c r="E2" s="7" t="s">
        <v>110</v>
      </c>
      <c r="F2" s="7" t="s">
        <v>110</v>
      </c>
      <c r="G2" s="7" t="s">
        <v>531</v>
      </c>
      <c r="H2" s="28"/>
      <c r="J2" s="29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x14ac:dyDescent="0.2">
      <c r="A3" s="5" t="s">
        <v>7</v>
      </c>
      <c r="B3" s="5">
        <v>3.6</v>
      </c>
      <c r="C3" s="5">
        <v>0</v>
      </c>
      <c r="D3" s="18">
        <v>1080.5038195980001</v>
      </c>
      <c r="E3" s="5">
        <f>D3/1000</f>
        <v>1.0805038195980001</v>
      </c>
      <c r="F3" s="18">
        <f>D3*B3/1000</f>
        <v>3.8898137505528001</v>
      </c>
      <c r="G3" s="18">
        <f>F3*60.08/28.09</f>
        <v>8.3196870819940276</v>
      </c>
      <c r="H3" s="1">
        <f>G3/B3</f>
        <v>2.3110241894427852</v>
      </c>
      <c r="J3" s="30"/>
    </row>
    <row r="4" spans="1:27" x14ac:dyDescent="0.2">
      <c r="A4" s="5" t="s">
        <v>8</v>
      </c>
      <c r="B4" s="5">
        <v>3.6</v>
      </c>
      <c r="C4" s="5">
        <v>6</v>
      </c>
      <c r="D4" s="18">
        <v>881.62390476999997</v>
      </c>
      <c r="E4" s="5">
        <f t="shared" ref="E4:E67" si="0">D4/1000</f>
        <v>0.88162390476999997</v>
      </c>
      <c r="F4" s="18">
        <f t="shared" ref="F4:F67" si="1">D4*B4/1000</f>
        <v>3.1738460571719997</v>
      </c>
      <c r="G4" s="18">
        <f t="shared" ref="G4:G67" si="2">F4*60.08/28.09</f>
        <v>6.7883471383016643</v>
      </c>
      <c r="H4" s="1">
        <f t="shared" ref="H4:H67" si="3">G4/B4</f>
        <v>1.8856519828615734</v>
      </c>
      <c r="J4" s="30"/>
    </row>
    <row r="5" spans="1:27" x14ac:dyDescent="0.2">
      <c r="A5" s="5" t="s">
        <v>9</v>
      </c>
      <c r="B5" s="5">
        <v>3.6</v>
      </c>
      <c r="C5" s="5">
        <v>12</v>
      </c>
      <c r="D5" s="18">
        <v>661.36711564560005</v>
      </c>
      <c r="E5" s="5">
        <f t="shared" si="0"/>
        <v>0.66136711564560002</v>
      </c>
      <c r="F5" s="18">
        <f t="shared" si="1"/>
        <v>2.3809216163241604</v>
      </c>
      <c r="G5" s="18">
        <f t="shared" si="2"/>
        <v>5.092409067595427</v>
      </c>
      <c r="H5" s="1">
        <f t="shared" si="3"/>
        <v>1.4145580743320629</v>
      </c>
      <c r="J5" s="30"/>
    </row>
    <row r="6" spans="1:27" x14ac:dyDescent="0.2">
      <c r="A6" s="5" t="s">
        <v>10</v>
      </c>
      <c r="B6" s="5">
        <v>3.6</v>
      </c>
      <c r="C6" s="5">
        <v>24</v>
      </c>
      <c r="D6" s="18">
        <v>557.27350187670004</v>
      </c>
      <c r="E6" s="5">
        <f t="shared" si="0"/>
        <v>0.55727350187669999</v>
      </c>
      <c r="F6" s="18">
        <f t="shared" si="1"/>
        <v>2.0061846067561202</v>
      </c>
      <c r="G6" s="18">
        <f t="shared" si="2"/>
        <v>4.2909067701640335</v>
      </c>
      <c r="H6" s="1">
        <f t="shared" si="3"/>
        <v>1.1919185472677871</v>
      </c>
      <c r="J6" s="30"/>
    </row>
    <row r="7" spans="1:27" x14ac:dyDescent="0.2">
      <c r="A7" s="5" t="s">
        <v>11</v>
      </c>
      <c r="B7" s="5">
        <v>3.6</v>
      </c>
      <c r="C7" s="5">
        <v>30</v>
      </c>
      <c r="D7" s="18">
        <v>439.76947603330001</v>
      </c>
      <c r="E7" s="5">
        <f t="shared" si="0"/>
        <v>0.43976947603330002</v>
      </c>
      <c r="F7" s="18">
        <f t="shared" si="1"/>
        <v>1.5831701137198799</v>
      </c>
      <c r="G7" s="18">
        <f t="shared" si="2"/>
        <v>3.3861466868027903</v>
      </c>
      <c r="H7" s="1">
        <f t="shared" si="3"/>
        <v>0.94059630188966392</v>
      </c>
      <c r="J7" s="30"/>
    </row>
    <row r="8" spans="1:27" x14ac:dyDescent="0.2">
      <c r="A8" s="5" t="s">
        <v>12</v>
      </c>
      <c r="B8" s="5">
        <v>3.6</v>
      </c>
      <c r="C8" s="5">
        <v>36</v>
      </c>
      <c r="D8" s="18">
        <v>372.52365977330004</v>
      </c>
      <c r="E8" s="5">
        <f t="shared" si="0"/>
        <v>0.37252365977330004</v>
      </c>
      <c r="F8" s="18">
        <f t="shared" si="1"/>
        <v>1.3410851751838802</v>
      </c>
      <c r="G8" s="18">
        <f t="shared" si="2"/>
        <v>2.8683658713082063</v>
      </c>
      <c r="H8" s="1">
        <f t="shared" si="3"/>
        <v>0.79676829758561285</v>
      </c>
      <c r="J8" s="30"/>
    </row>
    <row r="9" spans="1:27" x14ac:dyDescent="0.2">
      <c r="A9" s="5" t="s">
        <v>13</v>
      </c>
      <c r="B9" s="5">
        <v>3.6</v>
      </c>
      <c r="C9" s="5">
        <v>48</v>
      </c>
      <c r="D9" s="18">
        <v>307.24064559240003</v>
      </c>
      <c r="E9" s="5">
        <f t="shared" si="0"/>
        <v>0.30724064559240005</v>
      </c>
      <c r="F9" s="18">
        <f t="shared" si="1"/>
        <v>1.1060663241326401</v>
      </c>
      <c r="G9" s="18">
        <f t="shared" si="2"/>
        <v>2.3656982824453192</v>
      </c>
      <c r="H9" s="1">
        <f t="shared" si="3"/>
        <v>0.65713841179036647</v>
      </c>
      <c r="J9" s="30"/>
    </row>
    <row r="10" spans="1:27" x14ac:dyDescent="0.2">
      <c r="A10" s="5" t="s">
        <v>14</v>
      </c>
      <c r="B10" s="5">
        <v>3.6</v>
      </c>
      <c r="C10" s="5">
        <v>54</v>
      </c>
      <c r="D10" s="18">
        <v>286.38748796380003</v>
      </c>
      <c r="E10" s="5">
        <f t="shared" si="0"/>
        <v>0.28638748796380004</v>
      </c>
      <c r="F10" s="18">
        <f t="shared" si="1"/>
        <v>1.0309949566696801</v>
      </c>
      <c r="G10" s="18">
        <f t="shared" si="2"/>
        <v>2.2051326805523099</v>
      </c>
      <c r="H10" s="1">
        <f t="shared" si="3"/>
        <v>0.61253685570897498</v>
      </c>
      <c r="J10" s="30"/>
    </row>
    <row r="11" spans="1:27" x14ac:dyDescent="0.2">
      <c r="A11" s="5" t="s">
        <v>15</v>
      </c>
      <c r="B11" s="5">
        <v>3.6</v>
      </c>
      <c r="C11" s="5">
        <v>60</v>
      </c>
      <c r="D11" s="18">
        <v>259.23009116160006</v>
      </c>
      <c r="E11" s="5">
        <f t="shared" si="0"/>
        <v>0.25923009116160006</v>
      </c>
      <c r="F11" s="18">
        <f t="shared" si="1"/>
        <v>0.93322832818176027</v>
      </c>
      <c r="G11" s="18">
        <f t="shared" si="2"/>
        <v>1.9960255591726648</v>
      </c>
      <c r="H11" s="1">
        <f t="shared" si="3"/>
        <v>0.55445154421462906</v>
      </c>
      <c r="J11" s="30"/>
    </row>
    <row r="12" spans="1:27" x14ac:dyDescent="0.2">
      <c r="A12" s="5" t="s">
        <v>16</v>
      </c>
      <c r="B12" s="5">
        <v>3.6</v>
      </c>
      <c r="C12" s="5">
        <v>66</v>
      </c>
      <c r="D12" s="18">
        <v>240.62303945160002</v>
      </c>
      <c r="E12" s="5">
        <f t="shared" si="0"/>
        <v>0.24062303945160002</v>
      </c>
      <c r="F12" s="18">
        <f t="shared" si="1"/>
        <v>0.86624294202576002</v>
      </c>
      <c r="G12" s="18">
        <f t="shared" si="2"/>
        <v>1.8527545730476207</v>
      </c>
      <c r="H12" s="1">
        <f t="shared" si="3"/>
        <v>0.51465404806878357</v>
      </c>
      <c r="J12" s="30"/>
    </row>
    <row r="13" spans="1:27" x14ac:dyDescent="0.2">
      <c r="A13" s="5" t="s">
        <v>17</v>
      </c>
      <c r="B13" s="5">
        <v>3.6</v>
      </c>
      <c r="C13" s="5">
        <v>72</v>
      </c>
      <c r="D13" s="18">
        <v>195.14314812819998</v>
      </c>
      <c r="E13" s="5">
        <f t="shared" si="0"/>
        <v>0.19514314812819999</v>
      </c>
      <c r="F13" s="18">
        <f t="shared" si="1"/>
        <v>0.70251533326151994</v>
      </c>
      <c r="G13" s="18">
        <f t="shared" si="2"/>
        <v>1.5025675052457144</v>
      </c>
      <c r="H13" s="1">
        <f t="shared" si="3"/>
        <v>0.41737986256825399</v>
      </c>
      <c r="J13" s="30"/>
    </row>
    <row r="14" spans="1:27" x14ac:dyDescent="0.2">
      <c r="A14" s="5" t="s">
        <v>18</v>
      </c>
      <c r="B14" s="5">
        <v>3.6</v>
      </c>
      <c r="C14" s="5">
        <v>78</v>
      </c>
      <c r="D14" s="18">
        <v>431.72619070280007</v>
      </c>
      <c r="E14" s="5">
        <f t="shared" si="0"/>
        <v>0.43172619070280005</v>
      </c>
      <c r="F14" s="18">
        <f t="shared" si="1"/>
        <v>1.5542142865300803</v>
      </c>
      <c r="G14" s="18">
        <f t="shared" si="2"/>
        <v>3.3242148214570033</v>
      </c>
      <c r="H14" s="1">
        <f t="shared" si="3"/>
        <v>0.92339300596027862</v>
      </c>
      <c r="J14" s="30"/>
    </row>
    <row r="15" spans="1:27" x14ac:dyDescent="0.2">
      <c r="A15" s="5" t="s">
        <v>19</v>
      </c>
      <c r="B15" s="5">
        <v>3.6</v>
      </c>
      <c r="C15" s="5">
        <v>84</v>
      </c>
      <c r="D15" s="18">
        <v>211.67144434320002</v>
      </c>
      <c r="E15" s="5">
        <f t="shared" si="0"/>
        <v>0.21167144434320001</v>
      </c>
      <c r="F15" s="18">
        <f t="shared" si="1"/>
        <v>0.76201719963552006</v>
      </c>
      <c r="G15" s="18">
        <f t="shared" si="2"/>
        <v>1.6298324440762564</v>
      </c>
      <c r="H15" s="1">
        <f t="shared" si="3"/>
        <v>0.45273123446562674</v>
      </c>
      <c r="J15" s="30"/>
    </row>
    <row r="16" spans="1:27" x14ac:dyDescent="0.2">
      <c r="A16" s="5" t="s">
        <v>20</v>
      </c>
      <c r="B16" s="5">
        <v>3.3659999999999997</v>
      </c>
      <c r="C16" s="5">
        <v>90</v>
      </c>
      <c r="D16" s="18">
        <v>293.60976916479996</v>
      </c>
      <c r="E16" s="5">
        <f t="shared" si="0"/>
        <v>0.29360976916479997</v>
      </c>
      <c r="F16" s="18">
        <f t="shared" si="1"/>
        <v>0.98829048300871658</v>
      </c>
      <c r="G16" s="18">
        <f t="shared" si="2"/>
        <v>2.113794667823556</v>
      </c>
      <c r="H16" s="1">
        <f t="shared" si="3"/>
        <v>0.62798415562197152</v>
      </c>
      <c r="J16" s="30"/>
    </row>
    <row r="17" spans="1:10" x14ac:dyDescent="0.2">
      <c r="A17" s="5" t="s">
        <v>21</v>
      </c>
      <c r="B17" s="5">
        <v>3.4159999999999995</v>
      </c>
      <c r="C17" s="5">
        <v>96</v>
      </c>
      <c r="D17" s="18">
        <v>391.68044574940001</v>
      </c>
      <c r="E17" s="5">
        <f t="shared" si="0"/>
        <v>0.39168044574940003</v>
      </c>
      <c r="F17" s="18">
        <f t="shared" si="1"/>
        <v>1.3379804026799502</v>
      </c>
      <c r="G17" s="18">
        <f t="shared" si="2"/>
        <v>2.8617252614101605</v>
      </c>
      <c r="H17" s="1">
        <f t="shared" si="3"/>
        <v>0.83774158706386448</v>
      </c>
      <c r="J17" s="30"/>
    </row>
    <row r="18" spans="1:10" x14ac:dyDescent="0.2">
      <c r="A18" s="5" t="s">
        <v>22</v>
      </c>
      <c r="B18" s="5">
        <v>3.194</v>
      </c>
      <c r="C18" s="5">
        <v>102</v>
      </c>
      <c r="D18" s="18">
        <v>441.35051085099997</v>
      </c>
      <c r="E18" s="5">
        <f t="shared" si="0"/>
        <v>0.44135051085099997</v>
      </c>
      <c r="F18" s="18">
        <f t="shared" si="1"/>
        <v>1.4096735316580939</v>
      </c>
      <c r="G18" s="18">
        <f t="shared" si="2"/>
        <v>3.0150653535784362</v>
      </c>
      <c r="H18" s="1">
        <f t="shared" si="3"/>
        <v>0.94397788152111339</v>
      </c>
      <c r="J18" s="30"/>
    </row>
    <row r="19" spans="1:10" x14ac:dyDescent="0.2">
      <c r="A19" s="5" t="s">
        <v>23</v>
      </c>
      <c r="B19" s="5">
        <v>3.2040000000000006</v>
      </c>
      <c r="C19" s="5">
        <v>108</v>
      </c>
      <c r="D19" s="18">
        <v>428.57320040640002</v>
      </c>
      <c r="E19" s="5">
        <f t="shared" si="0"/>
        <v>0.42857320040640001</v>
      </c>
      <c r="F19" s="18">
        <f t="shared" si="1"/>
        <v>1.3731485341021059</v>
      </c>
      <c r="G19" s="18">
        <f t="shared" si="2"/>
        <v>2.9369442480902284</v>
      </c>
      <c r="H19" s="1">
        <f t="shared" si="3"/>
        <v>0.91664926594576401</v>
      </c>
      <c r="J19" s="30"/>
    </row>
    <row r="20" spans="1:10" x14ac:dyDescent="0.2">
      <c r="A20" s="5" t="s">
        <v>24</v>
      </c>
      <c r="B20" s="5">
        <v>3.2100000000000009</v>
      </c>
      <c r="C20" s="5">
        <v>114</v>
      </c>
      <c r="D20" s="18">
        <v>410.85320816069998</v>
      </c>
      <c r="E20" s="5">
        <f t="shared" si="0"/>
        <v>0.41085320816069998</v>
      </c>
      <c r="F20" s="18">
        <f t="shared" si="1"/>
        <v>1.3188387981958472</v>
      </c>
      <c r="G20" s="18">
        <f t="shared" si="2"/>
        <v>2.8207844427058206</v>
      </c>
      <c r="H20" s="1">
        <f t="shared" si="3"/>
        <v>0.87874904757190653</v>
      </c>
      <c r="J20" s="30"/>
    </row>
    <row r="21" spans="1:10" x14ac:dyDescent="0.2">
      <c r="A21" s="5" t="s">
        <v>25</v>
      </c>
      <c r="B21" s="5">
        <v>3.2729999999999997</v>
      </c>
      <c r="C21" s="5">
        <v>120</v>
      </c>
      <c r="D21" s="18">
        <v>419.86348261080002</v>
      </c>
      <c r="E21" s="5">
        <f t="shared" si="0"/>
        <v>0.41986348261080003</v>
      </c>
      <c r="F21" s="18">
        <f t="shared" si="1"/>
        <v>1.3742131785851484</v>
      </c>
      <c r="G21" s="18">
        <f t="shared" si="2"/>
        <v>2.9392213517050805</v>
      </c>
      <c r="H21" s="1">
        <f t="shared" si="3"/>
        <v>0.89802057797283252</v>
      </c>
      <c r="J21" s="30"/>
    </row>
    <row r="22" spans="1:10" x14ac:dyDescent="0.2">
      <c r="A22" s="5" t="s">
        <v>26</v>
      </c>
      <c r="B22" s="5">
        <v>3.0750000000000002</v>
      </c>
      <c r="C22" s="5">
        <v>126</v>
      </c>
      <c r="D22" s="18">
        <v>400.6079424024</v>
      </c>
      <c r="E22" s="5">
        <f t="shared" si="0"/>
        <v>0.4006079424024</v>
      </c>
      <c r="F22" s="18">
        <f t="shared" si="1"/>
        <v>1.2318694228873801</v>
      </c>
      <c r="G22" s="18">
        <f t="shared" si="2"/>
        <v>2.6347709123201777</v>
      </c>
      <c r="H22" s="1">
        <f t="shared" si="3"/>
        <v>0.85683606904721221</v>
      </c>
      <c r="J22" s="30"/>
    </row>
    <row r="23" spans="1:10" x14ac:dyDescent="0.2">
      <c r="A23" s="5" t="s">
        <v>27</v>
      </c>
      <c r="B23" s="5">
        <v>3.2630000000000008</v>
      </c>
      <c r="C23" s="5">
        <v>132</v>
      </c>
      <c r="D23" s="18">
        <v>413.00449492800004</v>
      </c>
      <c r="E23" s="5">
        <f t="shared" si="0"/>
        <v>0.41300449492800007</v>
      </c>
      <c r="F23" s="18">
        <f t="shared" si="1"/>
        <v>1.3476336669500646</v>
      </c>
      <c r="G23" s="18">
        <f t="shared" si="2"/>
        <v>2.8823720438006366</v>
      </c>
      <c r="H23" s="1">
        <f t="shared" si="3"/>
        <v>0.88335030456654484</v>
      </c>
      <c r="J23" s="30"/>
    </row>
    <row r="24" spans="1:10" x14ac:dyDescent="0.2">
      <c r="A24" s="5" t="s">
        <v>28</v>
      </c>
      <c r="B24" s="5">
        <v>3.3520000000000003</v>
      </c>
      <c r="C24" s="5">
        <v>138</v>
      </c>
      <c r="D24" s="18">
        <v>416.34432486760005</v>
      </c>
      <c r="E24" s="5">
        <f t="shared" si="0"/>
        <v>0.41634432486760004</v>
      </c>
      <c r="F24" s="18">
        <f t="shared" si="1"/>
        <v>1.3955861769561955</v>
      </c>
      <c r="G24" s="18">
        <f t="shared" si="2"/>
        <v>2.9849347636713497</v>
      </c>
      <c r="H24" s="1">
        <f t="shared" si="3"/>
        <v>0.8904936645797582</v>
      </c>
      <c r="J24" s="30"/>
    </row>
    <row r="25" spans="1:10" x14ac:dyDescent="0.2">
      <c r="A25" s="5" t="s">
        <v>29</v>
      </c>
      <c r="B25" s="5">
        <v>3.3369999999999997</v>
      </c>
      <c r="C25" s="5">
        <v>144</v>
      </c>
      <c r="D25" s="18">
        <v>411.93656511840004</v>
      </c>
      <c r="E25" s="5">
        <f t="shared" si="0"/>
        <v>0.41193656511840004</v>
      </c>
      <c r="F25" s="18">
        <f t="shared" si="1"/>
        <v>1.3746323178001008</v>
      </c>
      <c r="G25" s="18">
        <f t="shared" si="2"/>
        <v>2.9401178231908167</v>
      </c>
      <c r="H25" s="1">
        <f t="shared" si="3"/>
        <v>0.88106617416566291</v>
      </c>
      <c r="J25" s="30"/>
    </row>
    <row r="26" spans="1:10" x14ac:dyDescent="0.2">
      <c r="A26" s="5" t="s">
        <v>30</v>
      </c>
      <c r="B26" s="5">
        <v>3.3370000000000006</v>
      </c>
      <c r="C26" s="5">
        <v>150</v>
      </c>
      <c r="D26" s="18">
        <v>382.28407744520001</v>
      </c>
      <c r="E26" s="5">
        <f t="shared" si="0"/>
        <v>0.38228407744519999</v>
      </c>
      <c r="F26" s="18">
        <f t="shared" si="1"/>
        <v>1.2756819664346326</v>
      </c>
      <c r="G26" s="18">
        <f t="shared" si="2"/>
        <v>2.7284789086291465</v>
      </c>
      <c r="H26" s="1">
        <f t="shared" si="3"/>
        <v>0.81764426389845546</v>
      </c>
      <c r="J26" s="30"/>
    </row>
    <row r="27" spans="1:10" x14ac:dyDescent="0.2">
      <c r="A27" s="5" t="s">
        <v>31</v>
      </c>
      <c r="B27" s="5">
        <v>3.4300000000000006</v>
      </c>
      <c r="C27" s="5">
        <v>156</v>
      </c>
      <c r="D27" s="18">
        <v>400.7440172286</v>
      </c>
      <c r="E27" s="5">
        <f t="shared" si="0"/>
        <v>0.40074401722859998</v>
      </c>
      <c r="F27" s="18">
        <f t="shared" si="1"/>
        <v>1.3745519790940983</v>
      </c>
      <c r="G27" s="18">
        <f t="shared" si="2"/>
        <v>2.9399459915974875</v>
      </c>
      <c r="H27" s="1">
        <f t="shared" si="3"/>
        <v>0.85712711125291163</v>
      </c>
      <c r="J27" s="30"/>
    </row>
    <row r="28" spans="1:10" x14ac:dyDescent="0.2">
      <c r="A28" s="5" t="s">
        <v>32</v>
      </c>
      <c r="B28" s="5">
        <v>3.3290000000000006</v>
      </c>
      <c r="C28" s="5">
        <v>162</v>
      </c>
      <c r="D28" s="18">
        <v>384.24946723839997</v>
      </c>
      <c r="E28" s="5">
        <f t="shared" si="0"/>
        <v>0.38424946723839998</v>
      </c>
      <c r="F28" s="18">
        <f t="shared" si="1"/>
        <v>1.2791664764366337</v>
      </c>
      <c r="G28" s="18">
        <f t="shared" si="2"/>
        <v>2.735931716066677</v>
      </c>
      <c r="H28" s="1">
        <f t="shared" si="3"/>
        <v>0.8218479171122488</v>
      </c>
      <c r="J28" s="30"/>
    </row>
    <row r="29" spans="1:10" x14ac:dyDescent="0.2">
      <c r="A29" s="5" t="s">
        <v>33</v>
      </c>
      <c r="B29" s="5">
        <v>3.3239999999999998</v>
      </c>
      <c r="C29" s="5">
        <v>168</v>
      </c>
      <c r="D29" s="18">
        <v>383.60330052660004</v>
      </c>
      <c r="E29" s="5">
        <f t="shared" si="0"/>
        <v>0.38360330052660002</v>
      </c>
      <c r="F29" s="18">
        <f t="shared" si="1"/>
        <v>1.2750973709504185</v>
      </c>
      <c r="G29" s="18">
        <f t="shared" si="2"/>
        <v>2.72722855274835</v>
      </c>
      <c r="H29" s="1">
        <f t="shared" si="3"/>
        <v>0.82046587026123652</v>
      </c>
      <c r="J29" s="30"/>
    </row>
    <row r="30" spans="1:10" x14ac:dyDescent="0.2">
      <c r="A30" s="5" t="s">
        <v>34</v>
      </c>
      <c r="B30" s="5">
        <v>3.41</v>
      </c>
      <c r="C30" s="5">
        <v>174</v>
      </c>
      <c r="D30" s="18">
        <v>386.87256447840002</v>
      </c>
      <c r="E30" s="5">
        <f t="shared" si="0"/>
        <v>0.38687256447840002</v>
      </c>
      <c r="F30" s="18">
        <f t="shared" si="1"/>
        <v>1.3192354448713441</v>
      </c>
      <c r="G30" s="18">
        <f t="shared" si="2"/>
        <v>2.8216328062609595</v>
      </c>
      <c r="H30" s="1">
        <f t="shared" si="3"/>
        <v>0.82745830095629302</v>
      </c>
      <c r="J30" s="30"/>
    </row>
    <row r="31" spans="1:10" x14ac:dyDescent="0.2">
      <c r="A31" s="5" t="s">
        <v>35</v>
      </c>
      <c r="B31" s="5">
        <v>3.3089999999999993</v>
      </c>
      <c r="C31" s="5">
        <v>180</v>
      </c>
      <c r="D31" s="18">
        <v>383.96365178540003</v>
      </c>
      <c r="E31" s="5">
        <f t="shared" si="0"/>
        <v>0.38396365178540004</v>
      </c>
      <c r="F31" s="18">
        <f t="shared" si="1"/>
        <v>1.2705357237578885</v>
      </c>
      <c r="G31" s="18">
        <f t="shared" si="2"/>
        <v>2.7174719218004251</v>
      </c>
      <c r="H31" s="1">
        <f t="shared" si="3"/>
        <v>0.82123660374748431</v>
      </c>
      <c r="J31" s="30"/>
    </row>
    <row r="32" spans="1:10" x14ac:dyDescent="0.2">
      <c r="A32" s="5" t="s">
        <v>36</v>
      </c>
      <c r="B32" s="5">
        <v>4.471000000000001</v>
      </c>
      <c r="C32" s="5">
        <v>186</v>
      </c>
      <c r="D32" s="18">
        <v>336.18068504219997</v>
      </c>
      <c r="E32" s="5">
        <f t="shared" si="0"/>
        <v>0.33618068504219994</v>
      </c>
      <c r="F32" s="18">
        <f t="shared" si="1"/>
        <v>1.5030638428236764</v>
      </c>
      <c r="G32" s="18">
        <f t="shared" si="2"/>
        <v>3.2148122348467951</v>
      </c>
      <c r="H32" s="1">
        <f t="shared" si="3"/>
        <v>0.71903650969510047</v>
      </c>
      <c r="J32" s="30"/>
    </row>
    <row r="33" spans="1:10" x14ac:dyDescent="0.2">
      <c r="A33" s="5" t="s">
        <v>37</v>
      </c>
      <c r="B33" s="5">
        <v>3.2519999999999998</v>
      </c>
      <c r="C33" s="5">
        <v>192</v>
      </c>
      <c r="D33" s="18">
        <v>24715.372707177601</v>
      </c>
      <c r="E33" s="5">
        <f t="shared" si="0"/>
        <v>24.7153727071776</v>
      </c>
      <c r="F33" s="18">
        <f t="shared" si="1"/>
        <v>80.374392043741551</v>
      </c>
      <c r="G33" s="18">
        <f t="shared" si="2"/>
        <v>171.90792004229235</v>
      </c>
      <c r="H33" s="1">
        <f t="shared" si="3"/>
        <v>52.86221403514525</v>
      </c>
      <c r="J33" s="30"/>
    </row>
    <row r="34" spans="1:10" x14ac:dyDescent="0.2">
      <c r="A34" s="5" t="s">
        <v>38</v>
      </c>
      <c r="B34" s="5">
        <v>3.1520000000000001</v>
      </c>
      <c r="C34" s="5">
        <v>198</v>
      </c>
      <c r="D34" s="18">
        <v>24974.595185010599</v>
      </c>
      <c r="E34" s="5">
        <f t="shared" si="0"/>
        <v>24.9745951850106</v>
      </c>
      <c r="F34" s="18">
        <f t="shared" si="1"/>
        <v>78.719924023153411</v>
      </c>
      <c r="G34" s="18">
        <f t="shared" si="2"/>
        <v>168.36927857995929</v>
      </c>
      <c r="H34" s="1">
        <f t="shared" si="3"/>
        <v>53.416649295672357</v>
      </c>
      <c r="J34" s="30"/>
    </row>
    <row r="35" spans="1:10" x14ac:dyDescent="0.2">
      <c r="A35" s="5" t="s">
        <v>39</v>
      </c>
      <c r="B35" s="5">
        <v>3.1960000000000006</v>
      </c>
      <c r="C35" s="5">
        <v>204</v>
      </c>
      <c r="D35" s="18">
        <v>28028.261564917197</v>
      </c>
      <c r="E35" s="5">
        <f t="shared" si="0"/>
        <v>28.028261564917198</v>
      </c>
      <c r="F35" s="18">
        <f t="shared" si="1"/>
        <v>89.578323961475377</v>
      </c>
      <c r="G35" s="18">
        <f t="shared" si="2"/>
        <v>191.59365267374298</v>
      </c>
      <c r="H35" s="1">
        <f t="shared" si="3"/>
        <v>59.947951399794412</v>
      </c>
      <c r="J35" s="30"/>
    </row>
    <row r="36" spans="1:10" x14ac:dyDescent="0.2">
      <c r="A36" s="5" t="s">
        <v>40</v>
      </c>
      <c r="B36" s="5">
        <v>3.205000000000001</v>
      </c>
      <c r="C36" s="5">
        <v>210</v>
      </c>
      <c r="D36" s="18">
        <v>29755.400287235199</v>
      </c>
      <c r="E36" s="5">
        <f t="shared" si="0"/>
        <v>29.755400287235201</v>
      </c>
      <c r="F36" s="18">
        <f t="shared" si="1"/>
        <v>95.36605792058883</v>
      </c>
      <c r="G36" s="18">
        <f t="shared" si="2"/>
        <v>203.97268636059013</v>
      </c>
      <c r="H36" s="1">
        <f t="shared" si="3"/>
        <v>63.642023825457123</v>
      </c>
      <c r="J36" s="30"/>
    </row>
    <row r="37" spans="1:10" x14ac:dyDescent="0.2">
      <c r="A37" s="5" t="s">
        <v>41</v>
      </c>
      <c r="B37" s="5">
        <v>3.008</v>
      </c>
      <c r="C37" s="5">
        <v>216</v>
      </c>
      <c r="D37" s="18">
        <v>32418.983698843498</v>
      </c>
      <c r="E37" s="5">
        <f t="shared" si="0"/>
        <v>32.418983698843498</v>
      </c>
      <c r="F37" s="18">
        <f t="shared" si="1"/>
        <v>97.516302966121245</v>
      </c>
      <c r="G37" s="18">
        <f t="shared" si="2"/>
        <v>208.57171527962137</v>
      </c>
      <c r="H37" s="1">
        <f t="shared" si="3"/>
        <v>69.339001090299661</v>
      </c>
      <c r="J37" s="30"/>
    </row>
    <row r="38" spans="1:10" x14ac:dyDescent="0.2">
      <c r="A38" s="5" t="s">
        <v>42</v>
      </c>
      <c r="B38" s="5">
        <v>2.995000000000001</v>
      </c>
      <c r="C38" s="5">
        <v>222</v>
      </c>
      <c r="D38" s="18">
        <v>32800.804103275797</v>
      </c>
      <c r="E38" s="5">
        <f t="shared" si="0"/>
        <v>32.800804103275794</v>
      </c>
      <c r="F38" s="18">
        <f t="shared" si="1"/>
        <v>98.238408289311053</v>
      </c>
      <c r="G38" s="18">
        <f t="shared" si="2"/>
        <v>210.11618262804583</v>
      </c>
      <c r="H38" s="1">
        <f t="shared" si="3"/>
        <v>70.155653632068706</v>
      </c>
      <c r="J38" s="30"/>
    </row>
    <row r="39" spans="1:10" x14ac:dyDescent="0.2">
      <c r="A39" s="5" t="s">
        <v>43</v>
      </c>
      <c r="B39" s="5">
        <v>3.0759999999999996</v>
      </c>
      <c r="C39" s="5">
        <v>228</v>
      </c>
      <c r="D39" s="18">
        <v>32471.973371295997</v>
      </c>
      <c r="E39" s="5">
        <f t="shared" si="0"/>
        <v>32.471973371295995</v>
      </c>
      <c r="F39" s="18">
        <f t="shared" si="1"/>
        <v>99.883790090106473</v>
      </c>
      <c r="G39" s="18">
        <f t="shared" si="2"/>
        <v>213.63539012508352</v>
      </c>
      <c r="H39" s="1">
        <f t="shared" si="3"/>
        <v>69.452337491899726</v>
      </c>
      <c r="J39" s="30"/>
    </row>
    <row r="40" spans="1:10" x14ac:dyDescent="0.2">
      <c r="A40" s="5" t="s">
        <v>44</v>
      </c>
      <c r="B40" s="5">
        <v>3.056</v>
      </c>
      <c r="C40" s="5">
        <v>234</v>
      </c>
      <c r="D40" s="18">
        <v>32438.644692685601</v>
      </c>
      <c r="E40" s="5">
        <f t="shared" si="0"/>
        <v>32.4386446926856</v>
      </c>
      <c r="F40" s="18">
        <f t="shared" si="1"/>
        <v>99.132498180847193</v>
      </c>
      <c r="G40" s="18">
        <f t="shared" si="2"/>
        <v>212.02849735511921</v>
      </c>
      <c r="H40" s="1">
        <f t="shared" si="3"/>
        <v>69.381052799450003</v>
      </c>
      <c r="J40" s="30"/>
    </row>
    <row r="41" spans="1:10" x14ac:dyDescent="0.2">
      <c r="A41" s="5" t="s">
        <v>45</v>
      </c>
      <c r="B41" s="5">
        <v>3.1000000000000005</v>
      </c>
      <c r="C41" s="5">
        <v>240</v>
      </c>
      <c r="D41" s="18">
        <v>31759.545981715197</v>
      </c>
      <c r="E41" s="5">
        <f t="shared" si="0"/>
        <v>31.759545981715195</v>
      </c>
      <c r="F41" s="18">
        <f t="shared" si="1"/>
        <v>98.454592543317119</v>
      </c>
      <c r="G41" s="18">
        <f t="shared" si="2"/>
        <v>210.57856603782457</v>
      </c>
      <c r="H41" s="1">
        <f t="shared" si="3"/>
        <v>67.928569689620815</v>
      </c>
      <c r="J41" s="30"/>
    </row>
    <row r="42" spans="1:10" x14ac:dyDescent="0.2">
      <c r="A42" s="5" t="s">
        <v>46</v>
      </c>
      <c r="B42" s="5">
        <v>3.1209999999999996</v>
      </c>
      <c r="C42" s="5">
        <v>246</v>
      </c>
      <c r="D42" s="18">
        <v>30780.382274319996</v>
      </c>
      <c r="E42" s="5">
        <f t="shared" si="0"/>
        <v>30.780382274319997</v>
      </c>
      <c r="F42" s="18">
        <f t="shared" si="1"/>
        <v>96.065573078152696</v>
      </c>
      <c r="G42" s="18">
        <f t="shared" si="2"/>
        <v>205.46883697171285</v>
      </c>
      <c r="H42" s="1">
        <f t="shared" si="3"/>
        <v>65.834295729481852</v>
      </c>
      <c r="J42" s="30"/>
    </row>
    <row r="43" spans="1:10" x14ac:dyDescent="0.2">
      <c r="A43" s="5" t="s">
        <v>47</v>
      </c>
      <c r="B43" s="5">
        <v>3.1499999999999995</v>
      </c>
      <c r="C43" s="5">
        <v>252</v>
      </c>
      <c r="D43" s="18">
        <v>29444.991230459997</v>
      </c>
      <c r="E43" s="5">
        <f t="shared" si="0"/>
        <v>29.444991230459998</v>
      </c>
      <c r="F43" s="18">
        <f t="shared" si="1"/>
        <v>92.751722375948972</v>
      </c>
      <c r="G43" s="18">
        <f t="shared" si="2"/>
        <v>198.38104237618418</v>
      </c>
      <c r="H43" s="1">
        <f t="shared" si="3"/>
        <v>62.978108690852132</v>
      </c>
      <c r="J43" s="30"/>
    </row>
    <row r="44" spans="1:10" x14ac:dyDescent="0.2">
      <c r="A44" s="5" t="s">
        <v>48</v>
      </c>
      <c r="B44" s="5">
        <v>3.1749999999999998</v>
      </c>
      <c r="C44" s="5">
        <v>258</v>
      </c>
      <c r="D44" s="18">
        <v>30079.800840226901</v>
      </c>
      <c r="E44" s="5">
        <f t="shared" si="0"/>
        <v>30.079800840226902</v>
      </c>
      <c r="F44" s="18">
        <f t="shared" si="1"/>
        <v>95.503367667720411</v>
      </c>
      <c r="G44" s="18">
        <f t="shared" si="2"/>
        <v>204.26636986388903</v>
      </c>
      <c r="H44" s="1">
        <f t="shared" si="3"/>
        <v>64.335864524059545</v>
      </c>
      <c r="J44" s="30"/>
    </row>
    <row r="45" spans="1:10" x14ac:dyDescent="0.2">
      <c r="A45" s="5" t="s">
        <v>49</v>
      </c>
      <c r="B45" s="5">
        <v>3.1910000000000007</v>
      </c>
      <c r="C45" s="5">
        <v>264</v>
      </c>
      <c r="D45" s="18">
        <v>29816.463139577998</v>
      </c>
      <c r="E45" s="5">
        <f t="shared" si="0"/>
        <v>29.816463139577998</v>
      </c>
      <c r="F45" s="18">
        <f t="shared" si="1"/>
        <v>95.144333878393411</v>
      </c>
      <c r="G45" s="18">
        <f t="shared" si="2"/>
        <v>203.49845423331703</v>
      </c>
      <c r="H45" s="1">
        <f t="shared" si="3"/>
        <v>63.772627462650263</v>
      </c>
      <c r="J45" s="30"/>
    </row>
    <row r="46" spans="1:10" x14ac:dyDescent="0.2">
      <c r="A46" s="5" t="s">
        <v>50</v>
      </c>
      <c r="B46" s="5">
        <v>3.2060000000000004</v>
      </c>
      <c r="C46" s="5">
        <v>270</v>
      </c>
      <c r="D46" s="18">
        <v>29632.138472516403</v>
      </c>
      <c r="E46" s="5">
        <f t="shared" si="0"/>
        <v>29.632138472516402</v>
      </c>
      <c r="F46" s="18">
        <f t="shared" si="1"/>
        <v>95.000635942887598</v>
      </c>
      <c r="G46" s="18">
        <f t="shared" si="2"/>
        <v>203.19110742074355</v>
      </c>
      <c r="H46" s="1">
        <f t="shared" si="3"/>
        <v>63.378386594118382</v>
      </c>
      <c r="J46" s="30"/>
    </row>
    <row r="47" spans="1:10" x14ac:dyDescent="0.2">
      <c r="A47" s="5" t="s">
        <v>51</v>
      </c>
      <c r="B47" s="5">
        <v>3.1549999999999994</v>
      </c>
      <c r="C47" s="5">
        <v>276</v>
      </c>
      <c r="D47" s="18">
        <v>30381.061853284802</v>
      </c>
      <c r="E47" s="5">
        <f t="shared" si="0"/>
        <v>30.381061853284802</v>
      </c>
      <c r="F47" s="18">
        <f t="shared" si="1"/>
        <v>95.852250147113537</v>
      </c>
      <c r="G47" s="18">
        <f t="shared" si="2"/>
        <v>205.01257347235961</v>
      </c>
      <c r="H47" s="1">
        <f t="shared" si="3"/>
        <v>64.980213461920656</v>
      </c>
      <c r="J47" s="30"/>
    </row>
    <row r="48" spans="1:10" x14ac:dyDescent="0.2">
      <c r="A48" s="5" t="s">
        <v>52</v>
      </c>
      <c r="B48" s="5">
        <v>3.1979999999999995</v>
      </c>
      <c r="C48" s="5">
        <v>282</v>
      </c>
      <c r="D48" s="18">
        <v>28634.376673090002</v>
      </c>
      <c r="E48" s="5">
        <f t="shared" si="0"/>
        <v>28.634376673090003</v>
      </c>
      <c r="F48" s="18">
        <f t="shared" si="1"/>
        <v>91.572736600541816</v>
      </c>
      <c r="G48" s="18">
        <f t="shared" si="2"/>
        <v>195.85938109507126</v>
      </c>
      <c r="H48" s="1">
        <f t="shared" si="3"/>
        <v>61.244334301147994</v>
      </c>
      <c r="J48" s="30"/>
    </row>
    <row r="49" spans="1:10" x14ac:dyDescent="0.2">
      <c r="A49" s="5" t="s">
        <v>53</v>
      </c>
      <c r="B49" s="5">
        <v>3.1460000000000008</v>
      </c>
      <c r="C49" s="5">
        <v>288</v>
      </c>
      <c r="D49" s="18">
        <v>32042.1423050304</v>
      </c>
      <c r="E49" s="5">
        <f t="shared" si="0"/>
        <v>32.042142305030403</v>
      </c>
      <c r="F49" s="18">
        <f t="shared" si="1"/>
        <v>100.80457969162566</v>
      </c>
      <c r="G49" s="18">
        <f t="shared" si="2"/>
        <v>215.6048112450292</v>
      </c>
      <c r="H49" s="1">
        <f t="shared" si="3"/>
        <v>68.53299785283825</v>
      </c>
      <c r="J49" s="30"/>
    </row>
    <row r="50" spans="1:10" x14ac:dyDescent="0.2">
      <c r="A50" s="5" t="s">
        <v>54</v>
      </c>
      <c r="B50" s="5">
        <v>3.1779999999999999</v>
      </c>
      <c r="C50" s="5">
        <v>294</v>
      </c>
      <c r="D50" s="18">
        <v>33405.729590744399</v>
      </c>
      <c r="E50" s="5">
        <f t="shared" si="0"/>
        <v>33.4057295907444</v>
      </c>
      <c r="F50" s="18">
        <f t="shared" si="1"/>
        <v>106.16340863938569</v>
      </c>
      <c r="G50" s="18">
        <f t="shared" si="2"/>
        <v>227.06648597558888</v>
      </c>
      <c r="H50" s="1">
        <f t="shared" si="3"/>
        <v>71.449492125735958</v>
      </c>
      <c r="J50" s="30"/>
    </row>
    <row r="51" spans="1:10" x14ac:dyDescent="0.2">
      <c r="A51" s="5" t="s">
        <v>55</v>
      </c>
      <c r="B51" s="5">
        <v>3.2069999999999999</v>
      </c>
      <c r="C51" s="5">
        <v>300</v>
      </c>
      <c r="D51" s="18">
        <v>30254.643767515303</v>
      </c>
      <c r="E51" s="5">
        <f t="shared" si="0"/>
        <v>30.254643767515304</v>
      </c>
      <c r="F51" s="18">
        <f t="shared" si="1"/>
        <v>97.026642562421571</v>
      </c>
      <c r="G51" s="18">
        <f t="shared" si="2"/>
        <v>207.52441029370908</v>
      </c>
      <c r="H51" s="1">
        <f t="shared" si="3"/>
        <v>64.70982547356067</v>
      </c>
      <c r="J51" s="30"/>
    </row>
    <row r="52" spans="1:10" x14ac:dyDescent="0.2">
      <c r="A52" s="5" t="s">
        <v>56</v>
      </c>
      <c r="B52" s="5">
        <v>3.1859999999999991</v>
      </c>
      <c r="C52" s="5">
        <v>306</v>
      </c>
      <c r="D52" s="18">
        <v>30605.440685287998</v>
      </c>
      <c r="E52" s="5">
        <f t="shared" si="0"/>
        <v>30.605440685287999</v>
      </c>
      <c r="F52" s="18">
        <f t="shared" si="1"/>
        <v>97.508934023327527</v>
      </c>
      <c r="G52" s="18">
        <f t="shared" si="2"/>
        <v>208.55595429410883</v>
      </c>
      <c r="H52" s="1">
        <f t="shared" si="3"/>
        <v>65.460123758351813</v>
      </c>
      <c r="J52" s="30"/>
    </row>
    <row r="53" spans="1:10" x14ac:dyDescent="0.2">
      <c r="A53" s="5" t="s">
        <v>57</v>
      </c>
      <c r="B53" s="5">
        <v>3.1899999999999995</v>
      </c>
      <c r="C53" s="5">
        <v>312</v>
      </c>
      <c r="D53" s="18">
        <v>29287.113080582403</v>
      </c>
      <c r="E53" s="5">
        <f t="shared" si="0"/>
        <v>29.287113080582404</v>
      </c>
      <c r="F53" s="18">
        <f t="shared" si="1"/>
        <v>93.425890727057848</v>
      </c>
      <c r="G53" s="18">
        <f t="shared" si="2"/>
        <v>199.82298023786527</v>
      </c>
      <c r="H53" s="1">
        <f t="shared" si="3"/>
        <v>62.6404326764468</v>
      </c>
      <c r="J53" s="30"/>
    </row>
    <row r="54" spans="1:10" x14ac:dyDescent="0.2">
      <c r="A54" s="5" t="s">
        <v>58</v>
      </c>
      <c r="B54" s="5">
        <v>3.2120000000000006</v>
      </c>
      <c r="C54" s="5">
        <v>318</v>
      </c>
      <c r="D54" s="18">
        <v>29078.936260525003</v>
      </c>
      <c r="E54" s="5">
        <f t="shared" si="0"/>
        <v>29.078936260525001</v>
      </c>
      <c r="F54" s="18">
        <f t="shared" si="1"/>
        <v>93.401543268806336</v>
      </c>
      <c r="G54" s="18">
        <f t="shared" si="2"/>
        <v>199.77090493378014</v>
      </c>
      <c r="H54" s="1">
        <f t="shared" si="3"/>
        <v>62.195175882247852</v>
      </c>
      <c r="J54" s="30"/>
    </row>
    <row r="55" spans="1:10" x14ac:dyDescent="0.2">
      <c r="A55" s="5" t="s">
        <v>59</v>
      </c>
      <c r="B55" s="5">
        <v>3.1520000000000001</v>
      </c>
      <c r="C55" s="5">
        <v>324</v>
      </c>
      <c r="D55" s="18">
        <v>28604.142582098102</v>
      </c>
      <c r="E55" s="5">
        <f t="shared" si="0"/>
        <v>28.604142582098103</v>
      </c>
      <c r="F55" s="18">
        <f t="shared" si="1"/>
        <v>90.160257418773227</v>
      </c>
      <c r="G55" s="18">
        <f t="shared" si="2"/>
        <v>192.83831490636865</v>
      </c>
      <c r="H55" s="1">
        <f t="shared" si="3"/>
        <v>61.179668434761624</v>
      </c>
      <c r="J55" s="30"/>
    </row>
    <row r="56" spans="1:10" x14ac:dyDescent="0.2">
      <c r="A56" s="5" t="s">
        <v>60</v>
      </c>
      <c r="B56" s="5">
        <v>3.173</v>
      </c>
      <c r="C56" s="5">
        <v>330</v>
      </c>
      <c r="D56" s="18">
        <v>28912.262831769502</v>
      </c>
      <c r="E56" s="5">
        <f t="shared" si="0"/>
        <v>28.912262831769503</v>
      </c>
      <c r="F56" s="18">
        <f t="shared" si="1"/>
        <v>91.738609965204631</v>
      </c>
      <c r="G56" s="18">
        <f t="shared" si="2"/>
        <v>196.21415759022764</v>
      </c>
      <c r="H56" s="1">
        <f t="shared" si="3"/>
        <v>61.838688178451825</v>
      </c>
      <c r="J56" s="30"/>
    </row>
    <row r="57" spans="1:10" x14ac:dyDescent="0.2">
      <c r="A57" s="5" t="s">
        <v>61</v>
      </c>
      <c r="B57" s="5">
        <v>3.2350000000000003</v>
      </c>
      <c r="C57" s="5">
        <v>336</v>
      </c>
      <c r="D57" s="18">
        <v>28732.2237502752</v>
      </c>
      <c r="E57" s="5">
        <f t="shared" si="0"/>
        <v>28.7322237502752</v>
      </c>
      <c r="F57" s="18">
        <f t="shared" si="1"/>
        <v>92.948743832140266</v>
      </c>
      <c r="G57" s="18">
        <f t="shared" si="2"/>
        <v>198.802439638127</v>
      </c>
      <c r="H57" s="1">
        <f t="shared" si="3"/>
        <v>61.453613489374646</v>
      </c>
      <c r="J57" s="30"/>
    </row>
    <row r="58" spans="1:10" x14ac:dyDescent="0.2">
      <c r="A58" s="5" t="s">
        <v>62</v>
      </c>
      <c r="B58" s="5">
        <v>2.9959999999999996</v>
      </c>
      <c r="C58" s="5">
        <v>342</v>
      </c>
      <c r="D58" s="18">
        <v>30626.432100028502</v>
      </c>
      <c r="E58" s="5">
        <f t="shared" si="0"/>
        <v>30.626432100028502</v>
      </c>
      <c r="F58" s="18">
        <f t="shared" si="1"/>
        <v>91.756790571685372</v>
      </c>
      <c r="G58" s="18">
        <f t="shared" si="2"/>
        <v>196.25304298849616</v>
      </c>
      <c r="H58" s="1">
        <f t="shared" si="3"/>
        <v>65.50502102419766</v>
      </c>
      <c r="J58" s="30"/>
    </row>
    <row r="59" spans="1:10" x14ac:dyDescent="0.2">
      <c r="A59" s="5" t="s">
        <v>63</v>
      </c>
      <c r="B59" s="5">
        <v>2.9909999999999988</v>
      </c>
      <c r="C59" s="5">
        <v>348</v>
      </c>
      <c r="D59" s="18">
        <v>31251.315928447999</v>
      </c>
      <c r="E59" s="5">
        <f t="shared" si="0"/>
        <v>31.251315928447998</v>
      </c>
      <c r="F59" s="18">
        <f t="shared" si="1"/>
        <v>93.472685941987933</v>
      </c>
      <c r="G59" s="18">
        <f t="shared" si="2"/>
        <v>199.92306768937823</v>
      </c>
      <c r="H59" s="1">
        <f t="shared" si="3"/>
        <v>66.841547204740323</v>
      </c>
      <c r="J59" s="30"/>
    </row>
    <row r="60" spans="1:10" x14ac:dyDescent="0.2">
      <c r="A60" s="5" t="s">
        <v>64</v>
      </c>
      <c r="B60" s="5">
        <v>2.9859999999999989</v>
      </c>
      <c r="C60" s="5">
        <v>354</v>
      </c>
      <c r="D60" s="18">
        <v>31397.716034208006</v>
      </c>
      <c r="E60" s="5">
        <f t="shared" si="0"/>
        <v>31.397716034208006</v>
      </c>
      <c r="F60" s="18">
        <f t="shared" si="1"/>
        <v>93.753580078145063</v>
      </c>
      <c r="G60" s="18">
        <f t="shared" si="2"/>
        <v>200.5238551475598</v>
      </c>
      <c r="H60" s="1">
        <f t="shared" si="3"/>
        <v>67.154673525639609</v>
      </c>
      <c r="J60" s="30"/>
    </row>
    <row r="61" spans="1:10" x14ac:dyDescent="0.2">
      <c r="A61" s="5" t="s">
        <v>65</v>
      </c>
      <c r="B61" s="5">
        <v>3.0169999999999995</v>
      </c>
      <c r="C61" s="5">
        <v>360</v>
      </c>
      <c r="D61" s="18">
        <v>32042.1589602153</v>
      </c>
      <c r="E61" s="5">
        <f t="shared" si="0"/>
        <v>32.042158960215303</v>
      </c>
      <c r="F61" s="18">
        <f t="shared" si="1"/>
        <v>96.671193582969536</v>
      </c>
      <c r="G61" s="18">
        <f t="shared" si="2"/>
        <v>206.76416199589923</v>
      </c>
      <c r="H61" s="1">
        <f t="shared" si="3"/>
        <v>68.533033475604668</v>
      </c>
      <c r="J61" s="30"/>
    </row>
    <row r="62" spans="1:10" x14ac:dyDescent="0.2">
      <c r="A62" s="5" t="s">
        <v>66</v>
      </c>
      <c r="B62" s="5">
        <v>3.0379999999999994</v>
      </c>
      <c r="C62" s="5">
        <v>366</v>
      </c>
      <c r="D62" s="18">
        <v>31743.1147131789</v>
      </c>
      <c r="E62" s="5">
        <f t="shared" si="0"/>
        <v>31.743114713178901</v>
      </c>
      <c r="F62" s="18">
        <f t="shared" si="1"/>
        <v>96.435582498637473</v>
      </c>
      <c r="G62" s="18">
        <f t="shared" si="2"/>
        <v>206.2602277151349</v>
      </c>
      <c r="H62" s="1">
        <f t="shared" si="3"/>
        <v>67.893425844349878</v>
      </c>
      <c r="J62" s="30"/>
    </row>
    <row r="63" spans="1:10" x14ac:dyDescent="0.2">
      <c r="A63" s="5" t="s">
        <v>67</v>
      </c>
      <c r="B63" s="5">
        <v>3.0650000000000004</v>
      </c>
      <c r="C63" s="5">
        <v>372</v>
      </c>
      <c r="D63" s="18">
        <v>31213.225406308</v>
      </c>
      <c r="E63" s="5">
        <f t="shared" si="0"/>
        <v>31.213225406307998</v>
      </c>
      <c r="F63" s="18">
        <f t="shared" si="1"/>
        <v>95.668535870334026</v>
      </c>
      <c r="G63" s="18">
        <f t="shared" si="2"/>
        <v>204.61963813063966</v>
      </c>
      <c r="H63" s="1">
        <f t="shared" si="3"/>
        <v>66.760077693520273</v>
      </c>
      <c r="J63" s="30"/>
    </row>
    <row r="64" spans="1:10" x14ac:dyDescent="0.2">
      <c r="A64" s="5" t="s">
        <v>68</v>
      </c>
      <c r="B64" s="5">
        <v>3.0959999999999992</v>
      </c>
      <c r="C64" s="5">
        <v>378</v>
      </c>
      <c r="D64" s="18">
        <v>33398.337154893998</v>
      </c>
      <c r="E64" s="5">
        <f t="shared" si="0"/>
        <v>33.398337154893994</v>
      </c>
      <c r="F64" s="18">
        <f t="shared" si="1"/>
        <v>103.40125183155179</v>
      </c>
      <c r="G64" s="18">
        <f t="shared" si="2"/>
        <v>221.1586760427067</v>
      </c>
      <c r="H64" s="1">
        <f t="shared" si="3"/>
        <v>71.433680892347141</v>
      </c>
      <c r="J64" s="30"/>
    </row>
    <row r="65" spans="1:10" x14ac:dyDescent="0.2">
      <c r="A65" s="5" t="s">
        <v>69</v>
      </c>
      <c r="B65" s="5">
        <v>3.1340000000000003</v>
      </c>
      <c r="C65" s="5">
        <v>384</v>
      </c>
      <c r="D65" s="18">
        <v>31399.386451012499</v>
      </c>
      <c r="E65" s="5">
        <f t="shared" si="0"/>
        <v>31.3993864510125</v>
      </c>
      <c r="F65" s="18">
        <f t="shared" si="1"/>
        <v>98.405677137473177</v>
      </c>
      <c r="G65" s="18">
        <f t="shared" si="2"/>
        <v>210.47394383835487</v>
      </c>
      <c r="H65" s="1">
        <f t="shared" si="3"/>
        <v>67.158246278990063</v>
      </c>
      <c r="J65" s="30"/>
    </row>
    <row r="66" spans="1:10" x14ac:dyDescent="0.2">
      <c r="A66" s="5" t="s">
        <v>70</v>
      </c>
      <c r="B66" s="5">
        <v>3.1710000000000003</v>
      </c>
      <c r="C66" s="5">
        <v>390</v>
      </c>
      <c r="D66" s="18">
        <v>30330.888816028506</v>
      </c>
      <c r="E66" s="5">
        <f t="shared" si="0"/>
        <v>30.330888816028505</v>
      </c>
      <c r="F66" s="18">
        <f t="shared" si="1"/>
        <v>96.179248435626405</v>
      </c>
      <c r="G66" s="18">
        <f t="shared" si="2"/>
        <v>205.7119703101614</v>
      </c>
      <c r="H66" s="1">
        <f t="shared" si="3"/>
        <v>64.872901390779376</v>
      </c>
      <c r="J66" s="30"/>
    </row>
    <row r="67" spans="1:10" x14ac:dyDescent="0.2">
      <c r="A67" s="5" t="s">
        <v>71</v>
      </c>
      <c r="B67" s="5">
        <v>3.1879999999999997</v>
      </c>
      <c r="C67" s="5">
        <v>396</v>
      </c>
      <c r="D67" s="18">
        <v>29875.595821556002</v>
      </c>
      <c r="E67" s="5">
        <f t="shared" si="0"/>
        <v>29.875595821556001</v>
      </c>
      <c r="F67" s="18">
        <f t="shared" si="1"/>
        <v>95.243399479120527</v>
      </c>
      <c r="G67" s="18">
        <f t="shared" si="2"/>
        <v>203.71033964775938</v>
      </c>
      <c r="H67" s="1">
        <f t="shared" si="3"/>
        <v>63.89910277533231</v>
      </c>
      <c r="J67" s="30"/>
    </row>
    <row r="68" spans="1:10" x14ac:dyDescent="0.2">
      <c r="A68" s="5" t="s">
        <v>72</v>
      </c>
      <c r="B68" s="5">
        <v>3.1319999999999997</v>
      </c>
      <c r="C68" s="5">
        <v>402</v>
      </c>
      <c r="D68" s="18">
        <v>29631.496399455202</v>
      </c>
      <c r="E68" s="5">
        <f t="shared" ref="E68:E98" si="4">D68/1000</f>
        <v>29.631496399455202</v>
      </c>
      <c r="F68" s="18">
        <f t="shared" ref="F68:F98" si="5">D68*B68/1000</f>
        <v>92.80584672309368</v>
      </c>
      <c r="G68" s="18">
        <f t="shared" ref="G68:G98" si="6">F68*60.08/28.09</f>
        <v>198.49680566477281</v>
      </c>
      <c r="H68" s="1">
        <f t="shared" ref="H68:H98" si="7">G68/B68</f>
        <v>63.377013302928745</v>
      </c>
      <c r="J68" s="30"/>
    </row>
    <row r="69" spans="1:10" x14ac:dyDescent="0.2">
      <c r="A69" t="s">
        <v>73</v>
      </c>
      <c r="B69" s="5">
        <v>3.1560000000000001</v>
      </c>
      <c r="C69" s="5">
        <v>408</v>
      </c>
      <c r="D69" s="30">
        <v>29840.1283465454</v>
      </c>
      <c r="E69" s="5">
        <f t="shared" si="4"/>
        <v>29.840128346545399</v>
      </c>
      <c r="F69" s="18">
        <f t="shared" si="5"/>
        <v>94.175445061697289</v>
      </c>
      <c r="G69" s="18">
        <f t="shared" si="6"/>
        <v>201.42615661469466</v>
      </c>
      <c r="H69" s="1">
        <f t="shared" si="7"/>
        <v>63.823243540777774</v>
      </c>
      <c r="J69" s="30"/>
    </row>
    <row r="70" spans="1:10" x14ac:dyDescent="0.2">
      <c r="A70" s="5" t="s">
        <v>75</v>
      </c>
      <c r="B70" s="5">
        <v>3.1809999999999992</v>
      </c>
      <c r="C70" s="5">
        <v>414</v>
      </c>
      <c r="D70" s="18">
        <v>29772.042482383004</v>
      </c>
      <c r="E70" s="5">
        <f t="shared" si="4"/>
        <v>29.772042482383004</v>
      </c>
      <c r="F70" s="18">
        <f t="shared" si="5"/>
        <v>94.704867136460308</v>
      </c>
      <c r="G70" s="18">
        <f t="shared" si="6"/>
        <v>202.55850543106212</v>
      </c>
      <c r="H70" s="1">
        <f t="shared" si="7"/>
        <v>63.677618808884681</v>
      </c>
      <c r="J70" s="30"/>
    </row>
    <row r="71" spans="1:10" x14ac:dyDescent="0.2">
      <c r="A71" s="5" t="s">
        <v>76</v>
      </c>
      <c r="B71" s="5">
        <v>3.2019999999999991</v>
      </c>
      <c r="C71" s="5">
        <v>420</v>
      </c>
      <c r="D71" s="18">
        <v>28447.904652628502</v>
      </c>
      <c r="E71" s="5">
        <f t="shared" si="4"/>
        <v>28.447904652628502</v>
      </c>
      <c r="F71" s="18">
        <f t="shared" si="5"/>
        <v>91.090190697716437</v>
      </c>
      <c r="G71" s="18">
        <f t="shared" si="6"/>
        <v>194.82729288425787</v>
      </c>
      <c r="H71" s="1">
        <f t="shared" si="7"/>
        <v>60.845500588462812</v>
      </c>
      <c r="J71" s="30"/>
    </row>
    <row r="72" spans="1:10" x14ac:dyDescent="0.2">
      <c r="A72" s="5" t="s">
        <v>77</v>
      </c>
      <c r="B72" s="5">
        <v>3.1560000000000006</v>
      </c>
      <c r="C72" s="5">
        <v>426</v>
      </c>
      <c r="D72" s="18">
        <v>28904.605520833698</v>
      </c>
      <c r="E72" s="5">
        <f t="shared" si="4"/>
        <v>28.904605520833698</v>
      </c>
      <c r="F72" s="18">
        <f t="shared" si="5"/>
        <v>91.222935023751162</v>
      </c>
      <c r="G72" s="18">
        <f t="shared" si="6"/>
        <v>195.11121168483339</v>
      </c>
      <c r="H72" s="1">
        <f t="shared" si="7"/>
        <v>61.822310419782433</v>
      </c>
      <c r="J72" s="30"/>
    </row>
    <row r="73" spans="1:10" x14ac:dyDescent="0.2">
      <c r="A73" s="5" t="s">
        <v>78</v>
      </c>
      <c r="B73" s="5">
        <v>3.1879999999999997</v>
      </c>
      <c r="C73" s="5">
        <v>432</v>
      </c>
      <c r="D73" s="18">
        <v>28993.207165322405</v>
      </c>
      <c r="E73" s="5">
        <f t="shared" si="4"/>
        <v>28.993207165322406</v>
      </c>
      <c r="F73" s="18">
        <f t="shared" si="5"/>
        <v>92.430344443047815</v>
      </c>
      <c r="G73" s="18">
        <f t="shared" si="6"/>
        <v>197.69366657665762</v>
      </c>
      <c r="H73" s="1">
        <f t="shared" si="7"/>
        <v>62.011815111875045</v>
      </c>
      <c r="J73" s="30"/>
    </row>
    <row r="74" spans="1:10" x14ac:dyDescent="0.2">
      <c r="A74" s="5" t="s">
        <v>79</v>
      </c>
      <c r="B74" s="5">
        <v>3.1480000000000006</v>
      </c>
      <c r="C74" s="5">
        <v>438</v>
      </c>
      <c r="D74" s="18">
        <v>30388.904053141199</v>
      </c>
      <c r="E74" s="5">
        <f t="shared" si="4"/>
        <v>30.3889040531412</v>
      </c>
      <c r="F74" s="18">
        <f t="shared" si="5"/>
        <v>95.664269959288518</v>
      </c>
      <c r="G74" s="18">
        <f t="shared" si="6"/>
        <v>204.61051403182819</v>
      </c>
      <c r="H74" s="1">
        <f t="shared" si="7"/>
        <v>64.996986668306278</v>
      </c>
      <c r="J74" s="30"/>
    </row>
    <row r="75" spans="1:10" x14ac:dyDescent="0.2">
      <c r="A75" s="5" t="s">
        <v>80</v>
      </c>
      <c r="B75" s="5">
        <v>3.125</v>
      </c>
      <c r="C75" s="5">
        <v>444</v>
      </c>
      <c r="D75" s="18">
        <v>30035.204746370997</v>
      </c>
      <c r="E75" s="5">
        <f t="shared" si="4"/>
        <v>30.035204746370997</v>
      </c>
      <c r="F75" s="18">
        <f t="shared" si="5"/>
        <v>93.860014832409362</v>
      </c>
      <c r="G75" s="18">
        <f t="shared" si="6"/>
        <v>200.75150199826109</v>
      </c>
      <c r="H75" s="1">
        <f t="shared" si="7"/>
        <v>64.240480639443547</v>
      </c>
      <c r="J75" s="30"/>
    </row>
    <row r="76" spans="1:10" x14ac:dyDescent="0.2">
      <c r="A76" s="5" t="s">
        <v>81</v>
      </c>
      <c r="B76" s="5">
        <v>3.2169999999999987</v>
      </c>
      <c r="C76" s="5">
        <v>450</v>
      </c>
      <c r="D76" s="18">
        <v>30431.743238239203</v>
      </c>
      <c r="E76" s="5">
        <f t="shared" si="4"/>
        <v>30.431743238239203</v>
      </c>
      <c r="F76" s="18">
        <f t="shared" si="5"/>
        <v>97.898917997415481</v>
      </c>
      <c r="G76" s="18">
        <f t="shared" si="6"/>
        <v>209.39006740066651</v>
      </c>
      <c r="H76" s="1">
        <f t="shared" si="7"/>
        <v>65.088612807170222</v>
      </c>
      <c r="J76" s="30"/>
    </row>
    <row r="77" spans="1:10" x14ac:dyDescent="0.2">
      <c r="A77" s="5" t="s">
        <v>82</v>
      </c>
      <c r="B77" s="5">
        <v>3.109</v>
      </c>
      <c r="C77" s="5">
        <v>456</v>
      </c>
      <c r="D77" s="18">
        <v>30784.180910621599</v>
      </c>
      <c r="E77" s="5">
        <f t="shared" si="4"/>
        <v>30.7841809106216</v>
      </c>
      <c r="F77" s="18">
        <f t="shared" si="5"/>
        <v>95.708018451122555</v>
      </c>
      <c r="G77" s="18">
        <f t="shared" si="6"/>
        <v>204.70408503180644</v>
      </c>
      <c r="H77" s="1">
        <f t="shared" si="7"/>
        <v>65.842420402639576</v>
      </c>
      <c r="J77" s="30"/>
    </row>
    <row r="78" spans="1:10" x14ac:dyDescent="0.2">
      <c r="A78" s="5" t="s">
        <v>83</v>
      </c>
      <c r="B78" s="5">
        <v>3.1539999999999999</v>
      </c>
      <c r="C78" s="5">
        <v>462</v>
      </c>
      <c r="D78" s="18">
        <v>29809.87158218</v>
      </c>
      <c r="E78" s="5">
        <f t="shared" si="4"/>
        <v>29.809871582180001</v>
      </c>
      <c r="F78" s="18">
        <f t="shared" si="5"/>
        <v>94.020334970195719</v>
      </c>
      <c r="G78" s="18">
        <f t="shared" si="6"/>
        <v>201.09440103272902</v>
      </c>
      <c r="H78" s="1">
        <f t="shared" si="7"/>
        <v>63.758529179685809</v>
      </c>
      <c r="J78" s="30"/>
    </row>
    <row r="79" spans="1:10" x14ac:dyDescent="0.2">
      <c r="A79" s="5" t="s">
        <v>84</v>
      </c>
      <c r="B79" s="5">
        <v>3.1719999999999997</v>
      </c>
      <c r="C79" s="5">
        <v>468</v>
      </c>
      <c r="D79" s="18">
        <v>30317.613111319501</v>
      </c>
      <c r="E79" s="5">
        <f t="shared" si="4"/>
        <v>30.317613111319499</v>
      </c>
      <c r="F79" s="18">
        <f t="shared" si="5"/>
        <v>96.167468789105456</v>
      </c>
      <c r="G79" s="18">
        <f t="shared" si="6"/>
        <v>205.68677553753847</v>
      </c>
      <c r="H79" s="1">
        <f t="shared" si="7"/>
        <v>64.844506789892336</v>
      </c>
      <c r="J79" s="30"/>
    </row>
    <row r="80" spans="1:10" x14ac:dyDescent="0.2">
      <c r="A80" s="5" t="s">
        <v>85</v>
      </c>
      <c r="B80" s="5">
        <v>3.1280000000000001</v>
      </c>
      <c r="C80" s="5">
        <v>474</v>
      </c>
      <c r="D80" s="18">
        <v>31065.109491532796</v>
      </c>
      <c r="E80" s="5">
        <f t="shared" si="4"/>
        <v>31.065109491532795</v>
      </c>
      <c r="F80" s="18">
        <f t="shared" si="5"/>
        <v>97.171662489514588</v>
      </c>
      <c r="G80" s="18">
        <f t="shared" si="6"/>
        <v>207.83458463403474</v>
      </c>
      <c r="H80" s="1">
        <f t="shared" si="7"/>
        <v>66.443281532619793</v>
      </c>
      <c r="J80" s="30"/>
    </row>
    <row r="81" spans="1:10" x14ac:dyDescent="0.2">
      <c r="A81" s="5" t="s">
        <v>86</v>
      </c>
      <c r="B81" s="5">
        <v>3.4290000000000003</v>
      </c>
      <c r="C81" s="5">
        <v>480</v>
      </c>
      <c r="D81" s="18">
        <v>30665.218975828902</v>
      </c>
      <c r="E81" s="5">
        <f t="shared" si="4"/>
        <v>30.665218975828903</v>
      </c>
      <c r="F81" s="18">
        <f t="shared" si="5"/>
        <v>105.1510358681173</v>
      </c>
      <c r="G81" s="18">
        <f t="shared" si="6"/>
        <v>224.90118315971833</v>
      </c>
      <c r="H81" s="1">
        <f t="shared" si="7"/>
        <v>65.587979924094</v>
      </c>
      <c r="J81" s="30"/>
    </row>
    <row r="82" spans="1:10" x14ac:dyDescent="0.2">
      <c r="A82" s="5" t="s">
        <v>87</v>
      </c>
      <c r="B82" s="5">
        <v>3.1929999999999996</v>
      </c>
      <c r="C82" s="5">
        <v>486</v>
      </c>
      <c r="D82" s="18">
        <v>31373.533004633999</v>
      </c>
      <c r="E82" s="5">
        <f t="shared" si="4"/>
        <v>31.373533004633998</v>
      </c>
      <c r="F82" s="18">
        <f t="shared" si="5"/>
        <v>100.17569088379634</v>
      </c>
      <c r="G82" s="18">
        <f t="shared" si="6"/>
        <v>214.25971905654978</v>
      </c>
      <c r="H82" s="1">
        <f t="shared" si="7"/>
        <v>67.102949908095781</v>
      </c>
      <c r="J82" s="30"/>
    </row>
    <row r="83" spans="1:10" x14ac:dyDescent="0.2">
      <c r="A83" s="5" t="s">
        <v>88</v>
      </c>
      <c r="B83" s="5">
        <v>3.1639999999999997</v>
      </c>
      <c r="C83" s="5">
        <v>492</v>
      </c>
      <c r="D83" s="18">
        <v>32224.591098560297</v>
      </c>
      <c r="E83" s="5">
        <f t="shared" si="4"/>
        <v>32.224591098560296</v>
      </c>
      <c r="F83" s="18">
        <f t="shared" si="5"/>
        <v>101.95860623584477</v>
      </c>
      <c r="G83" s="18">
        <f t="shared" si="6"/>
        <v>218.07308873796916</v>
      </c>
      <c r="H83" s="1">
        <f t="shared" si="7"/>
        <v>68.923226529067378</v>
      </c>
      <c r="J83" s="30"/>
    </row>
    <row r="84" spans="1:10" x14ac:dyDescent="0.2">
      <c r="A84" s="5" t="s">
        <v>89</v>
      </c>
      <c r="B84" s="5">
        <v>3.1799999999999997</v>
      </c>
      <c r="C84" s="5">
        <v>498</v>
      </c>
      <c r="D84" s="18">
        <v>31755.678860918997</v>
      </c>
      <c r="E84" s="5">
        <f t="shared" si="4"/>
        <v>31.755678860918998</v>
      </c>
      <c r="F84" s="18">
        <f t="shared" si="5"/>
        <v>100.98305877772241</v>
      </c>
      <c r="G84" s="18">
        <f t="shared" si="6"/>
        <v>215.98654935441658</v>
      </c>
      <c r="H84" s="1">
        <f t="shared" si="7"/>
        <v>67.920298539124715</v>
      </c>
      <c r="J84" s="30"/>
    </row>
    <row r="85" spans="1:10" x14ac:dyDescent="0.2">
      <c r="A85" s="5" t="s">
        <v>90</v>
      </c>
      <c r="B85" s="5">
        <v>3.1769999999999996</v>
      </c>
      <c r="C85" s="5">
        <v>504</v>
      </c>
      <c r="D85" s="18">
        <v>31131.806217408397</v>
      </c>
      <c r="E85" s="5">
        <f t="shared" si="4"/>
        <v>31.131806217408396</v>
      </c>
      <c r="F85" s="18">
        <f t="shared" si="5"/>
        <v>98.905748352706468</v>
      </c>
      <c r="G85" s="18">
        <f t="shared" si="6"/>
        <v>211.54351587862601</v>
      </c>
      <c r="H85" s="1">
        <f t="shared" si="7"/>
        <v>66.585935120751031</v>
      </c>
      <c r="J85" s="30"/>
    </row>
    <row r="86" spans="1:10" x14ac:dyDescent="0.2">
      <c r="A86" s="5" t="s">
        <v>91</v>
      </c>
      <c r="B86" s="5">
        <v>3.2250000000000005</v>
      </c>
      <c r="C86" s="5">
        <v>510</v>
      </c>
      <c r="D86" s="18">
        <v>31213.8883285866</v>
      </c>
      <c r="E86" s="5">
        <f t="shared" si="4"/>
        <v>31.213888328586599</v>
      </c>
      <c r="F86" s="18">
        <f t="shared" si="5"/>
        <v>100.66478985969179</v>
      </c>
      <c r="G86" s="18">
        <f t="shared" si="6"/>
        <v>215.30582323852911</v>
      </c>
      <c r="H86" s="1">
        <f t="shared" si="7"/>
        <v>66.761495577838474</v>
      </c>
      <c r="J86" s="30"/>
    </row>
    <row r="87" spans="1:10" x14ac:dyDescent="0.2">
      <c r="A87" s="5" t="s">
        <v>92</v>
      </c>
      <c r="B87" s="5">
        <v>3.145999999999999</v>
      </c>
      <c r="C87" s="5">
        <v>516</v>
      </c>
      <c r="D87" s="18">
        <v>31242.546997887002</v>
      </c>
      <c r="E87" s="5">
        <f t="shared" si="4"/>
        <v>31.242546997887004</v>
      </c>
      <c r="F87" s="18">
        <f t="shared" si="5"/>
        <v>98.28905285535248</v>
      </c>
      <c r="G87" s="18">
        <f t="shared" si="6"/>
        <v>210.22450322355203</v>
      </c>
      <c r="H87" s="1">
        <f t="shared" si="7"/>
        <v>66.822791870169141</v>
      </c>
      <c r="J87" s="30"/>
    </row>
    <row r="88" spans="1:10" x14ac:dyDescent="0.2">
      <c r="A88" s="5" t="s">
        <v>93</v>
      </c>
      <c r="B88" s="5">
        <v>3.1720000000000006</v>
      </c>
      <c r="C88" s="5">
        <v>522</v>
      </c>
      <c r="D88" s="18">
        <v>31488.033021871801</v>
      </c>
      <c r="E88" s="5">
        <f t="shared" si="4"/>
        <v>31.4880330218718</v>
      </c>
      <c r="F88" s="18">
        <f t="shared" si="5"/>
        <v>99.880040745377372</v>
      </c>
      <c r="G88" s="18">
        <f t="shared" si="6"/>
        <v>213.62737087868538</v>
      </c>
      <c r="H88" s="1">
        <f t="shared" si="7"/>
        <v>67.347847061376214</v>
      </c>
      <c r="J88" s="30"/>
    </row>
    <row r="89" spans="1:10" x14ac:dyDescent="0.2">
      <c r="A89" s="5" t="s">
        <v>94</v>
      </c>
      <c r="B89" s="5">
        <v>3.1909999999999989</v>
      </c>
      <c r="C89" s="5">
        <v>528</v>
      </c>
      <c r="D89" s="18">
        <v>31884.245469804897</v>
      </c>
      <c r="E89" s="5">
        <f t="shared" si="4"/>
        <v>31.884245469804895</v>
      </c>
      <c r="F89" s="18">
        <f t="shared" si="5"/>
        <v>101.74262729414738</v>
      </c>
      <c r="G89" s="18">
        <f t="shared" si="6"/>
        <v>217.6111444582547</v>
      </c>
      <c r="H89" s="1">
        <f t="shared" si="7"/>
        <v>68.19528187347376</v>
      </c>
      <c r="J89" s="30"/>
    </row>
    <row r="90" spans="1:10" x14ac:dyDescent="0.2">
      <c r="A90" s="5" t="s">
        <v>95</v>
      </c>
      <c r="B90" s="5">
        <v>3.1499999999999995</v>
      </c>
      <c r="C90" s="5">
        <v>534</v>
      </c>
      <c r="D90" s="18">
        <v>31890.186340626296</v>
      </c>
      <c r="E90" s="5">
        <f t="shared" si="4"/>
        <v>31.890186340626297</v>
      </c>
      <c r="F90" s="18">
        <f t="shared" si="5"/>
        <v>100.45408697297282</v>
      </c>
      <c r="G90" s="18">
        <f t="shared" si="6"/>
        <v>214.85516359331459</v>
      </c>
      <c r="H90" s="1">
        <f t="shared" si="7"/>
        <v>68.207988442322105</v>
      </c>
      <c r="J90" s="30"/>
    </row>
    <row r="91" spans="1:10" x14ac:dyDescent="0.2">
      <c r="A91" s="5" t="s">
        <v>96</v>
      </c>
      <c r="B91" s="5">
        <v>3.1400000000000006</v>
      </c>
      <c r="C91" s="5">
        <v>540</v>
      </c>
      <c r="D91" s="18">
        <v>31574.609594928897</v>
      </c>
      <c r="E91" s="5">
        <f t="shared" si="4"/>
        <v>31.574609594928898</v>
      </c>
      <c r="F91" s="18">
        <f t="shared" si="5"/>
        <v>99.144274128076745</v>
      </c>
      <c r="G91" s="18">
        <f t="shared" si="6"/>
        <v>212.05368421555184</v>
      </c>
      <c r="H91" s="1">
        <f t="shared" si="7"/>
        <v>67.533020450812671</v>
      </c>
      <c r="J91" s="30"/>
    </row>
    <row r="92" spans="1:10" x14ac:dyDescent="0.2">
      <c r="A92" s="5" t="s">
        <v>97</v>
      </c>
      <c r="B92" s="5">
        <v>3.1770000000000005</v>
      </c>
      <c r="C92" s="5">
        <v>546</v>
      </c>
      <c r="D92" s="18">
        <v>32513.672894972504</v>
      </c>
      <c r="E92" s="5">
        <f t="shared" si="4"/>
        <v>32.513672894972501</v>
      </c>
      <c r="F92" s="18">
        <f t="shared" si="5"/>
        <v>103.29593878732766</v>
      </c>
      <c r="G92" s="18">
        <f t="shared" si="6"/>
        <v>220.93342834968476</v>
      </c>
      <c r="H92" s="1">
        <f t="shared" si="7"/>
        <v>69.541526077961834</v>
      </c>
      <c r="J92" s="30"/>
    </row>
    <row r="93" spans="1:10" x14ac:dyDescent="0.2">
      <c r="A93" s="5" t="s">
        <v>98</v>
      </c>
      <c r="B93" s="5">
        <v>3.0429999999999993</v>
      </c>
      <c r="C93" s="5">
        <v>552</v>
      </c>
      <c r="D93" s="18">
        <v>33292.932614796802</v>
      </c>
      <c r="E93" s="5">
        <f t="shared" si="4"/>
        <v>33.292932614796804</v>
      </c>
      <c r="F93" s="18">
        <f t="shared" si="5"/>
        <v>101.31039394682665</v>
      </c>
      <c r="G93" s="18">
        <f t="shared" si="6"/>
        <v>216.68666672571536</v>
      </c>
      <c r="H93" s="1">
        <f t="shared" si="7"/>
        <v>71.20823750434289</v>
      </c>
      <c r="J93" s="30"/>
    </row>
    <row r="94" spans="1:10" x14ac:dyDescent="0.2">
      <c r="A94" s="5" t="s">
        <v>99</v>
      </c>
      <c r="B94" s="5">
        <v>3.136000000000001</v>
      </c>
      <c r="C94" s="5">
        <v>558</v>
      </c>
      <c r="D94" s="18">
        <v>33527.844730188895</v>
      </c>
      <c r="E94" s="5">
        <f t="shared" si="4"/>
        <v>33.527844730188896</v>
      </c>
      <c r="F94" s="18">
        <f t="shared" si="5"/>
        <v>105.14332107387241</v>
      </c>
      <c r="G94" s="18">
        <f t="shared" si="6"/>
        <v>224.88468245348005</v>
      </c>
      <c r="H94" s="1">
        <f t="shared" si="7"/>
        <v>71.71067680276785</v>
      </c>
      <c r="J94" s="30"/>
    </row>
    <row r="95" spans="1:10" x14ac:dyDescent="0.2">
      <c r="A95" s="5" t="s">
        <v>100</v>
      </c>
      <c r="B95" s="5">
        <v>3.0730000000000004</v>
      </c>
      <c r="C95" s="5">
        <v>564</v>
      </c>
      <c r="D95" s="18">
        <v>34918.664248637404</v>
      </c>
      <c r="E95" s="5">
        <f t="shared" si="4"/>
        <v>34.918664248637405</v>
      </c>
      <c r="F95" s="18">
        <f t="shared" si="5"/>
        <v>107.30505523606276</v>
      </c>
      <c r="G95" s="18">
        <f t="shared" si="6"/>
        <v>229.50828474840336</v>
      </c>
      <c r="H95" s="1">
        <f t="shared" si="7"/>
        <v>74.685416449203814</v>
      </c>
      <c r="J95" s="30"/>
    </row>
    <row r="96" spans="1:10" x14ac:dyDescent="0.2">
      <c r="A96" s="5" t="s">
        <v>101</v>
      </c>
      <c r="B96" s="5">
        <v>2.6530000000000005</v>
      </c>
      <c r="C96" s="5">
        <v>570</v>
      </c>
      <c r="D96" s="18">
        <v>33568.196880671196</v>
      </c>
      <c r="E96" s="5">
        <f t="shared" si="4"/>
        <v>33.568196880671195</v>
      </c>
      <c r="F96" s="18">
        <f t="shared" si="5"/>
        <v>89.056426324420698</v>
      </c>
      <c r="G96" s="18">
        <f t="shared" si="6"/>
        <v>190.47739742154488</v>
      </c>
      <c r="H96" s="1">
        <f t="shared" si="7"/>
        <v>71.796983573895531</v>
      </c>
      <c r="J96" s="30"/>
    </row>
    <row r="97" spans="1:10" x14ac:dyDescent="0.2">
      <c r="A97" s="5" t="s">
        <v>102</v>
      </c>
      <c r="B97" s="5">
        <v>3.3310000000000004</v>
      </c>
      <c r="C97" s="5">
        <v>576</v>
      </c>
      <c r="D97" s="18">
        <v>9551.5363022507991</v>
      </c>
      <c r="E97" s="5">
        <f t="shared" si="4"/>
        <v>9.5515363022507991</v>
      </c>
      <c r="F97" s="18">
        <f t="shared" si="5"/>
        <v>31.816167422797413</v>
      </c>
      <c r="G97" s="18">
        <f t="shared" si="6"/>
        <v>68.049673861219958</v>
      </c>
      <c r="H97" s="1">
        <f t="shared" si="7"/>
        <v>20.429202600186116</v>
      </c>
      <c r="J97" s="30"/>
    </row>
    <row r="98" spans="1:10" x14ac:dyDescent="0.2">
      <c r="A98" s="5" t="s">
        <v>103</v>
      </c>
      <c r="B98" s="5">
        <v>3.3629999999999995</v>
      </c>
      <c r="C98" s="5">
        <v>582</v>
      </c>
      <c r="D98" s="18">
        <v>4132.5224960064006</v>
      </c>
      <c r="E98" s="5">
        <f t="shared" si="4"/>
        <v>4.1325224960064002</v>
      </c>
      <c r="F98" s="18">
        <f t="shared" si="5"/>
        <v>13.897673154069524</v>
      </c>
      <c r="G98" s="18">
        <f t="shared" si="6"/>
        <v>29.724891530669169</v>
      </c>
      <c r="H98" s="1">
        <f t="shared" si="7"/>
        <v>8.8388021203298166</v>
      </c>
      <c r="J98" s="30"/>
    </row>
    <row r="99" spans="1:10" s="93" customFormat="1" x14ac:dyDescent="0.2">
      <c r="E99" s="108">
        <f>AVERAGE(E3:E98)</f>
        <v>20.742876326328521</v>
      </c>
      <c r="F99" s="108">
        <f>SUM(F3:F98)</f>
        <v>6253.195269767034</v>
      </c>
      <c r="G99" s="108">
        <f>AVERAGE(G3:G98)</f>
        <v>139.31854893779047</v>
      </c>
      <c r="H99" s="108">
        <f>AVERAGE(H3:H98)</f>
        <v>44.365682082086771</v>
      </c>
      <c r="J99" s="108"/>
    </row>
    <row r="100" spans="1:10" x14ac:dyDescent="0.2">
      <c r="J100" s="30"/>
    </row>
    <row r="101" spans="1:10" x14ac:dyDescent="0.2">
      <c r="J101" s="30"/>
    </row>
    <row r="102" spans="1:10" x14ac:dyDescent="0.2">
      <c r="J102" s="30"/>
    </row>
    <row r="103" spans="1:10" x14ac:dyDescent="0.2">
      <c r="J103" s="30"/>
    </row>
    <row r="104" spans="1:10" x14ac:dyDescent="0.2">
      <c r="J104" s="30"/>
    </row>
    <row r="105" spans="1:10" x14ac:dyDescent="0.2">
      <c r="J105" s="30"/>
    </row>
    <row r="106" spans="1:10" x14ac:dyDescent="0.2">
      <c r="J106" s="30"/>
    </row>
    <row r="107" spans="1:10" x14ac:dyDescent="0.2">
      <c r="J107" s="3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102"/>
  <sheetViews>
    <sheetView topLeftCell="N1" workbookViewId="0">
      <pane ySplit="7500"/>
      <selection sqref="A1:AH2"/>
      <selection pane="bottomLeft"/>
    </sheetView>
  </sheetViews>
  <sheetFormatPr baseColWidth="10" defaultColWidth="9.1640625" defaultRowHeight="15" x14ac:dyDescent="0.2"/>
  <cols>
    <col min="1" max="1" width="16.1640625" style="8" customWidth="1"/>
    <col min="2" max="2" width="9.1640625" style="8"/>
    <col min="3" max="3" width="10.5" style="8" customWidth="1"/>
    <col min="4" max="8" width="9.1640625" style="11"/>
    <col min="9" max="10" width="16.1640625" style="8" customWidth="1"/>
    <col min="11" max="28" width="9.1640625" style="8" customWidth="1"/>
    <col min="29" max="16384" width="9.1640625" style="8"/>
  </cols>
  <sheetData>
    <row r="1" spans="1:35" x14ac:dyDescent="0.2">
      <c r="A1" s="8" t="s">
        <v>550</v>
      </c>
      <c r="D1" s="11" t="s">
        <v>476</v>
      </c>
      <c r="I1" s="8" t="s">
        <v>466</v>
      </c>
      <c r="N1" s="8" t="s">
        <v>467</v>
      </c>
      <c r="S1" s="8" t="s">
        <v>519</v>
      </c>
      <c r="X1" s="8" t="s">
        <v>468</v>
      </c>
    </row>
    <row r="2" spans="1:35" ht="64" x14ac:dyDescent="0.2">
      <c r="A2" s="4" t="s">
        <v>0</v>
      </c>
      <c r="B2" s="6" t="s">
        <v>433</v>
      </c>
      <c r="C2" s="5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2</v>
      </c>
      <c r="J2" s="7" t="s">
        <v>3</v>
      </c>
      <c r="K2" s="7" t="s">
        <v>4</v>
      </c>
      <c r="L2" s="7" t="s">
        <v>5</v>
      </c>
      <c r="M2" s="7" t="s">
        <v>6</v>
      </c>
      <c r="N2" s="7" t="s">
        <v>2</v>
      </c>
      <c r="O2" s="7" t="s">
        <v>3</v>
      </c>
      <c r="P2" s="7" t="s">
        <v>4</v>
      </c>
      <c r="Q2" s="7" t="s">
        <v>5</v>
      </c>
      <c r="R2" s="7" t="s">
        <v>6</v>
      </c>
      <c r="S2" s="7" t="s">
        <v>2</v>
      </c>
      <c r="T2" s="7" t="s">
        <v>3</v>
      </c>
      <c r="U2" s="7" t="s">
        <v>4</v>
      </c>
      <c r="V2" s="7" t="s">
        <v>5</v>
      </c>
      <c r="W2" s="7" t="s">
        <v>6</v>
      </c>
      <c r="X2" s="7" t="s">
        <v>2</v>
      </c>
      <c r="Y2" s="7" t="s">
        <v>3</v>
      </c>
      <c r="Z2" s="7" t="s">
        <v>4</v>
      </c>
      <c r="AA2" s="7" t="s">
        <v>5</v>
      </c>
      <c r="AB2" s="7" t="s">
        <v>6</v>
      </c>
      <c r="AC2" s="47" t="s">
        <v>479</v>
      </c>
      <c r="AD2" s="47" t="s">
        <v>477</v>
      </c>
      <c r="AE2" s="47" t="s">
        <v>482</v>
      </c>
      <c r="AF2" s="47" t="s">
        <v>517</v>
      </c>
      <c r="AG2" s="47" t="s">
        <v>478</v>
      </c>
      <c r="AH2" s="19" t="s">
        <v>518</v>
      </c>
    </row>
    <row r="3" spans="1:35" x14ac:dyDescent="0.2">
      <c r="A3" s="8" t="s">
        <v>7</v>
      </c>
      <c r="B3" s="8">
        <v>3.6</v>
      </c>
      <c r="C3" s="5">
        <v>0</v>
      </c>
      <c r="D3" s="9">
        <v>0</v>
      </c>
      <c r="E3" s="10">
        <v>0.23599999999999999</v>
      </c>
      <c r="F3" s="10">
        <v>0.11300000000000002</v>
      </c>
      <c r="G3" s="10">
        <v>0.10250000000000001</v>
      </c>
      <c r="H3" s="10">
        <v>0.2495</v>
      </c>
      <c r="I3" s="8">
        <f>D3*$B3</f>
        <v>0</v>
      </c>
      <c r="J3" s="8">
        <f t="shared" ref="J3:J34" si="0">E3*$B3</f>
        <v>0.84960000000000002</v>
      </c>
      <c r="K3" s="8">
        <f t="shared" ref="K3:K34" si="1">F3*$B3</f>
        <v>0.40680000000000005</v>
      </c>
      <c r="L3" s="8">
        <f t="shared" ref="L3:L34" si="2">G3*$B3</f>
        <v>0.36900000000000005</v>
      </c>
      <c r="M3" s="8">
        <f t="shared" ref="M3:M34" si="3">H3*$B3</f>
        <v>0.8982</v>
      </c>
      <c r="N3" s="8">
        <f>I3/18.998</f>
        <v>0</v>
      </c>
      <c r="O3" s="8">
        <f>J3/35.45</f>
        <v>2.3966149506346967E-2</v>
      </c>
      <c r="P3" s="8">
        <f>K3/96.06</f>
        <v>4.234853216739538E-3</v>
      </c>
      <c r="Q3" s="8">
        <f>L3/62</f>
        <v>5.9516129032258069E-3</v>
      </c>
      <c r="R3" s="8">
        <f>M3/94.9714</f>
        <v>9.4575840726787222E-3</v>
      </c>
      <c r="S3" s="8">
        <f>N3/$B3</f>
        <v>0</v>
      </c>
      <c r="T3" s="8">
        <f t="shared" ref="T3:T66" si="4">O3/$B3</f>
        <v>6.657263751763046E-3</v>
      </c>
      <c r="U3" s="8">
        <f t="shared" ref="U3:U66" si="5">P3/$B3</f>
        <v>1.1763481157609829E-3</v>
      </c>
      <c r="V3" s="8">
        <f t="shared" ref="V3:V66" si="6">Q3/$B3</f>
        <v>1.6532258064516129E-3</v>
      </c>
      <c r="W3" s="8">
        <f t="shared" ref="W3:W66" si="7">R3/$B3</f>
        <v>2.6271066868552005E-3</v>
      </c>
      <c r="X3" s="8">
        <f>N3*1</f>
        <v>0</v>
      </c>
      <c r="Y3" s="8">
        <f>O3*1</f>
        <v>2.3966149506346967E-2</v>
      </c>
      <c r="Z3" s="8">
        <f>P3*2</f>
        <v>8.469706433479076E-3</v>
      </c>
      <c r="AA3" s="8">
        <f>Q3*1</f>
        <v>5.9516129032258069E-3</v>
      </c>
      <c r="AB3" s="8">
        <f>R3*3</f>
        <v>2.8372752218036167E-2</v>
      </c>
      <c r="AC3" s="8">
        <f>SUM(D3:H3)</f>
        <v>0.70100000000000007</v>
      </c>
      <c r="AD3" s="8">
        <f>SUM(I3:M3)</f>
        <v>2.5236000000000001</v>
      </c>
      <c r="AE3" s="8">
        <f>SUM(N3:R3)</f>
        <v>4.3610199698991034E-2</v>
      </c>
      <c r="AF3" s="8">
        <f>AE3/B3</f>
        <v>1.2113944360830842E-2</v>
      </c>
      <c r="AG3" s="8">
        <f>SUM(X3:AB3)</f>
        <v>6.6760221061088018E-2</v>
      </c>
      <c r="AH3" s="8">
        <f>AE3-N3</f>
        <v>4.3610199698991034E-2</v>
      </c>
      <c r="AI3" s="8">
        <f>AH3/B3</f>
        <v>1.2113944360830842E-2</v>
      </c>
    </row>
    <row r="4" spans="1:35" x14ac:dyDescent="0.2">
      <c r="A4" s="8" t="s">
        <v>8</v>
      </c>
      <c r="B4" s="8">
        <v>3.6</v>
      </c>
      <c r="C4" s="5">
        <f>C3+6</f>
        <v>6</v>
      </c>
      <c r="D4" s="9">
        <v>0</v>
      </c>
      <c r="E4" s="10">
        <v>0.25950000000000001</v>
      </c>
      <c r="F4" s="10">
        <v>8.2000000000000003E-2</v>
      </c>
      <c r="G4" s="10">
        <v>7.1999999999999995E-2</v>
      </c>
      <c r="H4" s="10">
        <v>0.81400000000000006</v>
      </c>
      <c r="I4" s="8">
        <f t="shared" ref="I4:I34" si="8">D4*$B4</f>
        <v>0</v>
      </c>
      <c r="J4" s="8">
        <f t="shared" si="0"/>
        <v>0.93420000000000003</v>
      </c>
      <c r="K4" s="8">
        <f t="shared" si="1"/>
        <v>0.29520000000000002</v>
      </c>
      <c r="L4" s="8">
        <f t="shared" si="2"/>
        <v>0.25919999999999999</v>
      </c>
      <c r="M4" s="8">
        <f t="shared" si="3"/>
        <v>2.9304000000000001</v>
      </c>
      <c r="N4" s="8">
        <f t="shared" ref="N4:N53" si="9">I4/18.998</f>
        <v>0</v>
      </c>
      <c r="O4" s="8">
        <f t="shared" ref="O4:O53" si="10">J4/35.45</f>
        <v>2.6352609308885753E-2</v>
      </c>
      <c r="P4" s="8">
        <f t="shared" ref="P4:P53" si="11">K4/96.06</f>
        <v>3.0730793254216118E-3</v>
      </c>
      <c r="Q4" s="8">
        <f t="shared" ref="Q4:Q53" si="12">L4/62</f>
        <v>4.1806451612903224E-3</v>
      </c>
      <c r="R4" s="8">
        <f t="shared" ref="R4:R53" si="13">M4/94.9714</f>
        <v>3.0855604950543007E-2</v>
      </c>
      <c r="S4" s="8">
        <f t="shared" ref="S4:S67" si="14">N4/$B4</f>
        <v>0</v>
      </c>
      <c r="T4" s="8">
        <f t="shared" si="4"/>
        <v>7.3201692524682647E-3</v>
      </c>
      <c r="U4" s="8">
        <f t="shared" si="5"/>
        <v>8.5363314595044771E-4</v>
      </c>
      <c r="V4" s="8">
        <f t="shared" si="6"/>
        <v>1.1612903225806451E-3</v>
      </c>
      <c r="W4" s="8">
        <f t="shared" si="7"/>
        <v>8.5710013751508357E-3</v>
      </c>
      <c r="X4" s="8">
        <f t="shared" ref="X4:X67" si="15">N4*1</f>
        <v>0</v>
      </c>
      <c r="Y4" s="8">
        <f t="shared" ref="Y4:Y67" si="16">O4*1</f>
        <v>2.6352609308885753E-2</v>
      </c>
      <c r="Z4" s="8">
        <f t="shared" ref="Z4:Z67" si="17">P4*2</f>
        <v>6.1461586508432236E-3</v>
      </c>
      <c r="AA4" s="8">
        <f t="shared" ref="AA4:AA67" si="18">Q4*1</f>
        <v>4.1806451612903224E-3</v>
      </c>
      <c r="AB4" s="8">
        <f t="shared" ref="AB4:AB67" si="19">R4*3</f>
        <v>9.2566814851629015E-2</v>
      </c>
      <c r="AC4" s="8">
        <f t="shared" ref="AC4:AC53" si="20">SUM(D4:H4)</f>
        <v>1.2275</v>
      </c>
      <c r="AD4" s="8">
        <f t="shared" ref="AD4:AD67" si="21">SUM(I4:M4)</f>
        <v>4.4190000000000005</v>
      </c>
      <c r="AE4" s="8">
        <f t="shared" ref="AE4:AE53" si="22">SUM(N4:R4)</f>
        <v>6.4461938746140701E-2</v>
      </c>
      <c r="AF4" s="8">
        <f t="shared" ref="AF4:AF67" si="23">AE4/B4</f>
        <v>1.7906094096150193E-2</v>
      </c>
      <c r="AG4" s="8">
        <f t="shared" ref="AG4:AG53" si="24">SUM(X4:AB4)</f>
        <v>0.12924622797264831</v>
      </c>
      <c r="AH4" s="8">
        <f t="shared" ref="AH4:AH67" si="25">AE4-N4</f>
        <v>6.4461938746140701E-2</v>
      </c>
      <c r="AI4" s="8">
        <f t="shared" ref="AI4:AI67" si="26">AH4/B4</f>
        <v>1.7906094096150193E-2</v>
      </c>
    </row>
    <row r="5" spans="1:35" x14ac:dyDescent="0.2">
      <c r="A5" s="8" t="s">
        <v>9</v>
      </c>
      <c r="B5" s="8">
        <v>3.6</v>
      </c>
      <c r="C5" s="5">
        <f t="shared" ref="C5:C67" si="27">C4+6</f>
        <v>12</v>
      </c>
      <c r="D5" s="9">
        <v>0</v>
      </c>
      <c r="E5" s="10">
        <v>0.26349999999999996</v>
      </c>
      <c r="F5" s="10">
        <v>6.3500000000000001E-2</v>
      </c>
      <c r="G5" s="10">
        <v>6.8500000000000005E-2</v>
      </c>
      <c r="H5" s="10">
        <v>0.629</v>
      </c>
      <c r="I5" s="8">
        <f t="shared" si="8"/>
        <v>0</v>
      </c>
      <c r="J5" s="8">
        <f t="shared" si="0"/>
        <v>0.94859999999999989</v>
      </c>
      <c r="K5" s="8">
        <f t="shared" si="1"/>
        <v>0.2286</v>
      </c>
      <c r="L5" s="8">
        <f t="shared" si="2"/>
        <v>0.24660000000000001</v>
      </c>
      <c r="M5" s="8">
        <f t="shared" si="3"/>
        <v>2.2644000000000002</v>
      </c>
      <c r="N5" s="8">
        <f t="shared" si="9"/>
        <v>0</v>
      </c>
      <c r="O5" s="8">
        <f t="shared" si="10"/>
        <v>2.6758815232722138E-2</v>
      </c>
      <c r="P5" s="8">
        <f t="shared" si="11"/>
        <v>2.3797626483447842E-3</v>
      </c>
      <c r="Q5" s="8">
        <f t="shared" si="12"/>
        <v>3.9774193548387099E-3</v>
      </c>
      <c r="R5" s="8">
        <f t="shared" si="13"/>
        <v>2.3842967461783233E-2</v>
      </c>
      <c r="S5" s="8">
        <f t="shared" si="14"/>
        <v>0</v>
      </c>
      <c r="T5" s="8">
        <f t="shared" si="4"/>
        <v>7.433004231311705E-3</v>
      </c>
      <c r="U5" s="8">
        <f t="shared" si="5"/>
        <v>6.6104518009577333E-4</v>
      </c>
      <c r="V5" s="8">
        <f t="shared" si="6"/>
        <v>1.1048387096774194E-3</v>
      </c>
      <c r="W5" s="8">
        <f t="shared" si="7"/>
        <v>6.623046517162009E-3</v>
      </c>
      <c r="X5" s="8">
        <f t="shared" si="15"/>
        <v>0</v>
      </c>
      <c r="Y5" s="8">
        <f t="shared" si="16"/>
        <v>2.6758815232722138E-2</v>
      </c>
      <c r="Z5" s="8">
        <f t="shared" si="17"/>
        <v>4.7595252966895684E-3</v>
      </c>
      <c r="AA5" s="8">
        <f t="shared" si="18"/>
        <v>3.9774193548387099E-3</v>
      </c>
      <c r="AB5" s="8">
        <f t="shared" si="19"/>
        <v>7.1528902385349702E-2</v>
      </c>
      <c r="AC5" s="8">
        <f t="shared" si="20"/>
        <v>1.0245</v>
      </c>
      <c r="AD5" s="8">
        <f t="shared" si="21"/>
        <v>3.6882000000000001</v>
      </c>
      <c r="AE5" s="8">
        <f t="shared" si="22"/>
        <v>5.6958964697688866E-2</v>
      </c>
      <c r="AF5" s="8">
        <f t="shared" si="23"/>
        <v>1.5821934638246906E-2</v>
      </c>
      <c r="AG5" s="8">
        <f t="shared" si="24"/>
        <v>0.10702466226960011</v>
      </c>
      <c r="AH5" s="8">
        <f t="shared" si="25"/>
        <v>5.6958964697688866E-2</v>
      </c>
      <c r="AI5" s="8">
        <f t="shared" si="26"/>
        <v>1.5821934638246906E-2</v>
      </c>
    </row>
    <row r="6" spans="1:35" x14ac:dyDescent="0.2">
      <c r="A6" s="8" t="s">
        <v>10</v>
      </c>
      <c r="B6" s="8">
        <v>3.6</v>
      </c>
      <c r="C6" s="5">
        <f t="shared" si="27"/>
        <v>18</v>
      </c>
      <c r="D6" s="9">
        <v>0</v>
      </c>
      <c r="E6" s="10">
        <v>0.27600000000000002</v>
      </c>
      <c r="F6" s="10">
        <v>5.8500000000000003E-2</v>
      </c>
      <c r="G6" s="10">
        <v>9.7500000000000003E-2</v>
      </c>
      <c r="H6" s="10">
        <v>0.43700000000000006</v>
      </c>
      <c r="I6" s="8">
        <f t="shared" si="8"/>
        <v>0</v>
      </c>
      <c r="J6" s="8">
        <f t="shared" si="0"/>
        <v>0.99360000000000015</v>
      </c>
      <c r="K6" s="8">
        <f t="shared" si="1"/>
        <v>0.21060000000000001</v>
      </c>
      <c r="L6" s="8">
        <f t="shared" si="2"/>
        <v>0.35100000000000003</v>
      </c>
      <c r="M6" s="8">
        <f t="shared" si="3"/>
        <v>1.5732000000000002</v>
      </c>
      <c r="N6" s="8">
        <f t="shared" si="9"/>
        <v>0</v>
      </c>
      <c r="O6" s="8">
        <f t="shared" si="10"/>
        <v>2.8028208744710861E-2</v>
      </c>
      <c r="P6" s="8">
        <f t="shared" si="11"/>
        <v>2.192379762648345E-3</v>
      </c>
      <c r="Q6" s="8">
        <f t="shared" si="12"/>
        <v>5.6612903225806456E-3</v>
      </c>
      <c r="R6" s="8">
        <f t="shared" si="13"/>
        <v>1.6564986932908223E-2</v>
      </c>
      <c r="S6" s="8">
        <f t="shared" si="14"/>
        <v>0</v>
      </c>
      <c r="T6" s="8">
        <f t="shared" si="4"/>
        <v>7.7856135401974617E-3</v>
      </c>
      <c r="U6" s="8">
        <f t="shared" si="5"/>
        <v>6.0899437851342911E-4</v>
      </c>
      <c r="V6" s="8">
        <f t="shared" si="6"/>
        <v>1.5725806451612903E-3</v>
      </c>
      <c r="W6" s="8">
        <f t="shared" si="7"/>
        <v>4.6013852591411733E-3</v>
      </c>
      <c r="X6" s="8">
        <f t="shared" si="15"/>
        <v>0</v>
      </c>
      <c r="Y6" s="8">
        <f t="shared" si="16"/>
        <v>2.8028208744710861E-2</v>
      </c>
      <c r="Z6" s="8">
        <f t="shared" si="17"/>
        <v>4.3847595252966901E-3</v>
      </c>
      <c r="AA6" s="8">
        <f t="shared" si="18"/>
        <v>5.6612903225806456E-3</v>
      </c>
      <c r="AB6" s="8">
        <f t="shared" si="19"/>
        <v>4.9694960798724666E-2</v>
      </c>
      <c r="AC6" s="8">
        <f t="shared" si="20"/>
        <v>0.86900000000000011</v>
      </c>
      <c r="AD6" s="8">
        <f t="shared" si="21"/>
        <v>3.1284000000000001</v>
      </c>
      <c r="AE6" s="8">
        <f t="shared" si="22"/>
        <v>5.2446865762848072E-2</v>
      </c>
      <c r="AF6" s="8">
        <f t="shared" si="23"/>
        <v>1.4568573823013353E-2</v>
      </c>
      <c r="AG6" s="8">
        <f t="shared" si="24"/>
        <v>8.7769219391312867E-2</v>
      </c>
      <c r="AH6" s="8">
        <f t="shared" si="25"/>
        <v>5.2446865762848072E-2</v>
      </c>
      <c r="AI6" s="8">
        <f t="shared" si="26"/>
        <v>1.4568573823013353E-2</v>
      </c>
    </row>
    <row r="7" spans="1:35" x14ac:dyDescent="0.2">
      <c r="A7" s="8" t="s">
        <v>11</v>
      </c>
      <c r="B7" s="8">
        <v>3.6</v>
      </c>
      <c r="C7" s="5">
        <f t="shared" si="27"/>
        <v>24</v>
      </c>
      <c r="D7" s="9">
        <v>0</v>
      </c>
      <c r="E7" s="10">
        <v>0.20949999999999999</v>
      </c>
      <c r="F7" s="10">
        <v>0.1</v>
      </c>
      <c r="G7" s="10">
        <v>0.11250000000000002</v>
      </c>
      <c r="H7" s="10">
        <v>0.47100000000000003</v>
      </c>
      <c r="I7" s="8">
        <f t="shared" si="8"/>
        <v>0</v>
      </c>
      <c r="J7" s="8">
        <f t="shared" si="0"/>
        <v>0.75419999999999998</v>
      </c>
      <c r="K7" s="8">
        <f t="shared" si="1"/>
        <v>0.36000000000000004</v>
      </c>
      <c r="L7" s="8">
        <f t="shared" si="2"/>
        <v>0.40500000000000008</v>
      </c>
      <c r="M7" s="8">
        <f t="shared" si="3"/>
        <v>1.6956000000000002</v>
      </c>
      <c r="N7" s="8">
        <f t="shared" si="9"/>
        <v>0</v>
      </c>
      <c r="O7" s="8">
        <f t="shared" si="10"/>
        <v>2.1275035260930886E-2</v>
      </c>
      <c r="P7" s="8">
        <f t="shared" si="11"/>
        <v>3.7476577139287947E-3</v>
      </c>
      <c r="Q7" s="8">
        <f t="shared" si="12"/>
        <v>6.5322580645161303E-3</v>
      </c>
      <c r="R7" s="8">
        <f t="shared" si="13"/>
        <v>1.7853795984896507E-2</v>
      </c>
      <c r="S7" s="8">
        <f t="shared" si="14"/>
        <v>0</v>
      </c>
      <c r="T7" s="8">
        <f t="shared" si="4"/>
        <v>5.9097320169252459E-3</v>
      </c>
      <c r="U7" s="8">
        <f t="shared" si="5"/>
        <v>1.0410160316468874E-3</v>
      </c>
      <c r="V7" s="8">
        <f t="shared" si="6"/>
        <v>1.8145161290322584E-3</v>
      </c>
      <c r="W7" s="8">
        <f t="shared" si="7"/>
        <v>4.9593877735823631E-3</v>
      </c>
      <c r="X7" s="8">
        <f t="shared" si="15"/>
        <v>0</v>
      </c>
      <c r="Y7" s="8">
        <f t="shared" si="16"/>
        <v>2.1275035260930886E-2</v>
      </c>
      <c r="Z7" s="8">
        <f t="shared" si="17"/>
        <v>7.4953154278575894E-3</v>
      </c>
      <c r="AA7" s="8">
        <f t="shared" si="18"/>
        <v>6.5322580645161303E-3</v>
      </c>
      <c r="AB7" s="8">
        <f t="shared" si="19"/>
        <v>5.3561387954689524E-2</v>
      </c>
      <c r="AC7" s="8">
        <f t="shared" si="20"/>
        <v>0.89300000000000002</v>
      </c>
      <c r="AD7" s="8">
        <f t="shared" si="21"/>
        <v>3.2148000000000003</v>
      </c>
      <c r="AE7" s="8">
        <f t="shared" si="22"/>
        <v>4.9408747024272323E-2</v>
      </c>
      <c r="AF7" s="8">
        <f t="shared" si="23"/>
        <v>1.3724651951186755E-2</v>
      </c>
      <c r="AG7" s="8">
        <f t="shared" si="24"/>
        <v>8.8863996707994136E-2</v>
      </c>
      <c r="AH7" s="8">
        <f t="shared" si="25"/>
        <v>4.9408747024272323E-2</v>
      </c>
      <c r="AI7" s="8">
        <f t="shared" si="26"/>
        <v>1.3724651951186755E-2</v>
      </c>
    </row>
    <row r="8" spans="1:35" x14ac:dyDescent="0.2">
      <c r="A8" s="8" t="s">
        <v>12</v>
      </c>
      <c r="B8" s="8">
        <v>3.6</v>
      </c>
      <c r="C8" s="5">
        <f t="shared" si="27"/>
        <v>30</v>
      </c>
      <c r="D8" s="9">
        <v>0</v>
      </c>
      <c r="E8" s="10">
        <v>0.189</v>
      </c>
      <c r="F8" s="10">
        <v>8.5000000000000006E-2</v>
      </c>
      <c r="G8" s="10">
        <v>0.10100000000000001</v>
      </c>
      <c r="H8" s="10">
        <v>0.42799999999999999</v>
      </c>
      <c r="I8" s="8">
        <f t="shared" si="8"/>
        <v>0</v>
      </c>
      <c r="J8" s="8">
        <f t="shared" si="0"/>
        <v>0.6804</v>
      </c>
      <c r="K8" s="8">
        <f t="shared" si="1"/>
        <v>0.30600000000000005</v>
      </c>
      <c r="L8" s="8">
        <f t="shared" si="2"/>
        <v>0.36360000000000003</v>
      </c>
      <c r="M8" s="8">
        <f t="shared" si="3"/>
        <v>1.5407999999999999</v>
      </c>
      <c r="N8" s="8">
        <f t="shared" si="9"/>
        <v>0</v>
      </c>
      <c r="O8" s="8">
        <f t="shared" si="10"/>
        <v>1.9193229901269392E-2</v>
      </c>
      <c r="P8" s="8">
        <f t="shared" si="11"/>
        <v>3.1855090568394758E-3</v>
      </c>
      <c r="Q8" s="8">
        <f t="shared" si="12"/>
        <v>5.864516129032259E-3</v>
      </c>
      <c r="R8" s="8">
        <f t="shared" si="13"/>
        <v>1.6223831595617206E-2</v>
      </c>
      <c r="S8" s="8">
        <f t="shared" si="14"/>
        <v>0</v>
      </c>
      <c r="T8" s="8">
        <f t="shared" si="4"/>
        <v>5.3314527503526086E-3</v>
      </c>
      <c r="U8" s="8">
        <f t="shared" si="5"/>
        <v>8.8486362689985435E-4</v>
      </c>
      <c r="V8" s="8">
        <f t="shared" si="6"/>
        <v>1.6290322580645162E-3</v>
      </c>
      <c r="W8" s="8">
        <f t="shared" si="7"/>
        <v>4.5066198876714458E-3</v>
      </c>
      <c r="X8" s="8">
        <f t="shared" si="15"/>
        <v>0</v>
      </c>
      <c r="Y8" s="8">
        <f t="shared" si="16"/>
        <v>1.9193229901269392E-2</v>
      </c>
      <c r="Z8" s="8">
        <f t="shared" si="17"/>
        <v>6.3710181136789517E-3</v>
      </c>
      <c r="AA8" s="8">
        <f t="shared" si="18"/>
        <v>5.864516129032259E-3</v>
      </c>
      <c r="AB8" s="8">
        <f t="shared" si="19"/>
        <v>4.8671494786851621E-2</v>
      </c>
      <c r="AC8" s="8">
        <f t="shared" si="20"/>
        <v>0.80299999999999994</v>
      </c>
      <c r="AD8" s="8">
        <f t="shared" si="21"/>
        <v>2.8908</v>
      </c>
      <c r="AE8" s="8">
        <f t="shared" si="22"/>
        <v>4.4467086682758339E-2</v>
      </c>
      <c r="AF8" s="8">
        <f t="shared" si="23"/>
        <v>1.2351968522988426E-2</v>
      </c>
      <c r="AG8" s="8">
        <f t="shared" si="24"/>
        <v>8.0100258930832224E-2</v>
      </c>
      <c r="AH8" s="8">
        <f t="shared" si="25"/>
        <v>4.4467086682758339E-2</v>
      </c>
      <c r="AI8" s="8">
        <f t="shared" si="26"/>
        <v>1.2351968522988426E-2</v>
      </c>
    </row>
    <row r="9" spans="1:35" x14ac:dyDescent="0.2">
      <c r="A9" s="8" t="s">
        <v>13</v>
      </c>
      <c r="B9" s="8">
        <v>3.6</v>
      </c>
      <c r="C9" s="5">
        <f t="shared" si="27"/>
        <v>36</v>
      </c>
      <c r="D9" s="9">
        <v>0</v>
      </c>
      <c r="E9" s="10">
        <v>0.21199999999999999</v>
      </c>
      <c r="F9" s="10">
        <v>7.1500000000000008E-2</v>
      </c>
      <c r="G9" s="10">
        <v>0.13150000000000001</v>
      </c>
      <c r="H9" s="10">
        <v>0.36000000000000004</v>
      </c>
      <c r="I9" s="8">
        <f t="shared" si="8"/>
        <v>0</v>
      </c>
      <c r="J9" s="8">
        <f t="shared" si="0"/>
        <v>0.76319999999999999</v>
      </c>
      <c r="K9" s="8">
        <f t="shared" si="1"/>
        <v>0.25740000000000002</v>
      </c>
      <c r="L9" s="8">
        <f t="shared" si="2"/>
        <v>0.47340000000000004</v>
      </c>
      <c r="M9" s="8">
        <f t="shared" si="3"/>
        <v>1.2960000000000003</v>
      </c>
      <c r="N9" s="8">
        <f t="shared" si="9"/>
        <v>0</v>
      </c>
      <c r="O9" s="8">
        <f t="shared" si="10"/>
        <v>2.1528913963328629E-2</v>
      </c>
      <c r="P9" s="8">
        <f t="shared" si="11"/>
        <v>2.6795752654590883E-3</v>
      </c>
      <c r="Q9" s="8">
        <f t="shared" si="12"/>
        <v>7.6354838709677426E-3</v>
      </c>
      <c r="R9" s="8">
        <f t="shared" si="13"/>
        <v>1.3646213491640644E-2</v>
      </c>
      <c r="S9" s="8">
        <f t="shared" si="14"/>
        <v>0</v>
      </c>
      <c r="T9" s="8">
        <f t="shared" si="4"/>
        <v>5.9802538787023969E-3</v>
      </c>
      <c r="U9" s="8">
        <f t="shared" si="5"/>
        <v>7.4432646262752452E-4</v>
      </c>
      <c r="V9" s="8">
        <f t="shared" si="6"/>
        <v>2.120967741935484E-3</v>
      </c>
      <c r="W9" s="8">
        <f t="shared" si="7"/>
        <v>3.7906148587890675E-3</v>
      </c>
      <c r="X9" s="8">
        <f t="shared" si="15"/>
        <v>0</v>
      </c>
      <c r="Y9" s="8">
        <f t="shared" si="16"/>
        <v>2.1528913963328629E-2</v>
      </c>
      <c r="Z9" s="8">
        <f t="shared" si="17"/>
        <v>5.3591505309181766E-3</v>
      </c>
      <c r="AA9" s="8">
        <f t="shared" si="18"/>
        <v>7.6354838709677426E-3</v>
      </c>
      <c r="AB9" s="8">
        <f t="shared" si="19"/>
        <v>4.0938640474921933E-2</v>
      </c>
      <c r="AC9" s="8">
        <f t="shared" si="20"/>
        <v>0.77500000000000002</v>
      </c>
      <c r="AD9" s="8">
        <f t="shared" si="21"/>
        <v>2.79</v>
      </c>
      <c r="AE9" s="8">
        <f t="shared" si="22"/>
        <v>4.5490186591396101E-2</v>
      </c>
      <c r="AF9" s="8">
        <f t="shared" si="23"/>
        <v>1.2636162942054472E-2</v>
      </c>
      <c r="AG9" s="8">
        <f t="shared" si="24"/>
        <v>7.5462188840136474E-2</v>
      </c>
      <c r="AH9" s="8">
        <f t="shared" si="25"/>
        <v>4.5490186591396101E-2</v>
      </c>
      <c r="AI9" s="8">
        <f t="shared" si="26"/>
        <v>1.2636162942054472E-2</v>
      </c>
    </row>
    <row r="10" spans="1:35" x14ac:dyDescent="0.2">
      <c r="A10" s="8" t="s">
        <v>14</v>
      </c>
      <c r="B10" s="8">
        <v>3.6</v>
      </c>
      <c r="C10" s="5">
        <f t="shared" si="27"/>
        <v>42</v>
      </c>
      <c r="D10" s="9">
        <v>0</v>
      </c>
      <c r="E10" s="10">
        <v>0.16400000000000001</v>
      </c>
      <c r="F10" s="10">
        <v>7.350000000000001E-2</v>
      </c>
      <c r="G10" s="10">
        <v>0.14050000000000001</v>
      </c>
      <c r="H10" s="10">
        <v>0.23800000000000002</v>
      </c>
      <c r="I10" s="8">
        <f t="shared" si="8"/>
        <v>0</v>
      </c>
      <c r="J10" s="8">
        <f t="shared" si="0"/>
        <v>0.59040000000000004</v>
      </c>
      <c r="K10" s="8">
        <f t="shared" si="1"/>
        <v>0.26460000000000006</v>
      </c>
      <c r="L10" s="8">
        <f t="shared" si="2"/>
        <v>0.50580000000000003</v>
      </c>
      <c r="M10" s="8">
        <f t="shared" si="3"/>
        <v>0.85680000000000012</v>
      </c>
      <c r="N10" s="8">
        <f t="shared" si="9"/>
        <v>0</v>
      </c>
      <c r="O10" s="8">
        <f t="shared" si="10"/>
        <v>1.665444287729196E-2</v>
      </c>
      <c r="P10" s="8">
        <f t="shared" si="11"/>
        <v>2.7545284197376643E-3</v>
      </c>
      <c r="Q10" s="8">
        <f t="shared" si="12"/>
        <v>8.1580645161290332E-3</v>
      </c>
      <c r="R10" s="8">
        <f t="shared" si="13"/>
        <v>9.02166336391798E-3</v>
      </c>
      <c r="S10" s="8">
        <f t="shared" si="14"/>
        <v>0</v>
      </c>
      <c r="T10" s="8">
        <f t="shared" si="4"/>
        <v>4.6262341325810996E-3</v>
      </c>
      <c r="U10" s="8">
        <f t="shared" si="5"/>
        <v>7.6514678326046232E-4</v>
      </c>
      <c r="V10" s="8">
        <f t="shared" si="6"/>
        <v>2.2661290322580647E-3</v>
      </c>
      <c r="W10" s="8">
        <f t="shared" si="7"/>
        <v>2.5060176010883277E-3</v>
      </c>
      <c r="X10" s="8">
        <f t="shared" si="15"/>
        <v>0</v>
      </c>
      <c r="Y10" s="8">
        <f t="shared" si="16"/>
        <v>1.665444287729196E-2</v>
      </c>
      <c r="Z10" s="8">
        <f t="shared" si="17"/>
        <v>5.5090568394753287E-3</v>
      </c>
      <c r="AA10" s="8">
        <f t="shared" si="18"/>
        <v>8.1580645161290332E-3</v>
      </c>
      <c r="AB10" s="8">
        <f t="shared" si="19"/>
        <v>2.7064990091753942E-2</v>
      </c>
      <c r="AC10" s="8">
        <f t="shared" si="20"/>
        <v>0.61599999999999999</v>
      </c>
      <c r="AD10" s="8">
        <f t="shared" si="21"/>
        <v>2.2176000000000005</v>
      </c>
      <c r="AE10" s="8">
        <f t="shared" si="22"/>
        <v>3.6588699177076633E-2</v>
      </c>
      <c r="AF10" s="8">
        <f t="shared" si="23"/>
        <v>1.0163527549187954E-2</v>
      </c>
      <c r="AG10" s="8">
        <f t="shared" si="24"/>
        <v>5.7386554324650264E-2</v>
      </c>
      <c r="AH10" s="8">
        <f t="shared" si="25"/>
        <v>3.6588699177076633E-2</v>
      </c>
      <c r="AI10" s="8">
        <f t="shared" si="26"/>
        <v>1.0163527549187954E-2</v>
      </c>
    </row>
    <row r="11" spans="1:35" x14ac:dyDescent="0.2">
      <c r="A11" s="8" t="s">
        <v>15</v>
      </c>
      <c r="B11" s="8">
        <v>3.6</v>
      </c>
      <c r="C11" s="5">
        <f t="shared" si="27"/>
        <v>48</v>
      </c>
      <c r="D11" s="9">
        <v>0</v>
      </c>
      <c r="E11" s="10">
        <v>0.16600000000000001</v>
      </c>
      <c r="F11" s="10">
        <v>5.2999999999999999E-2</v>
      </c>
      <c r="G11" s="10">
        <v>0.1555</v>
      </c>
      <c r="H11" s="10">
        <v>0.23899999999999999</v>
      </c>
      <c r="I11" s="8">
        <f t="shared" si="8"/>
        <v>0</v>
      </c>
      <c r="J11" s="8">
        <f t="shared" si="0"/>
        <v>0.59760000000000002</v>
      </c>
      <c r="K11" s="8">
        <f t="shared" si="1"/>
        <v>0.1908</v>
      </c>
      <c r="L11" s="8">
        <f t="shared" si="2"/>
        <v>0.55979999999999996</v>
      </c>
      <c r="M11" s="8">
        <f t="shared" si="3"/>
        <v>0.86039999999999994</v>
      </c>
      <c r="N11" s="8">
        <f t="shared" si="9"/>
        <v>0</v>
      </c>
      <c r="O11" s="8">
        <f t="shared" si="10"/>
        <v>1.6857545839210154E-2</v>
      </c>
      <c r="P11" s="8">
        <f t="shared" si="11"/>
        <v>1.9862585883822612E-3</v>
      </c>
      <c r="Q11" s="8">
        <f t="shared" si="12"/>
        <v>9.0290322580645153E-3</v>
      </c>
      <c r="R11" s="8">
        <f t="shared" si="13"/>
        <v>9.0595695125058693E-3</v>
      </c>
      <c r="S11" s="8">
        <f t="shared" si="14"/>
        <v>0</v>
      </c>
      <c r="T11" s="8">
        <f t="shared" si="4"/>
        <v>4.6826516220028203E-3</v>
      </c>
      <c r="U11" s="8">
        <f t="shared" si="5"/>
        <v>5.5173849677285036E-4</v>
      </c>
      <c r="V11" s="8">
        <f t="shared" si="6"/>
        <v>2.5080645161290318E-3</v>
      </c>
      <c r="W11" s="8">
        <f t="shared" si="7"/>
        <v>2.5165470868071861E-3</v>
      </c>
      <c r="X11" s="8">
        <f t="shared" si="15"/>
        <v>0</v>
      </c>
      <c r="Y11" s="8">
        <f t="shared" si="16"/>
        <v>1.6857545839210154E-2</v>
      </c>
      <c r="Z11" s="8">
        <f t="shared" si="17"/>
        <v>3.9725171767645224E-3</v>
      </c>
      <c r="AA11" s="8">
        <f t="shared" si="18"/>
        <v>9.0290322580645153E-3</v>
      </c>
      <c r="AB11" s="8">
        <f t="shared" si="19"/>
        <v>2.717870853751761E-2</v>
      </c>
      <c r="AC11" s="8">
        <f t="shared" si="20"/>
        <v>0.61349999999999993</v>
      </c>
      <c r="AD11" s="8">
        <f t="shared" si="21"/>
        <v>2.2085999999999997</v>
      </c>
      <c r="AE11" s="8">
        <f t="shared" si="22"/>
        <v>3.69324061981628E-2</v>
      </c>
      <c r="AF11" s="8">
        <f t="shared" si="23"/>
        <v>1.0259001721711888E-2</v>
      </c>
      <c r="AG11" s="8">
        <f t="shared" si="24"/>
        <v>5.7037803811556799E-2</v>
      </c>
      <c r="AH11" s="8">
        <f t="shared" si="25"/>
        <v>3.69324061981628E-2</v>
      </c>
      <c r="AI11" s="8">
        <f t="shared" si="26"/>
        <v>1.0259001721711888E-2</v>
      </c>
    </row>
    <row r="12" spans="1:35" x14ac:dyDescent="0.2">
      <c r="A12" s="8" t="s">
        <v>16</v>
      </c>
      <c r="B12" s="8">
        <v>3.6</v>
      </c>
      <c r="C12" s="5">
        <f t="shared" si="27"/>
        <v>54</v>
      </c>
      <c r="D12" s="9">
        <v>0</v>
      </c>
      <c r="E12" s="10">
        <v>0.121</v>
      </c>
      <c r="F12" s="10">
        <v>4.7E-2</v>
      </c>
      <c r="G12" s="10">
        <v>0.14700000000000002</v>
      </c>
      <c r="H12" s="10">
        <v>0.20449999999999999</v>
      </c>
      <c r="I12" s="8">
        <f t="shared" si="8"/>
        <v>0</v>
      </c>
      <c r="J12" s="8">
        <f t="shared" si="0"/>
        <v>0.43559999999999999</v>
      </c>
      <c r="K12" s="8">
        <f t="shared" si="1"/>
        <v>0.16920000000000002</v>
      </c>
      <c r="L12" s="8">
        <f t="shared" si="2"/>
        <v>0.52920000000000011</v>
      </c>
      <c r="M12" s="8">
        <f t="shared" si="3"/>
        <v>0.73619999999999997</v>
      </c>
      <c r="N12" s="8">
        <f t="shared" si="9"/>
        <v>0</v>
      </c>
      <c r="O12" s="8">
        <f t="shared" si="10"/>
        <v>1.2287729196050774E-2</v>
      </c>
      <c r="P12" s="8">
        <f t="shared" si="11"/>
        <v>1.7613991255465335E-3</v>
      </c>
      <c r="Q12" s="8">
        <f t="shared" si="12"/>
        <v>8.5354838709677441E-3</v>
      </c>
      <c r="R12" s="8">
        <f t="shared" si="13"/>
        <v>7.7518073862236411E-3</v>
      </c>
      <c r="S12" s="8">
        <f t="shared" si="14"/>
        <v>0</v>
      </c>
      <c r="T12" s="8">
        <f t="shared" si="4"/>
        <v>3.4132581100141035E-3</v>
      </c>
      <c r="U12" s="8">
        <f t="shared" si="5"/>
        <v>4.8927753487403708E-4</v>
      </c>
      <c r="V12" s="8">
        <f t="shared" si="6"/>
        <v>2.3709677419354843E-3</v>
      </c>
      <c r="W12" s="8">
        <f t="shared" si="7"/>
        <v>2.1532798295065669E-3</v>
      </c>
      <c r="X12" s="8">
        <f t="shared" si="15"/>
        <v>0</v>
      </c>
      <c r="Y12" s="8">
        <f t="shared" si="16"/>
        <v>1.2287729196050774E-2</v>
      </c>
      <c r="Z12" s="8">
        <f t="shared" si="17"/>
        <v>3.5227982510930671E-3</v>
      </c>
      <c r="AA12" s="8">
        <f t="shared" si="18"/>
        <v>8.5354838709677441E-3</v>
      </c>
      <c r="AB12" s="8">
        <f t="shared" si="19"/>
        <v>2.3255422158670921E-2</v>
      </c>
      <c r="AC12" s="8">
        <f t="shared" si="20"/>
        <v>0.51949999999999996</v>
      </c>
      <c r="AD12" s="8">
        <f t="shared" si="21"/>
        <v>1.8702000000000001</v>
      </c>
      <c r="AE12" s="8">
        <f t="shared" si="22"/>
        <v>3.0336419578788694E-2</v>
      </c>
      <c r="AF12" s="8">
        <f t="shared" si="23"/>
        <v>8.4267832163301918E-3</v>
      </c>
      <c r="AG12" s="8">
        <f t="shared" si="24"/>
        <v>4.7601433476782508E-2</v>
      </c>
      <c r="AH12" s="8">
        <f t="shared" si="25"/>
        <v>3.0336419578788694E-2</v>
      </c>
      <c r="AI12" s="8">
        <f t="shared" si="26"/>
        <v>8.4267832163301918E-3</v>
      </c>
    </row>
    <row r="13" spans="1:35" x14ac:dyDescent="0.2">
      <c r="A13" s="8" t="s">
        <v>17</v>
      </c>
      <c r="B13" s="8">
        <v>3.6</v>
      </c>
      <c r="C13" s="5">
        <f t="shared" si="27"/>
        <v>60</v>
      </c>
      <c r="D13" s="9">
        <v>0</v>
      </c>
      <c r="E13" s="10">
        <v>0.13550000000000001</v>
      </c>
      <c r="F13" s="10">
        <v>4.0499999999999994E-2</v>
      </c>
      <c r="G13" s="10">
        <v>0.10149999999999999</v>
      </c>
      <c r="H13" s="10">
        <v>0.17</v>
      </c>
      <c r="I13" s="8">
        <f t="shared" si="8"/>
        <v>0</v>
      </c>
      <c r="J13" s="8">
        <f t="shared" si="0"/>
        <v>0.48780000000000007</v>
      </c>
      <c r="K13" s="8">
        <f t="shared" si="1"/>
        <v>0.14579999999999999</v>
      </c>
      <c r="L13" s="8">
        <f t="shared" si="2"/>
        <v>0.3654</v>
      </c>
      <c r="M13" s="8">
        <f t="shared" si="3"/>
        <v>0.6120000000000001</v>
      </c>
      <c r="N13" s="8">
        <f t="shared" si="9"/>
        <v>0</v>
      </c>
      <c r="O13" s="8">
        <f t="shared" si="10"/>
        <v>1.3760225669957687E-2</v>
      </c>
      <c r="P13" s="8">
        <f t="shared" si="11"/>
        <v>1.5178013741411617E-3</v>
      </c>
      <c r="Q13" s="8">
        <f t="shared" si="12"/>
        <v>5.8935483870967741E-3</v>
      </c>
      <c r="R13" s="8">
        <f t="shared" si="13"/>
        <v>6.4440452599414146E-3</v>
      </c>
      <c r="S13" s="8">
        <f t="shared" si="14"/>
        <v>0</v>
      </c>
      <c r="T13" s="8">
        <f t="shared" si="4"/>
        <v>3.8222849083215799E-3</v>
      </c>
      <c r="U13" s="8">
        <f t="shared" si="5"/>
        <v>4.2161149281698932E-4</v>
      </c>
      <c r="V13" s="8">
        <f t="shared" si="6"/>
        <v>1.6370967741935482E-3</v>
      </c>
      <c r="W13" s="8">
        <f t="shared" si="7"/>
        <v>1.7900125722059485E-3</v>
      </c>
      <c r="X13" s="8">
        <f t="shared" si="15"/>
        <v>0</v>
      </c>
      <c r="Y13" s="8">
        <f t="shared" si="16"/>
        <v>1.3760225669957687E-2</v>
      </c>
      <c r="Z13" s="8">
        <f t="shared" si="17"/>
        <v>3.0356027482823233E-3</v>
      </c>
      <c r="AA13" s="8">
        <f t="shared" si="18"/>
        <v>5.8935483870967741E-3</v>
      </c>
      <c r="AB13" s="8">
        <f t="shared" si="19"/>
        <v>1.9332135779824244E-2</v>
      </c>
      <c r="AC13" s="8">
        <f t="shared" si="20"/>
        <v>0.44750000000000001</v>
      </c>
      <c r="AD13" s="8">
        <f t="shared" si="21"/>
        <v>1.6110000000000002</v>
      </c>
      <c r="AE13" s="8">
        <f t="shared" si="22"/>
        <v>2.7615620691137037E-2</v>
      </c>
      <c r="AF13" s="8">
        <f t="shared" si="23"/>
        <v>7.671005747538066E-3</v>
      </c>
      <c r="AG13" s="8">
        <f t="shared" si="24"/>
        <v>4.2021512585161028E-2</v>
      </c>
      <c r="AH13" s="8">
        <f t="shared" si="25"/>
        <v>2.7615620691137037E-2</v>
      </c>
      <c r="AI13" s="8">
        <f t="shared" si="26"/>
        <v>7.671005747538066E-3</v>
      </c>
    </row>
    <row r="14" spans="1:35" x14ac:dyDescent="0.2">
      <c r="A14" s="8" t="s">
        <v>18</v>
      </c>
      <c r="B14" s="8">
        <v>3.6</v>
      </c>
      <c r="C14" s="5">
        <f t="shared" si="27"/>
        <v>66</v>
      </c>
      <c r="D14" s="9">
        <v>0</v>
      </c>
      <c r="E14" s="10">
        <v>0.40499999999999992</v>
      </c>
      <c r="F14" s="10">
        <v>0.114</v>
      </c>
      <c r="G14" s="10">
        <v>0.16400000000000001</v>
      </c>
      <c r="H14" s="10">
        <v>0.39250000000000002</v>
      </c>
      <c r="I14" s="8">
        <f t="shared" si="8"/>
        <v>0</v>
      </c>
      <c r="J14" s="8">
        <f t="shared" si="0"/>
        <v>1.4579999999999997</v>
      </c>
      <c r="K14" s="8">
        <f t="shared" si="1"/>
        <v>0.41040000000000004</v>
      </c>
      <c r="L14" s="8">
        <f t="shared" si="2"/>
        <v>0.59040000000000004</v>
      </c>
      <c r="M14" s="8">
        <f t="shared" si="3"/>
        <v>1.413</v>
      </c>
      <c r="N14" s="8">
        <f t="shared" si="9"/>
        <v>0</v>
      </c>
      <c r="O14" s="8">
        <f t="shared" si="10"/>
        <v>4.1128349788434403E-2</v>
      </c>
      <c r="P14" s="8">
        <f t="shared" si="11"/>
        <v>4.2723297938788264E-3</v>
      </c>
      <c r="Q14" s="8">
        <f t="shared" si="12"/>
        <v>9.5225806451612917E-3</v>
      </c>
      <c r="R14" s="8">
        <f t="shared" si="13"/>
        <v>1.4878163320747088E-2</v>
      </c>
      <c r="S14" s="8">
        <f t="shared" si="14"/>
        <v>0</v>
      </c>
      <c r="T14" s="8">
        <f t="shared" si="4"/>
        <v>1.1424541607898445E-2</v>
      </c>
      <c r="U14" s="8">
        <f t="shared" si="5"/>
        <v>1.1867582760774517E-3</v>
      </c>
      <c r="V14" s="8">
        <f t="shared" si="6"/>
        <v>2.6451612903225811E-3</v>
      </c>
      <c r="W14" s="8">
        <f t="shared" si="7"/>
        <v>4.1328231446519691E-3</v>
      </c>
      <c r="X14" s="8">
        <f t="shared" si="15"/>
        <v>0</v>
      </c>
      <c r="Y14" s="8">
        <f t="shared" si="16"/>
        <v>4.1128349788434403E-2</v>
      </c>
      <c r="Z14" s="8">
        <f t="shared" si="17"/>
        <v>8.5446595877576529E-3</v>
      </c>
      <c r="AA14" s="8">
        <f t="shared" si="18"/>
        <v>9.5225806451612917E-3</v>
      </c>
      <c r="AB14" s="8">
        <f t="shared" si="19"/>
        <v>4.4634489962241265E-2</v>
      </c>
      <c r="AC14" s="8">
        <f t="shared" si="20"/>
        <v>1.0754999999999999</v>
      </c>
      <c r="AD14" s="8">
        <f t="shared" si="21"/>
        <v>3.8718000000000004</v>
      </c>
      <c r="AE14" s="8">
        <f t="shared" si="22"/>
        <v>6.9801423548221608E-2</v>
      </c>
      <c r="AF14" s="8">
        <f t="shared" si="23"/>
        <v>1.9389284318950446E-2</v>
      </c>
      <c r="AG14" s="8">
        <f t="shared" si="24"/>
        <v>0.10383007998359461</v>
      </c>
      <c r="AH14" s="8">
        <f t="shared" si="25"/>
        <v>6.9801423548221608E-2</v>
      </c>
      <c r="AI14" s="8">
        <f t="shared" si="26"/>
        <v>1.9389284318950446E-2</v>
      </c>
    </row>
    <row r="15" spans="1:35" x14ac:dyDescent="0.2">
      <c r="A15" s="8" t="s">
        <v>19</v>
      </c>
      <c r="B15" s="8">
        <v>3.6</v>
      </c>
      <c r="C15" s="5">
        <f t="shared" si="27"/>
        <v>72</v>
      </c>
      <c r="D15" s="9">
        <v>0</v>
      </c>
      <c r="E15" s="10">
        <v>0.20249999999999996</v>
      </c>
      <c r="F15" s="10">
        <v>3.5500000000000004E-2</v>
      </c>
      <c r="G15" s="10">
        <v>4.5999999999999999E-2</v>
      </c>
      <c r="H15" s="9">
        <v>0.15</v>
      </c>
      <c r="I15" s="8">
        <f t="shared" si="8"/>
        <v>0</v>
      </c>
      <c r="J15" s="8">
        <f t="shared" si="0"/>
        <v>0.72899999999999987</v>
      </c>
      <c r="K15" s="8">
        <f t="shared" si="1"/>
        <v>0.12780000000000002</v>
      </c>
      <c r="L15" s="8">
        <f t="shared" si="2"/>
        <v>0.1656</v>
      </c>
      <c r="M15" s="8">
        <f t="shared" si="3"/>
        <v>0.54</v>
      </c>
      <c r="N15" s="8">
        <f t="shared" si="9"/>
        <v>0</v>
      </c>
      <c r="O15" s="8">
        <f t="shared" si="10"/>
        <v>2.0564174894217201E-2</v>
      </c>
      <c r="P15" s="8">
        <f t="shared" si="11"/>
        <v>1.3304184884447223E-3</v>
      </c>
      <c r="Q15" s="8">
        <f t="shared" si="12"/>
        <v>2.6709677419354838E-3</v>
      </c>
      <c r="R15" s="8">
        <f t="shared" si="13"/>
        <v>5.6859222881836006E-3</v>
      </c>
      <c r="S15" s="8">
        <f t="shared" si="14"/>
        <v>0</v>
      </c>
      <c r="T15" s="8">
        <f t="shared" si="4"/>
        <v>5.7122708039492225E-3</v>
      </c>
      <c r="U15" s="8">
        <f t="shared" si="5"/>
        <v>3.6956069123464505E-4</v>
      </c>
      <c r="V15" s="8">
        <f t="shared" si="6"/>
        <v>7.419354838709677E-4</v>
      </c>
      <c r="W15" s="8">
        <f t="shared" si="7"/>
        <v>1.5794228578287779E-3</v>
      </c>
      <c r="X15" s="8">
        <f t="shared" si="15"/>
        <v>0</v>
      </c>
      <c r="Y15" s="8">
        <f t="shared" si="16"/>
        <v>2.0564174894217201E-2</v>
      </c>
      <c r="Z15" s="8">
        <f t="shared" si="17"/>
        <v>2.6608369768894445E-3</v>
      </c>
      <c r="AA15" s="8">
        <f t="shared" si="18"/>
        <v>2.6709677419354838E-3</v>
      </c>
      <c r="AB15" s="8">
        <f t="shared" si="19"/>
        <v>1.7057766864550801E-2</v>
      </c>
      <c r="AC15" s="8">
        <f t="shared" si="20"/>
        <v>0.43399999999999994</v>
      </c>
      <c r="AD15" s="8">
        <f t="shared" si="21"/>
        <v>1.5624</v>
      </c>
      <c r="AE15" s="8">
        <f t="shared" si="22"/>
        <v>3.025148341278101E-2</v>
      </c>
      <c r="AF15" s="8">
        <f t="shared" si="23"/>
        <v>8.4031898368836129E-3</v>
      </c>
      <c r="AG15" s="8">
        <f t="shared" si="24"/>
        <v>4.2953746477592931E-2</v>
      </c>
      <c r="AH15" s="8">
        <f t="shared" si="25"/>
        <v>3.025148341278101E-2</v>
      </c>
      <c r="AI15" s="8">
        <f t="shared" si="26"/>
        <v>8.4031898368836129E-3</v>
      </c>
    </row>
    <row r="16" spans="1:35" x14ac:dyDescent="0.2">
      <c r="A16" s="8" t="s">
        <v>20</v>
      </c>
      <c r="B16" s="8">
        <v>3.3659999999999997</v>
      </c>
      <c r="C16" s="5">
        <f t="shared" si="27"/>
        <v>78</v>
      </c>
      <c r="D16" s="10">
        <v>0.22699999999999998</v>
      </c>
      <c r="E16" s="10">
        <v>2.569</v>
      </c>
      <c r="F16" s="10">
        <v>0.69550000000000001</v>
      </c>
      <c r="G16" s="10">
        <v>4.1500000000000002E-2</v>
      </c>
      <c r="H16" s="9">
        <v>0</v>
      </c>
      <c r="I16" s="8">
        <f t="shared" si="8"/>
        <v>0.76408199999999982</v>
      </c>
      <c r="J16" s="8">
        <f t="shared" si="0"/>
        <v>8.6472539999999984</v>
      </c>
      <c r="K16" s="8">
        <f t="shared" si="1"/>
        <v>2.3410529999999996</v>
      </c>
      <c r="L16" s="8">
        <f t="shared" si="2"/>
        <v>0.13968899999999998</v>
      </c>
      <c r="M16" s="8">
        <f t="shared" si="3"/>
        <v>0</v>
      </c>
      <c r="N16" s="8">
        <f t="shared" si="9"/>
        <v>4.0219075692178113E-2</v>
      </c>
      <c r="O16" s="8">
        <f t="shared" si="10"/>
        <v>0.2439281805359661</v>
      </c>
      <c r="P16" s="8">
        <f t="shared" si="11"/>
        <v>2.4370737039350401E-2</v>
      </c>
      <c r="Q16" s="8">
        <f t="shared" si="12"/>
        <v>2.253048387096774E-3</v>
      </c>
      <c r="R16" s="8">
        <f t="shared" si="13"/>
        <v>0</v>
      </c>
      <c r="S16" s="8">
        <f t="shared" si="14"/>
        <v>1.1948626171175911E-2</v>
      </c>
      <c r="T16" s="8">
        <f t="shared" si="4"/>
        <v>7.2468265162200271E-2</v>
      </c>
      <c r="U16" s="8">
        <f t="shared" si="5"/>
        <v>7.2402665001041009E-3</v>
      </c>
      <c r="V16" s="8">
        <f t="shared" si="6"/>
        <v>6.6935483870967749E-4</v>
      </c>
      <c r="W16" s="8">
        <f t="shared" si="7"/>
        <v>0</v>
      </c>
      <c r="X16" s="8">
        <f t="shared" si="15"/>
        <v>4.0219075692178113E-2</v>
      </c>
      <c r="Y16" s="8">
        <f t="shared" si="16"/>
        <v>0.2439281805359661</v>
      </c>
      <c r="Z16" s="8">
        <f t="shared" si="17"/>
        <v>4.8741474078700803E-2</v>
      </c>
      <c r="AA16" s="8">
        <f t="shared" si="18"/>
        <v>2.253048387096774E-3</v>
      </c>
      <c r="AB16" s="8">
        <f t="shared" si="19"/>
        <v>0</v>
      </c>
      <c r="AC16" s="8">
        <f t="shared" si="20"/>
        <v>3.5329999999999999</v>
      </c>
      <c r="AD16" s="8">
        <f t="shared" si="21"/>
        <v>11.892077999999998</v>
      </c>
      <c r="AE16" s="8">
        <f t="shared" si="22"/>
        <v>0.31077104165459135</v>
      </c>
      <c r="AF16" s="8">
        <f t="shared" si="23"/>
        <v>9.2326512672189956E-2</v>
      </c>
      <c r="AG16" s="8">
        <f t="shared" si="24"/>
        <v>0.33514177869394174</v>
      </c>
      <c r="AH16" s="8">
        <f t="shared" si="25"/>
        <v>0.27055196596241327</v>
      </c>
      <c r="AI16" s="8">
        <f t="shared" si="26"/>
        <v>8.0377886501014045E-2</v>
      </c>
    </row>
    <row r="17" spans="1:35" x14ac:dyDescent="0.2">
      <c r="A17" s="8" t="s">
        <v>21</v>
      </c>
      <c r="B17" s="8">
        <v>3.4159999999999995</v>
      </c>
      <c r="C17" s="5">
        <f t="shared" si="27"/>
        <v>84</v>
      </c>
      <c r="D17" s="10">
        <v>0.26250000000000001</v>
      </c>
      <c r="E17" s="10">
        <v>3.19</v>
      </c>
      <c r="F17" s="10">
        <v>1.089</v>
      </c>
      <c r="G17" s="10">
        <v>0.54099999999999993</v>
      </c>
      <c r="H17" s="9">
        <v>0</v>
      </c>
      <c r="I17" s="8">
        <f t="shared" si="8"/>
        <v>0.89669999999999994</v>
      </c>
      <c r="J17" s="8">
        <f t="shared" si="0"/>
        <v>10.897039999999999</v>
      </c>
      <c r="K17" s="8">
        <f t="shared" si="1"/>
        <v>3.7200239999999991</v>
      </c>
      <c r="L17" s="8">
        <f t="shared" si="2"/>
        <v>1.8480559999999995</v>
      </c>
      <c r="M17" s="8">
        <f t="shared" si="3"/>
        <v>0</v>
      </c>
      <c r="N17" s="8">
        <f t="shared" si="9"/>
        <v>4.7199705232129692E-2</v>
      </c>
      <c r="O17" s="8">
        <f t="shared" si="10"/>
        <v>0.30739181946403377</v>
      </c>
      <c r="P17" s="8">
        <f t="shared" si="11"/>
        <v>3.8726046221111796E-2</v>
      </c>
      <c r="Q17" s="8">
        <f t="shared" si="12"/>
        <v>2.9807354838709669E-2</v>
      </c>
      <c r="R17" s="8">
        <f t="shared" si="13"/>
        <v>0</v>
      </c>
      <c r="S17" s="8">
        <f t="shared" si="14"/>
        <v>1.3817243920412675E-2</v>
      </c>
      <c r="T17" s="8">
        <f t="shared" si="4"/>
        <v>8.9985895627644558E-2</v>
      </c>
      <c r="U17" s="8">
        <f t="shared" si="5"/>
        <v>1.1336664584634603E-2</v>
      </c>
      <c r="V17" s="8">
        <f t="shared" si="6"/>
        <v>8.7258064516129025E-3</v>
      </c>
      <c r="W17" s="8">
        <f t="shared" si="7"/>
        <v>0</v>
      </c>
      <c r="X17" s="8">
        <f t="shared" si="15"/>
        <v>4.7199705232129692E-2</v>
      </c>
      <c r="Y17" s="8">
        <f t="shared" si="16"/>
        <v>0.30739181946403377</v>
      </c>
      <c r="Z17" s="8">
        <f t="shared" si="17"/>
        <v>7.7452092442223591E-2</v>
      </c>
      <c r="AA17" s="8">
        <f t="shared" si="18"/>
        <v>2.9807354838709669E-2</v>
      </c>
      <c r="AB17" s="8">
        <f t="shared" si="19"/>
        <v>0</v>
      </c>
      <c r="AC17" s="8">
        <f t="shared" si="20"/>
        <v>5.0824999999999996</v>
      </c>
      <c r="AD17" s="8">
        <f t="shared" si="21"/>
        <v>17.361819999999994</v>
      </c>
      <c r="AE17" s="8">
        <f t="shared" si="22"/>
        <v>0.42312492575598493</v>
      </c>
      <c r="AF17" s="8">
        <f t="shared" si="23"/>
        <v>0.12386561058430474</v>
      </c>
      <c r="AG17" s="8">
        <f t="shared" si="24"/>
        <v>0.46185097197709668</v>
      </c>
      <c r="AH17" s="8">
        <f t="shared" si="25"/>
        <v>0.37592522052385524</v>
      </c>
      <c r="AI17" s="8">
        <f t="shared" si="26"/>
        <v>0.11004836666389206</v>
      </c>
    </row>
    <row r="18" spans="1:35" x14ac:dyDescent="0.2">
      <c r="A18" s="8" t="s">
        <v>22</v>
      </c>
      <c r="B18" s="8">
        <v>3.194</v>
      </c>
      <c r="C18" s="5">
        <f>C17+6</f>
        <v>90</v>
      </c>
      <c r="D18" s="10">
        <v>0.28150000000000003</v>
      </c>
      <c r="E18" s="10">
        <v>3.7040000000000002</v>
      </c>
      <c r="F18" s="10">
        <v>1.6779999999999999</v>
      </c>
      <c r="G18" s="10">
        <v>1.6540000000000001</v>
      </c>
      <c r="H18" s="9">
        <v>0</v>
      </c>
      <c r="I18" s="8">
        <f t="shared" si="8"/>
        <v>0.8991110000000001</v>
      </c>
      <c r="J18" s="8">
        <f t="shared" si="0"/>
        <v>11.830576000000001</v>
      </c>
      <c r="K18" s="8">
        <f t="shared" si="1"/>
        <v>5.3595319999999997</v>
      </c>
      <c r="L18" s="8">
        <f t="shared" si="2"/>
        <v>5.2828760000000008</v>
      </c>
      <c r="M18" s="8">
        <f t="shared" si="3"/>
        <v>0</v>
      </c>
      <c r="N18" s="8">
        <f t="shared" si="9"/>
        <v>4.732661332771871E-2</v>
      </c>
      <c r="O18" s="8">
        <f t="shared" si="10"/>
        <v>0.33372569816643161</v>
      </c>
      <c r="P18" s="8">
        <f t="shared" si="11"/>
        <v>5.5793587341245052E-2</v>
      </c>
      <c r="Q18" s="8">
        <f t="shared" si="12"/>
        <v>8.5207677419354852E-2</v>
      </c>
      <c r="R18" s="8">
        <f t="shared" si="13"/>
        <v>0</v>
      </c>
      <c r="S18" s="8">
        <f t="shared" si="14"/>
        <v>1.4817349194652069E-2</v>
      </c>
      <c r="T18" s="8">
        <f t="shared" si="4"/>
        <v>0.1044851904090268</v>
      </c>
      <c r="U18" s="8">
        <f t="shared" si="5"/>
        <v>1.7468249011034769E-2</v>
      </c>
      <c r="V18" s="8">
        <f t="shared" si="6"/>
        <v>2.6677419354838715E-2</v>
      </c>
      <c r="W18" s="8">
        <f t="shared" si="7"/>
        <v>0</v>
      </c>
      <c r="X18" s="8">
        <f t="shared" si="15"/>
        <v>4.732661332771871E-2</v>
      </c>
      <c r="Y18" s="8">
        <f t="shared" si="16"/>
        <v>0.33372569816643161</v>
      </c>
      <c r="Z18" s="8">
        <f t="shared" si="17"/>
        <v>0.1115871746824901</v>
      </c>
      <c r="AA18" s="8">
        <f t="shared" si="18"/>
        <v>8.5207677419354852E-2</v>
      </c>
      <c r="AB18" s="8">
        <f t="shared" si="19"/>
        <v>0</v>
      </c>
      <c r="AC18" s="8">
        <f t="shared" si="20"/>
        <v>7.3174999999999999</v>
      </c>
      <c r="AD18" s="8">
        <f t="shared" si="21"/>
        <v>23.372095000000002</v>
      </c>
      <c r="AE18" s="8">
        <f t="shared" si="22"/>
        <v>0.52205357625475024</v>
      </c>
      <c r="AF18" s="8">
        <f t="shared" si="23"/>
        <v>0.16344820796955237</v>
      </c>
      <c r="AG18" s="8">
        <f t="shared" si="24"/>
        <v>0.57784716359599531</v>
      </c>
      <c r="AH18" s="8">
        <f t="shared" si="25"/>
        <v>0.47472696292703154</v>
      </c>
      <c r="AI18" s="8">
        <f t="shared" si="26"/>
        <v>0.14863085877490029</v>
      </c>
    </row>
    <row r="19" spans="1:35" x14ac:dyDescent="0.2">
      <c r="A19" s="8" t="s">
        <v>23</v>
      </c>
      <c r="B19" s="8">
        <v>3.2040000000000006</v>
      </c>
      <c r="C19" s="5">
        <f t="shared" si="27"/>
        <v>96</v>
      </c>
      <c r="D19" s="10">
        <v>0.23899999999999999</v>
      </c>
      <c r="E19" s="10">
        <v>3.2294999999999998</v>
      </c>
      <c r="F19" s="10">
        <v>1.1055000000000001</v>
      </c>
      <c r="G19" s="10">
        <v>0.29599999999999999</v>
      </c>
      <c r="H19" s="9">
        <v>0</v>
      </c>
      <c r="I19" s="8">
        <f t="shared" si="8"/>
        <v>0.7657560000000001</v>
      </c>
      <c r="J19" s="8">
        <f t="shared" si="0"/>
        <v>10.347318000000001</v>
      </c>
      <c r="K19" s="8">
        <f t="shared" si="1"/>
        <v>3.5420220000000011</v>
      </c>
      <c r="L19" s="8">
        <f t="shared" si="2"/>
        <v>0.94838400000000012</v>
      </c>
      <c r="M19" s="8">
        <f t="shared" si="3"/>
        <v>0</v>
      </c>
      <c r="N19" s="8">
        <f t="shared" si="9"/>
        <v>4.0307190230550585E-2</v>
      </c>
      <c r="O19" s="8">
        <f t="shared" si="10"/>
        <v>0.2918848519040903</v>
      </c>
      <c r="P19" s="8">
        <f t="shared" si="11"/>
        <v>3.6873016864459721E-2</v>
      </c>
      <c r="Q19" s="8">
        <f t="shared" si="12"/>
        <v>1.529651612903226E-2</v>
      </c>
      <c r="R19" s="8">
        <f t="shared" si="13"/>
        <v>0</v>
      </c>
      <c r="S19" s="8">
        <f t="shared" si="14"/>
        <v>1.2580271607537634E-2</v>
      </c>
      <c r="T19" s="8">
        <f t="shared" si="4"/>
        <v>9.1100141043723548E-2</v>
      </c>
      <c r="U19" s="8">
        <f t="shared" si="5"/>
        <v>1.150843222985634E-2</v>
      </c>
      <c r="V19" s="8">
        <f t="shared" si="6"/>
        <v>4.7741935483870965E-3</v>
      </c>
      <c r="W19" s="8">
        <f t="shared" si="7"/>
        <v>0</v>
      </c>
      <c r="X19" s="8">
        <f t="shared" si="15"/>
        <v>4.0307190230550585E-2</v>
      </c>
      <c r="Y19" s="8">
        <f t="shared" si="16"/>
        <v>0.2918848519040903</v>
      </c>
      <c r="Z19" s="8">
        <f t="shared" si="17"/>
        <v>7.3746033728919441E-2</v>
      </c>
      <c r="AA19" s="8">
        <f t="shared" si="18"/>
        <v>1.529651612903226E-2</v>
      </c>
      <c r="AB19" s="8">
        <f t="shared" si="19"/>
        <v>0</v>
      </c>
      <c r="AC19" s="8">
        <f t="shared" si="20"/>
        <v>4.87</v>
      </c>
      <c r="AD19" s="8">
        <f t="shared" si="21"/>
        <v>15.603480000000003</v>
      </c>
      <c r="AE19" s="8">
        <f t="shared" si="22"/>
        <v>0.38436157512813285</v>
      </c>
      <c r="AF19" s="8">
        <f t="shared" si="23"/>
        <v>0.11996303842950461</v>
      </c>
      <c r="AG19" s="8">
        <f t="shared" si="24"/>
        <v>0.42123459199259261</v>
      </c>
      <c r="AH19" s="8">
        <f t="shared" si="25"/>
        <v>0.34405438489758228</v>
      </c>
      <c r="AI19" s="8">
        <f t="shared" si="26"/>
        <v>0.10738276682196699</v>
      </c>
    </row>
    <row r="20" spans="1:35" x14ac:dyDescent="0.2">
      <c r="A20" s="8" t="s">
        <v>24</v>
      </c>
      <c r="B20" s="8">
        <v>3.2100000000000009</v>
      </c>
      <c r="C20" s="5">
        <f t="shared" si="27"/>
        <v>102</v>
      </c>
      <c r="D20" s="10">
        <v>0.26550000000000001</v>
      </c>
      <c r="E20" s="10">
        <v>3.2014999999999998</v>
      </c>
      <c r="F20" s="10">
        <v>1.1739999999999999</v>
      </c>
      <c r="G20" s="10">
        <v>0.13099999999999998</v>
      </c>
      <c r="H20" s="9">
        <v>0</v>
      </c>
      <c r="I20" s="8">
        <f t="shared" si="8"/>
        <v>0.85225500000000032</v>
      </c>
      <c r="J20" s="8">
        <f t="shared" si="0"/>
        <v>10.276815000000003</v>
      </c>
      <c r="K20" s="8">
        <f t="shared" si="1"/>
        <v>3.7685400000000007</v>
      </c>
      <c r="L20" s="8">
        <f t="shared" si="2"/>
        <v>0.42051000000000005</v>
      </c>
      <c r="M20" s="8">
        <f t="shared" si="3"/>
        <v>0</v>
      </c>
      <c r="N20" s="8">
        <f t="shared" si="9"/>
        <v>4.486024844720498E-2</v>
      </c>
      <c r="O20" s="8">
        <f t="shared" si="10"/>
        <v>0.28989605077574054</v>
      </c>
      <c r="P20" s="8">
        <f t="shared" si="11"/>
        <v>3.9231105559025613E-2</v>
      </c>
      <c r="Q20" s="8">
        <f t="shared" si="12"/>
        <v>6.7824193548387101E-3</v>
      </c>
      <c r="R20" s="8">
        <f t="shared" si="13"/>
        <v>0</v>
      </c>
      <c r="S20" s="8">
        <f t="shared" si="14"/>
        <v>1.3975155279503106E-2</v>
      </c>
      <c r="T20" s="8">
        <f t="shared" si="4"/>
        <v>9.0310296191819461E-2</v>
      </c>
      <c r="U20" s="8">
        <f t="shared" si="5"/>
        <v>1.2221528211534455E-2</v>
      </c>
      <c r="V20" s="8">
        <f t="shared" si="6"/>
        <v>2.112903225806451E-3</v>
      </c>
      <c r="W20" s="8">
        <f t="shared" si="7"/>
        <v>0</v>
      </c>
      <c r="X20" s="8">
        <f t="shared" si="15"/>
        <v>4.486024844720498E-2</v>
      </c>
      <c r="Y20" s="8">
        <f t="shared" si="16"/>
        <v>0.28989605077574054</v>
      </c>
      <c r="Z20" s="8">
        <f t="shared" si="17"/>
        <v>7.8462211118051226E-2</v>
      </c>
      <c r="AA20" s="8">
        <f t="shared" si="18"/>
        <v>6.7824193548387101E-3</v>
      </c>
      <c r="AB20" s="8">
        <f t="shared" si="19"/>
        <v>0</v>
      </c>
      <c r="AC20" s="8">
        <f t="shared" si="20"/>
        <v>4.7720000000000002</v>
      </c>
      <c r="AD20" s="8">
        <f t="shared" si="21"/>
        <v>15.318120000000004</v>
      </c>
      <c r="AE20" s="8">
        <f t="shared" si="22"/>
        <v>0.38076982413680982</v>
      </c>
      <c r="AF20" s="8">
        <f t="shared" si="23"/>
        <v>0.11861988290866346</v>
      </c>
      <c r="AG20" s="8">
        <f t="shared" si="24"/>
        <v>0.42000092969583547</v>
      </c>
      <c r="AH20" s="8">
        <f t="shared" si="25"/>
        <v>0.33590957568960483</v>
      </c>
      <c r="AI20" s="8">
        <f t="shared" si="26"/>
        <v>0.10464472762916036</v>
      </c>
    </row>
    <row r="21" spans="1:35" x14ac:dyDescent="0.2">
      <c r="A21" s="8" t="s">
        <v>25</v>
      </c>
      <c r="B21" s="8">
        <v>3.2729999999999997</v>
      </c>
      <c r="C21" s="5">
        <f>C20+6</f>
        <v>108</v>
      </c>
      <c r="D21" s="10">
        <v>0.28349999999999997</v>
      </c>
      <c r="E21" s="10">
        <v>3.2069999999999999</v>
      </c>
      <c r="F21" s="10">
        <v>1.2115</v>
      </c>
      <c r="G21" s="10">
        <v>0.17049999999999998</v>
      </c>
      <c r="H21" s="9">
        <v>0</v>
      </c>
      <c r="I21" s="8">
        <f t="shared" si="8"/>
        <v>0.92789549999999987</v>
      </c>
      <c r="J21" s="8">
        <f t="shared" si="0"/>
        <v>10.496510999999998</v>
      </c>
      <c r="K21" s="8">
        <f t="shared" si="1"/>
        <v>3.9652394999999996</v>
      </c>
      <c r="L21" s="8">
        <f t="shared" si="2"/>
        <v>0.55804649999999989</v>
      </c>
      <c r="M21" s="8">
        <f t="shared" si="3"/>
        <v>0</v>
      </c>
      <c r="N21" s="8">
        <f t="shared" si="9"/>
        <v>4.8841746499631529E-2</v>
      </c>
      <c r="O21" s="8">
        <f t="shared" si="10"/>
        <v>0.29609339915373756</v>
      </c>
      <c r="P21" s="8">
        <f t="shared" si="11"/>
        <v>4.1278778888194874E-2</v>
      </c>
      <c r="Q21" s="8">
        <f t="shared" si="12"/>
        <v>9.0007499999999983E-3</v>
      </c>
      <c r="R21" s="8">
        <f t="shared" si="13"/>
        <v>0</v>
      </c>
      <c r="S21" s="8">
        <f t="shared" si="14"/>
        <v>1.4922623434045688E-2</v>
      </c>
      <c r="T21" s="8">
        <f t="shared" si="4"/>
        <v>9.046544428772918E-2</v>
      </c>
      <c r="U21" s="8">
        <f t="shared" si="5"/>
        <v>1.2611909223402041E-2</v>
      </c>
      <c r="V21" s="8">
        <f t="shared" si="6"/>
        <v>2.7499999999999998E-3</v>
      </c>
      <c r="W21" s="8">
        <f t="shared" si="7"/>
        <v>0</v>
      </c>
      <c r="X21" s="8">
        <f t="shared" si="15"/>
        <v>4.8841746499631529E-2</v>
      </c>
      <c r="Y21" s="8">
        <f t="shared" si="16"/>
        <v>0.29609339915373756</v>
      </c>
      <c r="Z21" s="8">
        <f t="shared" si="17"/>
        <v>8.2557557776389748E-2</v>
      </c>
      <c r="AA21" s="8">
        <f t="shared" si="18"/>
        <v>9.0007499999999983E-3</v>
      </c>
      <c r="AB21" s="8">
        <f t="shared" si="19"/>
        <v>0</v>
      </c>
      <c r="AC21" s="8">
        <f t="shared" si="20"/>
        <v>4.8724999999999996</v>
      </c>
      <c r="AD21" s="8">
        <f t="shared" si="21"/>
        <v>15.947692499999997</v>
      </c>
      <c r="AE21" s="8">
        <f t="shared" si="22"/>
        <v>0.39521467454156395</v>
      </c>
      <c r="AF21" s="8">
        <f t="shared" si="23"/>
        <v>0.1207499769451769</v>
      </c>
      <c r="AG21" s="8">
        <f t="shared" si="24"/>
        <v>0.43649345342975882</v>
      </c>
      <c r="AH21" s="8">
        <f t="shared" si="25"/>
        <v>0.34637292804193243</v>
      </c>
      <c r="AI21" s="8">
        <f t="shared" si="26"/>
        <v>0.10582735351113122</v>
      </c>
    </row>
    <row r="22" spans="1:35" x14ac:dyDescent="0.2">
      <c r="A22" s="8" t="s">
        <v>26</v>
      </c>
      <c r="B22" s="8">
        <v>3.0750000000000002</v>
      </c>
      <c r="C22" s="5">
        <f t="shared" si="27"/>
        <v>114</v>
      </c>
      <c r="D22" s="10">
        <v>0.29749999999999999</v>
      </c>
      <c r="E22" s="10">
        <v>3.1894999999999998</v>
      </c>
      <c r="F22" s="10">
        <v>1.2685000000000002</v>
      </c>
      <c r="G22" s="10">
        <v>0.21100000000000002</v>
      </c>
      <c r="H22" s="9">
        <v>0</v>
      </c>
      <c r="I22" s="8">
        <f t="shared" si="8"/>
        <v>0.91481250000000003</v>
      </c>
      <c r="J22" s="8">
        <f t="shared" si="0"/>
        <v>9.8077124999999992</v>
      </c>
      <c r="K22" s="8">
        <f t="shared" si="1"/>
        <v>3.9006375000000006</v>
      </c>
      <c r="L22" s="8">
        <f t="shared" si="2"/>
        <v>0.6488250000000001</v>
      </c>
      <c r="M22" s="8">
        <f t="shared" si="3"/>
        <v>0</v>
      </c>
      <c r="N22" s="8">
        <f t="shared" si="9"/>
        <v>4.8153095062638172E-2</v>
      </c>
      <c r="O22" s="8">
        <f t="shared" si="10"/>
        <v>0.27666325811001408</v>
      </c>
      <c r="P22" s="8">
        <f t="shared" si="11"/>
        <v>4.0606261711430364E-2</v>
      </c>
      <c r="Q22" s="8">
        <f t="shared" si="12"/>
        <v>1.0464919354838712E-2</v>
      </c>
      <c r="R22" s="8">
        <f t="shared" si="13"/>
        <v>0</v>
      </c>
      <c r="S22" s="8">
        <f t="shared" si="14"/>
        <v>1.5659543109801031E-2</v>
      </c>
      <c r="T22" s="8">
        <f t="shared" si="4"/>
        <v>8.9971791255289119E-2</v>
      </c>
      <c r="U22" s="8">
        <f t="shared" si="5"/>
        <v>1.3205288361440769E-2</v>
      </c>
      <c r="V22" s="8">
        <f t="shared" si="6"/>
        <v>3.4032258064516136E-3</v>
      </c>
      <c r="W22" s="8">
        <f t="shared" si="7"/>
        <v>0</v>
      </c>
      <c r="X22" s="8">
        <f t="shared" si="15"/>
        <v>4.8153095062638172E-2</v>
      </c>
      <c r="Y22" s="8">
        <f t="shared" si="16"/>
        <v>0.27666325811001408</v>
      </c>
      <c r="Z22" s="8">
        <f t="shared" si="17"/>
        <v>8.1212523422860727E-2</v>
      </c>
      <c r="AA22" s="8">
        <f t="shared" si="18"/>
        <v>1.0464919354838712E-2</v>
      </c>
      <c r="AB22" s="8">
        <f t="shared" si="19"/>
        <v>0</v>
      </c>
      <c r="AC22" s="8">
        <f t="shared" si="20"/>
        <v>4.9664999999999999</v>
      </c>
      <c r="AD22" s="8">
        <f t="shared" si="21"/>
        <v>15.2719875</v>
      </c>
      <c r="AE22" s="8">
        <f t="shared" si="22"/>
        <v>0.37588753423892129</v>
      </c>
      <c r="AF22" s="8">
        <f t="shared" si="23"/>
        <v>0.12223984853298253</v>
      </c>
      <c r="AG22" s="8">
        <f t="shared" si="24"/>
        <v>0.41649379595035169</v>
      </c>
      <c r="AH22" s="8">
        <f t="shared" si="25"/>
        <v>0.32773443917628314</v>
      </c>
      <c r="AI22" s="8">
        <f t="shared" si="26"/>
        <v>0.1065803054231815</v>
      </c>
    </row>
    <row r="23" spans="1:35" x14ac:dyDescent="0.2">
      <c r="A23" s="8" t="s">
        <v>27</v>
      </c>
      <c r="B23" s="8">
        <v>3.2630000000000008</v>
      </c>
      <c r="C23" s="5">
        <f t="shared" si="27"/>
        <v>120</v>
      </c>
      <c r="D23" s="10">
        <v>0.27450000000000002</v>
      </c>
      <c r="E23" s="10">
        <v>3.0085000000000002</v>
      </c>
      <c r="F23" s="10">
        <v>1.1850000000000001</v>
      </c>
      <c r="G23" s="10">
        <v>0.11599999999999999</v>
      </c>
      <c r="H23" s="9">
        <v>0</v>
      </c>
      <c r="I23" s="8">
        <f t="shared" si="8"/>
        <v>0.89569350000000025</v>
      </c>
      <c r="J23" s="8">
        <f t="shared" si="0"/>
        <v>9.8167355000000036</v>
      </c>
      <c r="K23" s="8">
        <f t="shared" si="1"/>
        <v>3.8666550000000011</v>
      </c>
      <c r="L23" s="8">
        <f t="shared" si="2"/>
        <v>0.37850800000000007</v>
      </c>
      <c r="M23" s="8">
        <f t="shared" si="3"/>
        <v>0</v>
      </c>
      <c r="N23" s="8">
        <f t="shared" si="9"/>
        <v>4.7146725971154872E-2</v>
      </c>
      <c r="O23" s="8">
        <f t="shared" si="10"/>
        <v>0.2769177856135403</v>
      </c>
      <c r="P23" s="8">
        <f t="shared" si="11"/>
        <v>4.0252498438475962E-2</v>
      </c>
      <c r="Q23" s="8">
        <f t="shared" si="12"/>
        <v>6.1049677419354846E-3</v>
      </c>
      <c r="R23" s="8">
        <f t="shared" si="13"/>
        <v>0</v>
      </c>
      <c r="S23" s="8">
        <f t="shared" si="14"/>
        <v>1.4448889356774398E-2</v>
      </c>
      <c r="T23" s="8">
        <f t="shared" si="4"/>
        <v>8.4866008462623418E-2</v>
      </c>
      <c r="U23" s="8">
        <f t="shared" si="5"/>
        <v>1.2336039975015615E-2</v>
      </c>
      <c r="V23" s="8">
        <f t="shared" si="6"/>
        <v>1.8709677419354836E-3</v>
      </c>
      <c r="W23" s="8">
        <f t="shared" si="7"/>
        <v>0</v>
      </c>
      <c r="X23" s="8">
        <f t="shared" si="15"/>
        <v>4.7146725971154872E-2</v>
      </c>
      <c r="Y23" s="8">
        <f t="shared" si="16"/>
        <v>0.2769177856135403</v>
      </c>
      <c r="Z23" s="8">
        <f t="shared" si="17"/>
        <v>8.0504996876951923E-2</v>
      </c>
      <c r="AA23" s="8">
        <f t="shared" si="18"/>
        <v>6.1049677419354846E-3</v>
      </c>
      <c r="AB23" s="8">
        <f t="shared" si="19"/>
        <v>0</v>
      </c>
      <c r="AC23" s="8">
        <f t="shared" si="20"/>
        <v>4.5839999999999996</v>
      </c>
      <c r="AD23" s="8">
        <f t="shared" si="21"/>
        <v>14.957592000000005</v>
      </c>
      <c r="AE23" s="8">
        <f t="shared" si="22"/>
        <v>0.3704219777651066</v>
      </c>
      <c r="AF23" s="8">
        <f t="shared" si="23"/>
        <v>0.11352190553634892</v>
      </c>
      <c r="AG23" s="8">
        <f t="shared" si="24"/>
        <v>0.41067447620358255</v>
      </c>
      <c r="AH23" s="8">
        <f t="shared" si="25"/>
        <v>0.32327525179395172</v>
      </c>
      <c r="AI23" s="8">
        <f t="shared" si="26"/>
        <v>9.9073016179574522E-2</v>
      </c>
    </row>
    <row r="24" spans="1:35" x14ac:dyDescent="0.2">
      <c r="A24" s="8" t="s">
        <v>28</v>
      </c>
      <c r="B24" s="8">
        <v>3.3520000000000003</v>
      </c>
      <c r="C24" s="5">
        <f>C23+6</f>
        <v>126</v>
      </c>
      <c r="D24" s="10">
        <v>0.28749999999999998</v>
      </c>
      <c r="E24" s="10">
        <v>3.1574999999999998</v>
      </c>
      <c r="F24" s="10">
        <v>1.198</v>
      </c>
      <c r="G24" s="10">
        <v>1.7999999999999999E-2</v>
      </c>
      <c r="H24" s="9">
        <v>0</v>
      </c>
      <c r="I24" s="8">
        <f t="shared" si="8"/>
        <v>0.9637</v>
      </c>
      <c r="J24" s="8">
        <f t="shared" si="0"/>
        <v>10.58394</v>
      </c>
      <c r="K24" s="8">
        <f t="shared" si="1"/>
        <v>4.0156960000000002</v>
      </c>
      <c r="L24" s="8">
        <f t="shared" si="2"/>
        <v>6.0336000000000001E-2</v>
      </c>
      <c r="M24" s="8">
        <f t="shared" si="3"/>
        <v>0</v>
      </c>
      <c r="N24" s="8">
        <f t="shared" si="9"/>
        <v>5.072639225181598E-2</v>
      </c>
      <c r="O24" s="8">
        <f t="shared" si="10"/>
        <v>0.29855966149506347</v>
      </c>
      <c r="P24" s="8">
        <f t="shared" si="11"/>
        <v>4.1804039142202792E-2</v>
      </c>
      <c r="Q24" s="8">
        <f t="shared" si="12"/>
        <v>9.731612903225807E-4</v>
      </c>
      <c r="R24" s="8">
        <f t="shared" si="13"/>
        <v>0</v>
      </c>
      <c r="S24" s="8">
        <f t="shared" si="14"/>
        <v>1.5133171912832928E-2</v>
      </c>
      <c r="T24" s="8">
        <f t="shared" si="4"/>
        <v>8.9069111424541603E-2</v>
      </c>
      <c r="U24" s="8">
        <f t="shared" si="5"/>
        <v>1.2471372059129709E-2</v>
      </c>
      <c r="V24" s="8">
        <f t="shared" si="6"/>
        <v>2.9032258064516127E-4</v>
      </c>
      <c r="W24" s="8">
        <f t="shared" si="7"/>
        <v>0</v>
      </c>
      <c r="X24" s="8">
        <f t="shared" si="15"/>
        <v>5.072639225181598E-2</v>
      </c>
      <c r="Y24" s="8">
        <f t="shared" si="16"/>
        <v>0.29855966149506347</v>
      </c>
      <c r="Z24" s="8">
        <f t="shared" si="17"/>
        <v>8.3608078284405585E-2</v>
      </c>
      <c r="AA24" s="8">
        <f t="shared" si="18"/>
        <v>9.731612903225807E-4</v>
      </c>
      <c r="AB24" s="8">
        <f t="shared" si="19"/>
        <v>0</v>
      </c>
      <c r="AC24" s="8">
        <f t="shared" si="20"/>
        <v>4.6609999999999996</v>
      </c>
      <c r="AD24" s="8">
        <f t="shared" si="21"/>
        <v>15.623671999999999</v>
      </c>
      <c r="AE24" s="8">
        <f t="shared" si="22"/>
        <v>0.39206325417940485</v>
      </c>
      <c r="AF24" s="8">
        <f t="shared" si="23"/>
        <v>0.11696397797714941</v>
      </c>
      <c r="AG24" s="8">
        <f t="shared" si="24"/>
        <v>0.43386729332160762</v>
      </c>
      <c r="AH24" s="8">
        <f t="shared" si="25"/>
        <v>0.34133686192758889</v>
      </c>
      <c r="AI24" s="8">
        <f t="shared" si="26"/>
        <v>0.10183080606431648</v>
      </c>
    </row>
    <row r="25" spans="1:35" x14ac:dyDescent="0.2">
      <c r="A25" s="8" t="s">
        <v>29</v>
      </c>
      <c r="B25" s="8">
        <v>3.3369999999999997</v>
      </c>
      <c r="C25" s="5">
        <f t="shared" si="27"/>
        <v>132</v>
      </c>
      <c r="D25" s="10">
        <v>0.28449999999999998</v>
      </c>
      <c r="E25" s="10">
        <v>3.0210000000000004</v>
      </c>
      <c r="F25" s="10">
        <v>1.3195000000000001</v>
      </c>
      <c r="G25" s="10">
        <v>0.223</v>
      </c>
      <c r="H25" s="9">
        <v>0</v>
      </c>
      <c r="I25" s="8">
        <f t="shared" si="8"/>
        <v>0.94937649999999985</v>
      </c>
      <c r="J25" s="8">
        <f t="shared" si="0"/>
        <v>10.081077000000001</v>
      </c>
      <c r="K25" s="8">
        <f t="shared" si="1"/>
        <v>4.4031715</v>
      </c>
      <c r="L25" s="8">
        <f t="shared" si="2"/>
        <v>0.74415100000000001</v>
      </c>
      <c r="M25" s="8">
        <f t="shared" si="3"/>
        <v>0</v>
      </c>
      <c r="N25" s="8">
        <f t="shared" si="9"/>
        <v>4.997244446783871E-2</v>
      </c>
      <c r="O25" s="8">
        <f t="shared" si="10"/>
        <v>0.2843745275035261</v>
      </c>
      <c r="P25" s="8">
        <f t="shared" si="11"/>
        <v>4.5837721215906721E-2</v>
      </c>
      <c r="Q25" s="8">
        <f t="shared" si="12"/>
        <v>1.2002435483870968E-2</v>
      </c>
      <c r="R25" s="8">
        <f t="shared" si="13"/>
        <v>0</v>
      </c>
      <c r="S25" s="8">
        <f t="shared" si="14"/>
        <v>1.4975260553742497E-2</v>
      </c>
      <c r="T25" s="8">
        <f t="shared" si="4"/>
        <v>8.5218617771509172E-2</v>
      </c>
      <c r="U25" s="8">
        <f t="shared" si="5"/>
        <v>1.3736206537580679E-2</v>
      </c>
      <c r="V25" s="8">
        <f t="shared" si="6"/>
        <v>3.5967741935483875E-3</v>
      </c>
      <c r="W25" s="8">
        <f t="shared" si="7"/>
        <v>0</v>
      </c>
      <c r="X25" s="8">
        <f t="shared" si="15"/>
        <v>4.997244446783871E-2</v>
      </c>
      <c r="Y25" s="8">
        <f t="shared" si="16"/>
        <v>0.2843745275035261</v>
      </c>
      <c r="Z25" s="8">
        <f t="shared" si="17"/>
        <v>9.1675442431813442E-2</v>
      </c>
      <c r="AA25" s="8">
        <f t="shared" si="18"/>
        <v>1.2002435483870968E-2</v>
      </c>
      <c r="AB25" s="8">
        <f t="shared" si="19"/>
        <v>0</v>
      </c>
      <c r="AC25" s="8">
        <f t="shared" si="20"/>
        <v>4.8479999999999999</v>
      </c>
      <c r="AD25" s="8">
        <f t="shared" si="21"/>
        <v>16.177775999999998</v>
      </c>
      <c r="AE25" s="8">
        <f t="shared" si="22"/>
        <v>0.39218712867114253</v>
      </c>
      <c r="AF25" s="8">
        <f t="shared" si="23"/>
        <v>0.11752685905638074</v>
      </c>
      <c r="AG25" s="8">
        <f t="shared" si="24"/>
        <v>0.43802484988704921</v>
      </c>
      <c r="AH25" s="8">
        <f t="shared" si="25"/>
        <v>0.34221468420330381</v>
      </c>
      <c r="AI25" s="8">
        <f t="shared" si="26"/>
        <v>0.10255159850263824</v>
      </c>
    </row>
    <row r="26" spans="1:35" x14ac:dyDescent="0.2">
      <c r="A26" s="8" t="s">
        <v>30</v>
      </c>
      <c r="B26" s="8">
        <v>3.3370000000000006</v>
      </c>
      <c r="C26" s="5">
        <f t="shared" si="27"/>
        <v>138</v>
      </c>
      <c r="D26" s="10">
        <v>0.27650000000000002</v>
      </c>
      <c r="E26" s="10">
        <v>2.8205</v>
      </c>
      <c r="F26" s="10">
        <v>1.2759999999999998</v>
      </c>
      <c r="G26" s="10">
        <v>0.34450000000000003</v>
      </c>
      <c r="H26" s="9">
        <v>0</v>
      </c>
      <c r="I26" s="8">
        <f t="shared" si="8"/>
        <v>0.92268050000000024</v>
      </c>
      <c r="J26" s="8">
        <f t="shared" si="0"/>
        <v>9.4120085000000024</v>
      </c>
      <c r="K26" s="8">
        <f t="shared" si="1"/>
        <v>4.2580119999999999</v>
      </c>
      <c r="L26" s="8">
        <f t="shared" si="2"/>
        <v>1.1495965000000004</v>
      </c>
      <c r="M26" s="8">
        <f t="shared" si="3"/>
        <v>0</v>
      </c>
      <c r="N26" s="8">
        <f t="shared" si="9"/>
        <v>4.8567243920412687E-2</v>
      </c>
      <c r="O26" s="8">
        <f t="shared" si="10"/>
        <v>0.26550094499294785</v>
      </c>
      <c r="P26" s="8">
        <f t="shared" si="11"/>
        <v>4.4326587549448258E-2</v>
      </c>
      <c r="Q26" s="8">
        <f t="shared" si="12"/>
        <v>1.8541879032258072E-2</v>
      </c>
      <c r="R26" s="8">
        <f t="shared" si="13"/>
        <v>0</v>
      </c>
      <c r="S26" s="8">
        <f t="shared" si="14"/>
        <v>1.4554163596168018E-2</v>
      </c>
      <c r="T26" s="8">
        <f t="shared" si="4"/>
        <v>7.9562764456981655E-2</v>
      </c>
      <c r="U26" s="8">
        <f t="shared" si="5"/>
        <v>1.3283364563814279E-2</v>
      </c>
      <c r="V26" s="8">
        <f t="shared" si="6"/>
        <v>5.5564516129032269E-3</v>
      </c>
      <c r="W26" s="8">
        <f t="shared" si="7"/>
        <v>0</v>
      </c>
      <c r="X26" s="8">
        <f t="shared" si="15"/>
        <v>4.8567243920412687E-2</v>
      </c>
      <c r="Y26" s="8">
        <f t="shared" si="16"/>
        <v>0.26550094499294785</v>
      </c>
      <c r="Z26" s="8">
        <f t="shared" si="17"/>
        <v>8.8653175098896517E-2</v>
      </c>
      <c r="AA26" s="8">
        <f t="shared" si="18"/>
        <v>1.8541879032258072E-2</v>
      </c>
      <c r="AB26" s="8">
        <f t="shared" si="19"/>
        <v>0</v>
      </c>
      <c r="AC26" s="8">
        <f t="shared" si="20"/>
        <v>4.7174999999999994</v>
      </c>
      <c r="AD26" s="8">
        <f t="shared" si="21"/>
        <v>15.742297500000003</v>
      </c>
      <c r="AE26" s="8">
        <f t="shared" si="22"/>
        <v>0.37693665549506683</v>
      </c>
      <c r="AF26" s="8">
        <f t="shared" si="23"/>
        <v>0.11295674422986718</v>
      </c>
      <c r="AG26" s="8">
        <f t="shared" si="24"/>
        <v>0.42126324304451512</v>
      </c>
      <c r="AH26" s="8">
        <f t="shared" si="25"/>
        <v>0.32836941157465416</v>
      </c>
      <c r="AI26" s="8">
        <f t="shared" si="26"/>
        <v>9.8402580633699166E-2</v>
      </c>
    </row>
    <row r="27" spans="1:35" x14ac:dyDescent="0.2">
      <c r="A27" s="8" t="s">
        <v>31</v>
      </c>
      <c r="B27" s="8">
        <v>3.4300000000000006</v>
      </c>
      <c r="C27" s="5">
        <f>C26+6</f>
        <v>144</v>
      </c>
      <c r="D27" s="10">
        <v>0.26549999999999996</v>
      </c>
      <c r="E27" s="10">
        <v>2.64</v>
      </c>
      <c r="F27" s="10">
        <v>1.2405000000000002</v>
      </c>
      <c r="G27" s="10">
        <v>0.37150000000000005</v>
      </c>
      <c r="H27" s="9">
        <v>0</v>
      </c>
      <c r="I27" s="8">
        <f t="shared" si="8"/>
        <v>0.91066500000000006</v>
      </c>
      <c r="J27" s="8">
        <f t="shared" si="0"/>
        <v>9.0552000000000028</v>
      </c>
      <c r="K27" s="8">
        <f t="shared" si="1"/>
        <v>4.2549150000000013</v>
      </c>
      <c r="L27" s="8">
        <f t="shared" si="2"/>
        <v>1.2742450000000003</v>
      </c>
      <c r="M27" s="8">
        <f t="shared" si="3"/>
        <v>0</v>
      </c>
      <c r="N27" s="8">
        <f t="shared" si="9"/>
        <v>4.7934782608695652E-2</v>
      </c>
      <c r="O27" s="8">
        <f t="shared" si="10"/>
        <v>0.25543582510578283</v>
      </c>
      <c r="P27" s="8">
        <f t="shared" si="11"/>
        <v>4.429434728294817E-2</v>
      </c>
      <c r="Q27" s="8">
        <f t="shared" si="12"/>
        <v>2.0552338709677424E-2</v>
      </c>
      <c r="R27" s="8">
        <f t="shared" si="13"/>
        <v>0</v>
      </c>
      <c r="S27" s="8">
        <f t="shared" si="14"/>
        <v>1.3975155279503102E-2</v>
      </c>
      <c r="T27" s="8">
        <f t="shared" si="4"/>
        <v>7.4471086036671366E-2</v>
      </c>
      <c r="U27" s="8">
        <f t="shared" si="5"/>
        <v>1.2913803872579638E-2</v>
      </c>
      <c r="V27" s="8">
        <f t="shared" si="6"/>
        <v>5.9919354838709679E-3</v>
      </c>
      <c r="W27" s="8">
        <f t="shared" si="7"/>
        <v>0</v>
      </c>
      <c r="X27" s="8">
        <f t="shared" si="15"/>
        <v>4.7934782608695652E-2</v>
      </c>
      <c r="Y27" s="8">
        <f t="shared" si="16"/>
        <v>0.25543582510578283</v>
      </c>
      <c r="Z27" s="8">
        <f t="shared" si="17"/>
        <v>8.8588694565896339E-2</v>
      </c>
      <c r="AA27" s="8">
        <f t="shared" si="18"/>
        <v>2.0552338709677424E-2</v>
      </c>
      <c r="AB27" s="8">
        <f t="shared" si="19"/>
        <v>0</v>
      </c>
      <c r="AC27" s="8">
        <f t="shared" si="20"/>
        <v>4.5175000000000001</v>
      </c>
      <c r="AD27" s="8">
        <f t="shared" si="21"/>
        <v>15.495025000000005</v>
      </c>
      <c r="AE27" s="8">
        <f t="shared" si="22"/>
        <v>0.3682172937071041</v>
      </c>
      <c r="AF27" s="8">
        <f t="shared" si="23"/>
        <v>0.10735198067262508</v>
      </c>
      <c r="AG27" s="8">
        <f t="shared" si="24"/>
        <v>0.41251164099005228</v>
      </c>
      <c r="AH27" s="8">
        <f t="shared" si="25"/>
        <v>0.32028251109840844</v>
      </c>
      <c r="AI27" s="8">
        <f t="shared" si="26"/>
        <v>9.3376825393121976E-2</v>
      </c>
    </row>
    <row r="28" spans="1:35" x14ac:dyDescent="0.2">
      <c r="A28" s="8" t="s">
        <v>32</v>
      </c>
      <c r="B28" s="8">
        <v>3.3290000000000006</v>
      </c>
      <c r="C28" s="5">
        <f t="shared" si="27"/>
        <v>150</v>
      </c>
      <c r="D28" s="10">
        <v>0.25950000000000001</v>
      </c>
      <c r="E28" s="10">
        <v>2.6449999999999996</v>
      </c>
      <c r="F28" s="10">
        <v>1.2595000000000001</v>
      </c>
      <c r="G28" s="10">
        <v>0.47299999999999998</v>
      </c>
      <c r="H28" s="9">
        <v>0</v>
      </c>
      <c r="I28" s="8">
        <f t="shared" si="8"/>
        <v>0.86387550000000024</v>
      </c>
      <c r="J28" s="8">
        <f t="shared" si="0"/>
        <v>8.8052050000000008</v>
      </c>
      <c r="K28" s="8">
        <f t="shared" si="1"/>
        <v>4.1928755000000013</v>
      </c>
      <c r="L28" s="8">
        <f t="shared" si="2"/>
        <v>1.5746170000000002</v>
      </c>
      <c r="M28" s="8">
        <f t="shared" si="3"/>
        <v>0</v>
      </c>
      <c r="N28" s="8">
        <f t="shared" si="9"/>
        <v>4.5471918096641764E-2</v>
      </c>
      <c r="O28" s="8">
        <f t="shared" si="10"/>
        <v>0.24838377997179126</v>
      </c>
      <c r="P28" s="8">
        <f t="shared" si="11"/>
        <v>4.36485061419946E-2</v>
      </c>
      <c r="Q28" s="8">
        <f t="shared" si="12"/>
        <v>2.5397048387096777E-2</v>
      </c>
      <c r="R28" s="8">
        <f t="shared" si="13"/>
        <v>0</v>
      </c>
      <c r="S28" s="8">
        <f t="shared" si="14"/>
        <v>1.3659332561322245E-2</v>
      </c>
      <c r="T28" s="8">
        <f t="shared" si="4"/>
        <v>7.4612129760225659E-2</v>
      </c>
      <c r="U28" s="8">
        <f t="shared" si="5"/>
        <v>1.3111596918592547E-2</v>
      </c>
      <c r="V28" s="8">
        <f t="shared" si="6"/>
        <v>7.6290322580645151E-3</v>
      </c>
      <c r="W28" s="8">
        <f t="shared" si="7"/>
        <v>0</v>
      </c>
      <c r="X28" s="8">
        <f t="shared" si="15"/>
        <v>4.5471918096641764E-2</v>
      </c>
      <c r="Y28" s="8">
        <f t="shared" si="16"/>
        <v>0.24838377997179126</v>
      </c>
      <c r="Z28" s="8">
        <f t="shared" si="17"/>
        <v>8.72970122839892E-2</v>
      </c>
      <c r="AA28" s="8">
        <f t="shared" si="18"/>
        <v>2.5397048387096777E-2</v>
      </c>
      <c r="AB28" s="8">
        <f t="shared" si="19"/>
        <v>0</v>
      </c>
      <c r="AC28" s="8">
        <f t="shared" si="20"/>
        <v>4.6369999999999996</v>
      </c>
      <c r="AD28" s="8">
        <f t="shared" si="21"/>
        <v>15.436573000000003</v>
      </c>
      <c r="AE28" s="8">
        <f t="shared" si="22"/>
        <v>0.36290125259752443</v>
      </c>
      <c r="AF28" s="8">
        <f t="shared" si="23"/>
        <v>0.10901209149820497</v>
      </c>
      <c r="AG28" s="8">
        <f t="shared" si="24"/>
        <v>0.40654975873951904</v>
      </c>
      <c r="AH28" s="8">
        <f t="shared" si="25"/>
        <v>0.31742933450088268</v>
      </c>
      <c r="AI28" s="8">
        <f t="shared" si="26"/>
        <v>9.5352758936882734E-2</v>
      </c>
    </row>
    <row r="29" spans="1:35" x14ac:dyDescent="0.2">
      <c r="A29" s="8" t="s">
        <v>33</v>
      </c>
      <c r="B29" s="8">
        <v>3.3239999999999998</v>
      </c>
      <c r="C29" s="5">
        <f t="shared" si="27"/>
        <v>156</v>
      </c>
      <c r="D29" s="10">
        <v>0.77049999999999996</v>
      </c>
      <c r="E29" s="10">
        <v>2.5594999999999999</v>
      </c>
      <c r="F29" s="10">
        <v>1.2854999999999999</v>
      </c>
      <c r="G29" s="10">
        <v>0.29699999999999999</v>
      </c>
      <c r="H29" s="9">
        <v>0</v>
      </c>
      <c r="I29" s="8">
        <f t="shared" si="8"/>
        <v>2.5611419999999998</v>
      </c>
      <c r="J29" s="8">
        <f t="shared" si="0"/>
        <v>8.5077780000000001</v>
      </c>
      <c r="K29" s="8">
        <f t="shared" si="1"/>
        <v>4.2730019999999991</v>
      </c>
      <c r="L29" s="8">
        <f t="shared" si="2"/>
        <v>0.98722799999999988</v>
      </c>
      <c r="M29" s="8">
        <f t="shared" si="3"/>
        <v>0</v>
      </c>
      <c r="N29" s="8">
        <f t="shared" si="9"/>
        <v>0.13481113801452782</v>
      </c>
      <c r="O29" s="8">
        <f t="shared" si="10"/>
        <v>0.23999373765867418</v>
      </c>
      <c r="P29" s="8">
        <f t="shared" si="11"/>
        <v>4.4482635852592121E-2</v>
      </c>
      <c r="Q29" s="8">
        <f t="shared" si="12"/>
        <v>1.5923032258064514E-2</v>
      </c>
      <c r="R29" s="8">
        <f t="shared" si="13"/>
        <v>0</v>
      </c>
      <c r="S29" s="8">
        <f t="shared" si="14"/>
        <v>4.0556900726392245E-2</v>
      </c>
      <c r="T29" s="8">
        <f t="shared" si="4"/>
        <v>7.220028208744711E-2</v>
      </c>
      <c r="U29" s="8">
        <f t="shared" si="5"/>
        <v>1.3382261086820736E-2</v>
      </c>
      <c r="V29" s="8">
        <f t="shared" si="6"/>
        <v>4.7903225806451609E-3</v>
      </c>
      <c r="W29" s="8">
        <f t="shared" si="7"/>
        <v>0</v>
      </c>
      <c r="X29" s="8">
        <f t="shared" si="15"/>
        <v>0.13481113801452782</v>
      </c>
      <c r="Y29" s="8">
        <f t="shared" si="16"/>
        <v>0.23999373765867418</v>
      </c>
      <c r="Z29" s="8">
        <f t="shared" si="17"/>
        <v>8.8965271705184243E-2</v>
      </c>
      <c r="AA29" s="8">
        <f t="shared" si="18"/>
        <v>1.5923032258064514E-2</v>
      </c>
      <c r="AB29" s="8">
        <f t="shared" si="19"/>
        <v>0</v>
      </c>
      <c r="AC29" s="8">
        <f t="shared" si="20"/>
        <v>4.9124999999999996</v>
      </c>
      <c r="AD29" s="8">
        <f t="shared" si="21"/>
        <v>16.329149999999998</v>
      </c>
      <c r="AE29" s="8">
        <f t="shared" si="22"/>
        <v>0.43521054378385859</v>
      </c>
      <c r="AF29" s="8">
        <f t="shared" si="23"/>
        <v>0.13092976648130525</v>
      </c>
      <c r="AG29" s="8">
        <f t="shared" si="24"/>
        <v>0.47969317963645075</v>
      </c>
      <c r="AH29" s="8">
        <f t="shared" si="25"/>
        <v>0.30039940576933077</v>
      </c>
      <c r="AI29" s="8">
        <f t="shared" si="26"/>
        <v>9.037286575491299E-2</v>
      </c>
    </row>
    <row r="30" spans="1:35" x14ac:dyDescent="0.2">
      <c r="A30" s="8" t="s">
        <v>34</v>
      </c>
      <c r="B30" s="8">
        <v>3.41</v>
      </c>
      <c r="C30" s="5">
        <f>C29+6</f>
        <v>162</v>
      </c>
      <c r="D30" s="10">
        <v>0.26300000000000001</v>
      </c>
      <c r="E30" s="10">
        <v>2.5119999999999996</v>
      </c>
      <c r="F30" s="10">
        <v>1.2785000000000002</v>
      </c>
      <c r="G30" s="10">
        <v>5.8000000000000003E-2</v>
      </c>
      <c r="H30" s="9">
        <v>0</v>
      </c>
      <c r="I30" s="8">
        <f t="shared" si="8"/>
        <v>0.89683000000000013</v>
      </c>
      <c r="J30" s="8">
        <f t="shared" si="0"/>
        <v>8.5659199999999984</v>
      </c>
      <c r="K30" s="8">
        <f t="shared" si="1"/>
        <v>4.3596850000000007</v>
      </c>
      <c r="L30" s="8">
        <f t="shared" si="2"/>
        <v>0.19778000000000001</v>
      </c>
      <c r="M30" s="8">
        <f t="shared" si="3"/>
        <v>0</v>
      </c>
      <c r="N30" s="8">
        <f t="shared" si="9"/>
        <v>4.7206548057690284E-2</v>
      </c>
      <c r="O30" s="8">
        <f t="shared" si="10"/>
        <v>0.24163385049365296</v>
      </c>
      <c r="P30" s="8">
        <f t="shared" si="11"/>
        <v>4.5385019779304606E-2</v>
      </c>
      <c r="Q30" s="8">
        <f t="shared" si="12"/>
        <v>3.1900000000000001E-3</v>
      </c>
      <c r="R30" s="8">
        <f t="shared" si="13"/>
        <v>0</v>
      </c>
      <c r="S30" s="8">
        <f t="shared" si="14"/>
        <v>1.3843562480261079E-2</v>
      </c>
      <c r="T30" s="8">
        <f t="shared" si="4"/>
        <v>7.0860366713681219E-2</v>
      </c>
      <c r="U30" s="8">
        <f t="shared" si="5"/>
        <v>1.3309389964605456E-2</v>
      </c>
      <c r="V30" s="8">
        <f t="shared" si="6"/>
        <v>9.3548387096774191E-4</v>
      </c>
      <c r="W30" s="8">
        <f t="shared" si="7"/>
        <v>0</v>
      </c>
      <c r="X30" s="8">
        <f t="shared" si="15"/>
        <v>4.7206548057690284E-2</v>
      </c>
      <c r="Y30" s="8">
        <f t="shared" si="16"/>
        <v>0.24163385049365296</v>
      </c>
      <c r="Z30" s="8">
        <f t="shared" si="17"/>
        <v>9.0770039558609211E-2</v>
      </c>
      <c r="AA30" s="8">
        <f t="shared" si="18"/>
        <v>3.1900000000000001E-3</v>
      </c>
      <c r="AB30" s="8">
        <f t="shared" si="19"/>
        <v>0</v>
      </c>
      <c r="AC30" s="8">
        <f t="shared" si="20"/>
        <v>4.1114999999999995</v>
      </c>
      <c r="AD30" s="8">
        <f t="shared" si="21"/>
        <v>14.020214999999999</v>
      </c>
      <c r="AE30" s="8">
        <f t="shared" si="22"/>
        <v>0.33741541833064786</v>
      </c>
      <c r="AF30" s="8">
        <f t="shared" si="23"/>
        <v>9.8948803029515503E-2</v>
      </c>
      <c r="AG30" s="8">
        <f t="shared" si="24"/>
        <v>0.38280043810995246</v>
      </c>
      <c r="AH30" s="8">
        <f t="shared" si="25"/>
        <v>0.29020887027295761</v>
      </c>
      <c r="AI30" s="8">
        <f t="shared" si="26"/>
        <v>8.5105240549254432E-2</v>
      </c>
    </row>
    <row r="31" spans="1:35" x14ac:dyDescent="0.2">
      <c r="A31" s="8" t="s">
        <v>35</v>
      </c>
      <c r="B31" s="8">
        <v>3.3089999999999993</v>
      </c>
      <c r="C31" s="5">
        <f t="shared" si="27"/>
        <v>168</v>
      </c>
      <c r="D31" s="10">
        <v>0.23749999999999999</v>
      </c>
      <c r="E31" s="10">
        <v>2.2265000000000001</v>
      </c>
      <c r="F31" s="10">
        <v>1.3495000000000001</v>
      </c>
      <c r="G31" s="10">
        <v>9.3999999999999986E-2</v>
      </c>
      <c r="H31" s="9">
        <v>0</v>
      </c>
      <c r="I31" s="8">
        <f t="shared" si="8"/>
        <v>0.78588749999999974</v>
      </c>
      <c r="J31" s="8">
        <f t="shared" si="0"/>
        <v>7.3674884999999986</v>
      </c>
      <c r="K31" s="8">
        <f t="shared" si="1"/>
        <v>4.4654954999999994</v>
      </c>
      <c r="L31" s="8">
        <f t="shared" si="2"/>
        <v>0.31104599999999988</v>
      </c>
      <c r="M31" s="8">
        <f t="shared" si="3"/>
        <v>0</v>
      </c>
      <c r="N31" s="8">
        <f t="shared" si="9"/>
        <v>4.1366854405726905E-2</v>
      </c>
      <c r="O31" s="8">
        <f t="shared" si="10"/>
        <v>0.20782760225669952</v>
      </c>
      <c r="P31" s="8">
        <f t="shared" si="11"/>
        <v>4.6486524047470321E-2</v>
      </c>
      <c r="Q31" s="8">
        <f t="shared" si="12"/>
        <v>5.0168709677419331E-3</v>
      </c>
      <c r="R31" s="8">
        <f t="shared" si="13"/>
        <v>0</v>
      </c>
      <c r="S31" s="8">
        <f t="shared" si="14"/>
        <v>1.250131592799242E-2</v>
      </c>
      <c r="T31" s="8">
        <f t="shared" si="4"/>
        <v>6.2806770098730605E-2</v>
      </c>
      <c r="U31" s="8">
        <f t="shared" si="5"/>
        <v>1.4048511347074745E-2</v>
      </c>
      <c r="V31" s="8">
        <f t="shared" si="6"/>
        <v>1.5161290322580642E-3</v>
      </c>
      <c r="W31" s="8">
        <f t="shared" si="7"/>
        <v>0</v>
      </c>
      <c r="X31" s="8">
        <f t="shared" si="15"/>
        <v>4.1366854405726905E-2</v>
      </c>
      <c r="Y31" s="8">
        <f t="shared" si="16"/>
        <v>0.20782760225669952</v>
      </c>
      <c r="Z31" s="8">
        <f t="shared" si="17"/>
        <v>9.2973048094940641E-2</v>
      </c>
      <c r="AA31" s="8">
        <f t="shared" si="18"/>
        <v>5.0168709677419331E-3</v>
      </c>
      <c r="AB31" s="8">
        <f t="shared" si="19"/>
        <v>0</v>
      </c>
      <c r="AC31" s="8">
        <f t="shared" si="20"/>
        <v>3.9075000000000002</v>
      </c>
      <c r="AD31" s="8">
        <f t="shared" si="21"/>
        <v>12.929917499999997</v>
      </c>
      <c r="AE31" s="8">
        <f t="shared" si="22"/>
        <v>0.30069785167763868</v>
      </c>
      <c r="AF31" s="8">
        <f t="shared" si="23"/>
        <v>9.0872726406055829E-2</v>
      </c>
      <c r="AG31" s="8">
        <f t="shared" si="24"/>
        <v>0.34718437572510902</v>
      </c>
      <c r="AH31" s="8">
        <f t="shared" si="25"/>
        <v>0.25933099727191178</v>
      </c>
      <c r="AI31" s="8">
        <f t="shared" si="26"/>
        <v>7.8371410478063411E-2</v>
      </c>
    </row>
    <row r="32" spans="1:35" x14ac:dyDescent="0.2">
      <c r="A32" s="8" t="s">
        <v>36</v>
      </c>
      <c r="B32" s="8">
        <v>4.471000000000001</v>
      </c>
      <c r="C32" s="5">
        <f t="shared" si="27"/>
        <v>174</v>
      </c>
      <c r="D32" s="10">
        <v>0.2545</v>
      </c>
      <c r="E32" s="10">
        <v>2.0645000000000002</v>
      </c>
      <c r="F32" s="10">
        <v>1.1715</v>
      </c>
      <c r="G32" s="10">
        <v>0.29699999999999999</v>
      </c>
      <c r="H32" s="9">
        <v>0</v>
      </c>
      <c r="I32" s="8">
        <f t="shared" si="8"/>
        <v>1.1378695000000003</v>
      </c>
      <c r="J32" s="8">
        <f t="shared" si="0"/>
        <v>9.2303795000000033</v>
      </c>
      <c r="K32" s="8">
        <f t="shared" si="1"/>
        <v>5.2377765000000007</v>
      </c>
      <c r="L32" s="8">
        <f t="shared" si="2"/>
        <v>1.3278870000000003</v>
      </c>
      <c r="M32" s="8">
        <f t="shared" si="3"/>
        <v>0</v>
      </c>
      <c r="N32" s="8">
        <f t="shared" si="9"/>
        <v>5.9894173070849578E-2</v>
      </c>
      <c r="O32" s="8">
        <f t="shared" si="10"/>
        <v>0.26037741889985905</v>
      </c>
      <c r="P32" s="8">
        <f t="shared" si="11"/>
        <v>5.4526093066833238E-2</v>
      </c>
      <c r="Q32" s="8">
        <f t="shared" si="12"/>
        <v>2.1417532258064521E-2</v>
      </c>
      <c r="R32" s="8">
        <f t="shared" si="13"/>
        <v>0</v>
      </c>
      <c r="S32" s="8">
        <f t="shared" si="14"/>
        <v>1.3396146962838194E-2</v>
      </c>
      <c r="T32" s="8">
        <f t="shared" si="4"/>
        <v>5.8236953455571235E-2</v>
      </c>
      <c r="U32" s="8">
        <f t="shared" si="5"/>
        <v>1.2195502810743285E-2</v>
      </c>
      <c r="V32" s="8">
        <f t="shared" si="6"/>
        <v>4.7903225806451609E-3</v>
      </c>
      <c r="W32" s="8">
        <f t="shared" si="7"/>
        <v>0</v>
      </c>
      <c r="X32" s="8">
        <f t="shared" si="15"/>
        <v>5.9894173070849578E-2</v>
      </c>
      <c r="Y32" s="8">
        <f t="shared" si="16"/>
        <v>0.26037741889985905</v>
      </c>
      <c r="Z32" s="8">
        <f t="shared" si="17"/>
        <v>0.10905218613366648</v>
      </c>
      <c r="AA32" s="8">
        <f t="shared" si="18"/>
        <v>2.1417532258064521E-2</v>
      </c>
      <c r="AB32" s="8">
        <f t="shared" si="19"/>
        <v>0</v>
      </c>
      <c r="AC32" s="8">
        <f t="shared" si="20"/>
        <v>3.7875000000000005</v>
      </c>
      <c r="AD32" s="8">
        <f t="shared" si="21"/>
        <v>16.933912500000005</v>
      </c>
      <c r="AE32" s="8">
        <f t="shared" si="22"/>
        <v>0.39621521729560644</v>
      </c>
      <c r="AF32" s="8">
        <f t="shared" si="23"/>
        <v>8.8618925809797883E-2</v>
      </c>
      <c r="AG32" s="8">
        <f t="shared" si="24"/>
        <v>0.45074131036243964</v>
      </c>
      <c r="AH32" s="8">
        <f t="shared" si="25"/>
        <v>0.33632104422475684</v>
      </c>
      <c r="AI32" s="8">
        <f t="shared" si="26"/>
        <v>7.5222778846959687E-2</v>
      </c>
    </row>
    <row r="33" spans="1:35" x14ac:dyDescent="0.2">
      <c r="A33" s="8" t="s">
        <v>37</v>
      </c>
      <c r="B33" s="8">
        <v>3.2519999999999998</v>
      </c>
      <c r="C33" s="5">
        <f>C32+6</f>
        <v>180</v>
      </c>
      <c r="D33" s="10">
        <v>0.59450000000000003</v>
      </c>
      <c r="E33" s="10">
        <v>41.373999999999995</v>
      </c>
      <c r="F33" s="10">
        <v>12.025000000000002</v>
      </c>
      <c r="G33" s="10">
        <v>1.2450000000000001</v>
      </c>
      <c r="H33" s="9">
        <v>0</v>
      </c>
      <c r="I33" s="8">
        <f t="shared" si="8"/>
        <v>1.933314</v>
      </c>
      <c r="J33" s="8">
        <f t="shared" si="0"/>
        <v>134.54824799999997</v>
      </c>
      <c r="K33" s="8">
        <f t="shared" si="1"/>
        <v>39.105300000000007</v>
      </c>
      <c r="L33" s="8">
        <f t="shared" si="2"/>
        <v>4.0487400000000004</v>
      </c>
      <c r="M33" s="8">
        <f t="shared" si="3"/>
        <v>0</v>
      </c>
      <c r="N33" s="8">
        <f t="shared" si="9"/>
        <v>0.10176408042951889</v>
      </c>
      <c r="O33" s="8">
        <f t="shared" si="10"/>
        <v>3.7954371791255279</v>
      </c>
      <c r="P33" s="8">
        <f t="shared" si="11"/>
        <v>0.4070924422236103</v>
      </c>
      <c r="Q33" s="8">
        <f t="shared" si="12"/>
        <v>6.530225806451613E-2</v>
      </c>
      <c r="R33" s="8">
        <f t="shared" si="13"/>
        <v>0</v>
      </c>
      <c r="S33" s="8">
        <f t="shared" si="14"/>
        <v>3.1292767659753654E-2</v>
      </c>
      <c r="T33" s="8">
        <f t="shared" si="4"/>
        <v>1.1671086036671365</v>
      </c>
      <c r="U33" s="8">
        <f t="shared" si="5"/>
        <v>0.12518217780553823</v>
      </c>
      <c r="V33" s="8">
        <f t="shared" si="6"/>
        <v>2.0080645161290326E-2</v>
      </c>
      <c r="W33" s="8">
        <f t="shared" si="7"/>
        <v>0</v>
      </c>
      <c r="X33" s="8">
        <f t="shared" si="15"/>
        <v>0.10176408042951889</v>
      </c>
      <c r="Y33" s="8">
        <f t="shared" si="16"/>
        <v>3.7954371791255279</v>
      </c>
      <c r="Z33" s="8">
        <f t="shared" si="17"/>
        <v>0.81418488444722059</v>
      </c>
      <c r="AA33" s="8">
        <f t="shared" si="18"/>
        <v>6.530225806451613E-2</v>
      </c>
      <c r="AB33" s="8">
        <f t="shared" si="19"/>
        <v>0</v>
      </c>
      <c r="AC33" s="8">
        <f t="shared" si="20"/>
        <v>55.238499999999995</v>
      </c>
      <c r="AD33" s="8">
        <f t="shared" si="21"/>
        <v>179.63560199999998</v>
      </c>
      <c r="AE33" s="8">
        <f t="shared" si="22"/>
        <v>4.3695959598431733</v>
      </c>
      <c r="AF33" s="8">
        <f t="shared" si="23"/>
        <v>1.3436641942937189</v>
      </c>
      <c r="AG33" s="8">
        <f t="shared" si="24"/>
        <v>4.7766884020667835</v>
      </c>
      <c r="AH33" s="8">
        <f t="shared" si="25"/>
        <v>4.2678318794136541</v>
      </c>
      <c r="AI33" s="8">
        <f t="shared" si="26"/>
        <v>1.312371426633965</v>
      </c>
    </row>
    <row r="34" spans="1:35" x14ac:dyDescent="0.2">
      <c r="A34" s="8" t="s">
        <v>38</v>
      </c>
      <c r="B34" s="8">
        <v>3.1520000000000001</v>
      </c>
      <c r="C34" s="5">
        <f t="shared" si="27"/>
        <v>186</v>
      </c>
      <c r="D34" s="10">
        <v>0.57050000000000001</v>
      </c>
      <c r="E34" s="10">
        <v>40.216500000000003</v>
      </c>
      <c r="F34" s="10">
        <v>10.683</v>
      </c>
      <c r="G34" s="10">
        <v>2.3879999999999999</v>
      </c>
      <c r="H34" s="9">
        <v>0</v>
      </c>
      <c r="I34" s="8">
        <f t="shared" si="8"/>
        <v>1.798216</v>
      </c>
      <c r="J34" s="8">
        <f t="shared" si="0"/>
        <v>126.76240800000002</v>
      </c>
      <c r="K34" s="8">
        <f t="shared" si="1"/>
        <v>33.672815999999997</v>
      </c>
      <c r="L34" s="8">
        <f t="shared" si="2"/>
        <v>7.5269760000000003</v>
      </c>
      <c r="M34" s="8">
        <f t="shared" si="3"/>
        <v>0</v>
      </c>
      <c r="N34" s="8">
        <f t="shared" si="9"/>
        <v>9.4652910832719234E-2</v>
      </c>
      <c r="O34" s="8">
        <f t="shared" si="10"/>
        <v>3.5758084062059243</v>
      </c>
      <c r="P34" s="8">
        <f t="shared" si="11"/>
        <v>0.35053941286695811</v>
      </c>
      <c r="Q34" s="8">
        <f t="shared" si="12"/>
        <v>0.12140283870967743</v>
      </c>
      <c r="R34" s="8">
        <f t="shared" si="13"/>
        <v>0</v>
      </c>
      <c r="S34" s="8">
        <f t="shared" si="14"/>
        <v>3.0029476787030211E-2</v>
      </c>
      <c r="T34" s="8">
        <f t="shared" si="4"/>
        <v>1.134456981664316</v>
      </c>
      <c r="U34" s="8">
        <f t="shared" si="5"/>
        <v>0.11121174266083696</v>
      </c>
      <c r="V34" s="8">
        <f t="shared" si="6"/>
        <v>3.8516129032258067E-2</v>
      </c>
      <c r="W34" s="8">
        <f t="shared" si="7"/>
        <v>0</v>
      </c>
      <c r="X34" s="8">
        <f t="shared" si="15"/>
        <v>9.4652910832719234E-2</v>
      </c>
      <c r="Y34" s="8">
        <f t="shared" si="16"/>
        <v>3.5758084062059243</v>
      </c>
      <c r="Z34" s="8">
        <f t="shared" si="17"/>
        <v>0.70107882573391622</v>
      </c>
      <c r="AA34" s="8">
        <f t="shared" si="18"/>
        <v>0.12140283870967743</v>
      </c>
      <c r="AB34" s="8">
        <f t="shared" si="19"/>
        <v>0</v>
      </c>
      <c r="AC34" s="8">
        <f t="shared" si="20"/>
        <v>53.858000000000004</v>
      </c>
      <c r="AD34" s="8">
        <f t="shared" si="21"/>
        <v>169.76041600000002</v>
      </c>
      <c r="AE34" s="8">
        <f t="shared" si="22"/>
        <v>4.1424035686152791</v>
      </c>
      <c r="AF34" s="8">
        <f t="shared" si="23"/>
        <v>1.3142143301444413</v>
      </c>
      <c r="AG34" s="8">
        <f t="shared" si="24"/>
        <v>4.492942981482237</v>
      </c>
      <c r="AH34" s="8">
        <f t="shared" si="25"/>
        <v>4.0477506577825597</v>
      </c>
      <c r="AI34" s="8">
        <f t="shared" si="26"/>
        <v>1.2841848533574109</v>
      </c>
    </row>
    <row r="35" spans="1:35" x14ac:dyDescent="0.2">
      <c r="A35" s="8" t="s">
        <v>39</v>
      </c>
      <c r="B35" s="8">
        <v>3.1960000000000006</v>
      </c>
      <c r="C35" s="5">
        <f t="shared" si="27"/>
        <v>192</v>
      </c>
      <c r="D35" s="10">
        <v>0.63900000000000001</v>
      </c>
      <c r="E35" s="10">
        <v>41.629500000000007</v>
      </c>
      <c r="F35" s="10">
        <v>10.567000000000002</v>
      </c>
      <c r="G35" s="10">
        <v>2.6875000000000004</v>
      </c>
      <c r="H35" s="9">
        <v>0</v>
      </c>
      <c r="I35" s="8">
        <f t="shared" ref="I35:I66" si="28">D35*$B35</f>
        <v>2.0422440000000006</v>
      </c>
      <c r="J35" s="8">
        <f t="shared" ref="J35:J66" si="29">E35*$B35</f>
        <v>133.04788200000004</v>
      </c>
      <c r="K35" s="8">
        <f t="shared" ref="K35:K66" si="30">F35*$B35</f>
        <v>33.772132000000013</v>
      </c>
      <c r="L35" s="8">
        <f t="shared" ref="L35:L66" si="31">G35*$B35</f>
        <v>8.5892500000000034</v>
      </c>
      <c r="M35" s="8">
        <f t="shared" ref="M35:M66" si="32">H35*$B35</f>
        <v>0</v>
      </c>
      <c r="N35" s="8">
        <f t="shared" si="9"/>
        <v>0.10749784187809246</v>
      </c>
      <c r="O35" s="8">
        <f t="shared" si="10"/>
        <v>3.753113737658675</v>
      </c>
      <c r="P35" s="8">
        <f t="shared" si="11"/>
        <v>0.35157330834894873</v>
      </c>
      <c r="Q35" s="8">
        <f t="shared" si="12"/>
        <v>0.13853629032258069</v>
      </c>
      <c r="R35" s="8">
        <f t="shared" si="13"/>
        <v>0</v>
      </c>
      <c r="S35" s="8">
        <f t="shared" si="14"/>
        <v>3.3635119486261716E-2</v>
      </c>
      <c r="T35" s="8">
        <f t="shared" si="4"/>
        <v>1.1743159379407617</v>
      </c>
      <c r="U35" s="8">
        <f t="shared" si="5"/>
        <v>0.11000416406412662</v>
      </c>
      <c r="V35" s="8">
        <f t="shared" si="6"/>
        <v>4.334677419354839E-2</v>
      </c>
      <c r="W35" s="8">
        <f t="shared" si="7"/>
        <v>0</v>
      </c>
      <c r="X35" s="8">
        <f t="shared" si="15"/>
        <v>0.10749784187809246</v>
      </c>
      <c r="Y35" s="8">
        <f t="shared" si="16"/>
        <v>3.753113737658675</v>
      </c>
      <c r="Z35" s="8">
        <f t="shared" si="17"/>
        <v>0.70314661669789746</v>
      </c>
      <c r="AA35" s="8">
        <f t="shared" si="18"/>
        <v>0.13853629032258069</v>
      </c>
      <c r="AB35" s="8">
        <f t="shared" si="19"/>
        <v>0</v>
      </c>
      <c r="AC35" s="8">
        <f t="shared" si="20"/>
        <v>55.52300000000001</v>
      </c>
      <c r="AD35" s="8">
        <f t="shared" si="21"/>
        <v>177.45150800000005</v>
      </c>
      <c r="AE35" s="8">
        <f t="shared" si="22"/>
        <v>4.3507211782082962</v>
      </c>
      <c r="AF35" s="8">
        <f t="shared" si="23"/>
        <v>1.3613019956846981</v>
      </c>
      <c r="AG35" s="8">
        <f t="shared" si="24"/>
        <v>4.7022944865572454</v>
      </c>
      <c r="AH35" s="8">
        <f t="shared" si="25"/>
        <v>4.2432233363302041</v>
      </c>
      <c r="AI35" s="8">
        <f t="shared" si="26"/>
        <v>1.3276668761984365</v>
      </c>
    </row>
    <row r="36" spans="1:35" x14ac:dyDescent="0.2">
      <c r="A36" s="8" t="s">
        <v>40</v>
      </c>
      <c r="B36" s="8">
        <v>3.205000000000001</v>
      </c>
      <c r="C36" s="5">
        <f>C35+6</f>
        <v>198</v>
      </c>
      <c r="D36" s="10">
        <v>0.65900000000000003</v>
      </c>
      <c r="E36" s="10">
        <v>32.715499999999999</v>
      </c>
      <c r="F36" s="10">
        <v>8.5190000000000001</v>
      </c>
      <c r="G36" s="10">
        <v>3.6840000000000002</v>
      </c>
      <c r="H36" s="9">
        <v>0</v>
      </c>
      <c r="I36" s="8">
        <f t="shared" si="28"/>
        <v>2.1120950000000009</v>
      </c>
      <c r="J36" s="8">
        <f t="shared" si="29"/>
        <v>104.85317750000003</v>
      </c>
      <c r="K36" s="8">
        <f t="shared" si="30"/>
        <v>27.303395000000009</v>
      </c>
      <c r="L36" s="8">
        <f t="shared" si="31"/>
        <v>11.807220000000004</v>
      </c>
      <c r="M36" s="8">
        <f t="shared" si="32"/>
        <v>0</v>
      </c>
      <c r="N36" s="8">
        <f t="shared" si="9"/>
        <v>0.11117459732603437</v>
      </c>
      <c r="O36" s="8">
        <f t="shared" si="10"/>
        <v>2.9577765162200289</v>
      </c>
      <c r="P36" s="8">
        <f t="shared" si="11"/>
        <v>0.28423271913387477</v>
      </c>
      <c r="Q36" s="8">
        <f t="shared" si="12"/>
        <v>0.19043903225806458</v>
      </c>
      <c r="R36" s="8">
        <f t="shared" si="13"/>
        <v>0</v>
      </c>
      <c r="S36" s="8">
        <f t="shared" si="14"/>
        <v>3.4687861880197922E-2</v>
      </c>
      <c r="T36" s="8">
        <f t="shared" si="4"/>
        <v>0.92286318758815222</v>
      </c>
      <c r="U36" s="8">
        <f t="shared" si="5"/>
        <v>8.8684155735998346E-2</v>
      </c>
      <c r="V36" s="8">
        <f t="shared" si="6"/>
        <v>5.9419354838709679E-2</v>
      </c>
      <c r="W36" s="8">
        <f t="shared" si="7"/>
        <v>0</v>
      </c>
      <c r="X36" s="8">
        <f t="shared" si="15"/>
        <v>0.11117459732603437</v>
      </c>
      <c r="Y36" s="8">
        <f t="shared" si="16"/>
        <v>2.9577765162200289</v>
      </c>
      <c r="Z36" s="8">
        <f t="shared" si="17"/>
        <v>0.56846543826774953</v>
      </c>
      <c r="AA36" s="8">
        <f t="shared" si="18"/>
        <v>0.19043903225806458</v>
      </c>
      <c r="AB36" s="8">
        <f t="shared" si="19"/>
        <v>0</v>
      </c>
      <c r="AC36" s="8">
        <f t="shared" si="20"/>
        <v>45.577499999999993</v>
      </c>
      <c r="AD36" s="8">
        <f t="shared" si="21"/>
        <v>146.07588750000005</v>
      </c>
      <c r="AE36" s="8">
        <f t="shared" si="22"/>
        <v>3.543622864938003</v>
      </c>
      <c r="AF36" s="8">
        <f t="shared" si="23"/>
        <v>1.1056545600430583</v>
      </c>
      <c r="AG36" s="8">
        <f t="shared" si="24"/>
        <v>3.8278555840718775</v>
      </c>
      <c r="AH36" s="8">
        <f t="shared" si="25"/>
        <v>3.4324482676119685</v>
      </c>
      <c r="AI36" s="8">
        <f t="shared" si="26"/>
        <v>1.0709666981628603</v>
      </c>
    </row>
    <row r="37" spans="1:35" x14ac:dyDescent="0.2">
      <c r="A37" s="8" t="s">
        <v>41</v>
      </c>
      <c r="B37" s="8">
        <v>3.008</v>
      </c>
      <c r="C37" s="5">
        <f t="shared" si="27"/>
        <v>204</v>
      </c>
      <c r="D37" s="10">
        <v>0.77100000000000002</v>
      </c>
      <c r="E37" s="10">
        <v>33.894500000000001</v>
      </c>
      <c r="F37" s="10">
        <v>9.1965000000000003</v>
      </c>
      <c r="G37" s="10">
        <v>3.1484999999999994</v>
      </c>
      <c r="H37" s="9">
        <v>0</v>
      </c>
      <c r="I37" s="8">
        <f t="shared" si="28"/>
        <v>2.3191679999999999</v>
      </c>
      <c r="J37" s="8">
        <f t="shared" si="29"/>
        <v>101.954656</v>
      </c>
      <c r="K37" s="8">
        <f t="shared" si="30"/>
        <v>27.663072</v>
      </c>
      <c r="L37" s="8">
        <f t="shared" si="31"/>
        <v>9.4706879999999991</v>
      </c>
      <c r="M37" s="8">
        <f t="shared" si="32"/>
        <v>0</v>
      </c>
      <c r="N37" s="8">
        <f t="shared" si="9"/>
        <v>0.12207432361301189</v>
      </c>
      <c r="O37" s="8">
        <f t="shared" si="10"/>
        <v>2.8760128631875879</v>
      </c>
      <c r="P37" s="8">
        <f t="shared" si="11"/>
        <v>0.28797701436602124</v>
      </c>
      <c r="Q37" s="8">
        <f t="shared" si="12"/>
        <v>0.1527530322580645</v>
      </c>
      <c r="R37" s="8">
        <f t="shared" si="13"/>
        <v>0</v>
      </c>
      <c r="S37" s="8">
        <f t="shared" si="14"/>
        <v>4.0583219286240653E-2</v>
      </c>
      <c r="T37" s="8">
        <f t="shared" si="4"/>
        <v>0.95612129760225661</v>
      </c>
      <c r="U37" s="8">
        <f t="shared" si="5"/>
        <v>9.5737039350405992E-2</v>
      </c>
      <c r="V37" s="8">
        <f t="shared" si="6"/>
        <v>5.0782258064516125E-2</v>
      </c>
      <c r="W37" s="8">
        <f t="shared" si="7"/>
        <v>0</v>
      </c>
      <c r="X37" s="8">
        <f t="shared" si="15"/>
        <v>0.12207432361301189</v>
      </c>
      <c r="Y37" s="8">
        <f t="shared" si="16"/>
        <v>2.8760128631875879</v>
      </c>
      <c r="Z37" s="8">
        <f t="shared" si="17"/>
        <v>0.57595402873204249</v>
      </c>
      <c r="AA37" s="8">
        <f t="shared" si="18"/>
        <v>0.1527530322580645</v>
      </c>
      <c r="AB37" s="8">
        <f t="shared" si="19"/>
        <v>0</v>
      </c>
      <c r="AC37" s="8">
        <f t="shared" si="20"/>
        <v>47.0105</v>
      </c>
      <c r="AD37" s="8">
        <f t="shared" si="21"/>
        <v>141.40758399999999</v>
      </c>
      <c r="AE37" s="8">
        <f t="shared" si="22"/>
        <v>3.4388172334246856</v>
      </c>
      <c r="AF37" s="8">
        <f t="shared" si="23"/>
        <v>1.1432238143034195</v>
      </c>
      <c r="AG37" s="8">
        <f t="shared" si="24"/>
        <v>3.7267942477907066</v>
      </c>
      <c r="AH37" s="8">
        <f t="shared" si="25"/>
        <v>3.3167429098116736</v>
      </c>
      <c r="AI37" s="8">
        <f t="shared" si="26"/>
        <v>1.1026405950171787</v>
      </c>
    </row>
    <row r="38" spans="1:35" x14ac:dyDescent="0.2">
      <c r="A38" s="8" t="s">
        <v>42</v>
      </c>
      <c r="B38" s="8">
        <v>2.995000000000001</v>
      </c>
      <c r="C38" s="5">
        <f t="shared" si="27"/>
        <v>210</v>
      </c>
      <c r="D38" s="10">
        <v>0.71150000000000002</v>
      </c>
      <c r="E38" s="10">
        <v>28.603999999999999</v>
      </c>
      <c r="F38" s="10">
        <v>8.1105</v>
      </c>
      <c r="G38" s="10">
        <v>2.8339999999999996</v>
      </c>
      <c r="H38" s="9">
        <v>0</v>
      </c>
      <c r="I38" s="8">
        <f t="shared" si="28"/>
        <v>2.1309425000000006</v>
      </c>
      <c r="J38" s="8">
        <f t="shared" si="29"/>
        <v>85.668980000000019</v>
      </c>
      <c r="K38" s="8">
        <f t="shared" si="30"/>
        <v>24.290947500000009</v>
      </c>
      <c r="L38" s="8">
        <f t="shared" si="31"/>
        <v>8.4878300000000024</v>
      </c>
      <c r="M38" s="8">
        <f t="shared" si="32"/>
        <v>0</v>
      </c>
      <c r="N38" s="8">
        <f t="shared" si="9"/>
        <v>0.11216667543951997</v>
      </c>
      <c r="O38" s="8">
        <f t="shared" si="10"/>
        <v>2.4166143864598029</v>
      </c>
      <c r="P38" s="8">
        <f t="shared" si="11"/>
        <v>0.25287265771392886</v>
      </c>
      <c r="Q38" s="8">
        <f t="shared" si="12"/>
        <v>0.13690048387096779</v>
      </c>
      <c r="R38" s="8">
        <f t="shared" si="13"/>
        <v>0</v>
      </c>
      <c r="S38" s="8">
        <f t="shared" si="14"/>
        <v>3.7451310664280445E-2</v>
      </c>
      <c r="T38" s="8">
        <f t="shared" si="4"/>
        <v>0.80688293370944975</v>
      </c>
      <c r="U38" s="8">
        <f t="shared" si="5"/>
        <v>8.4431605246720789E-2</v>
      </c>
      <c r="V38" s="8">
        <f t="shared" si="6"/>
        <v>4.570967741935484E-2</v>
      </c>
      <c r="W38" s="8">
        <f t="shared" si="7"/>
        <v>0</v>
      </c>
      <c r="X38" s="8">
        <f t="shared" si="15"/>
        <v>0.11216667543951997</v>
      </c>
      <c r="Y38" s="8">
        <f t="shared" si="16"/>
        <v>2.4166143864598029</v>
      </c>
      <c r="Z38" s="8">
        <f t="shared" si="17"/>
        <v>0.50574531542785772</v>
      </c>
      <c r="AA38" s="8">
        <f t="shared" si="18"/>
        <v>0.13690048387096779</v>
      </c>
      <c r="AB38" s="8">
        <f t="shared" si="19"/>
        <v>0</v>
      </c>
      <c r="AC38" s="8">
        <f t="shared" si="20"/>
        <v>40.260000000000005</v>
      </c>
      <c r="AD38" s="8">
        <f t="shared" si="21"/>
        <v>120.57870000000003</v>
      </c>
      <c r="AE38" s="8">
        <f t="shared" si="22"/>
        <v>2.91855420348422</v>
      </c>
      <c r="AF38" s="8">
        <f t="shared" si="23"/>
        <v>0.974475527039806</v>
      </c>
      <c r="AG38" s="8">
        <f t="shared" si="24"/>
        <v>3.1714268611981487</v>
      </c>
      <c r="AH38" s="8">
        <f t="shared" si="25"/>
        <v>2.8063875280446999</v>
      </c>
      <c r="AI38" s="8">
        <f t="shared" si="26"/>
        <v>0.93702421637552558</v>
      </c>
    </row>
    <row r="39" spans="1:35" x14ac:dyDescent="0.2">
      <c r="A39" s="8" t="s">
        <v>43</v>
      </c>
      <c r="B39" s="8">
        <v>3.0759999999999996</v>
      </c>
      <c r="C39" s="5">
        <f>C38+6</f>
        <v>216</v>
      </c>
      <c r="D39" s="10">
        <v>0.81350000000000011</v>
      </c>
      <c r="E39" s="10">
        <v>20</v>
      </c>
      <c r="F39" s="10">
        <v>6.34</v>
      </c>
      <c r="G39" s="10">
        <v>0.95</v>
      </c>
      <c r="H39" s="9">
        <v>0</v>
      </c>
      <c r="I39" s="8">
        <f t="shared" si="28"/>
        <v>2.5023260000000001</v>
      </c>
      <c r="J39" s="8">
        <f t="shared" si="29"/>
        <v>61.519999999999996</v>
      </c>
      <c r="K39" s="8">
        <f t="shared" si="30"/>
        <v>19.501839999999998</v>
      </c>
      <c r="L39" s="8">
        <f t="shared" si="31"/>
        <v>2.9221999999999997</v>
      </c>
      <c r="M39" s="8">
        <f t="shared" si="32"/>
        <v>0</v>
      </c>
      <c r="N39" s="8">
        <f t="shared" si="9"/>
        <v>0.13171523318244024</v>
      </c>
      <c r="O39" s="8">
        <f t="shared" si="10"/>
        <v>1.7354019746121294</v>
      </c>
      <c r="P39" s="8">
        <f t="shared" si="11"/>
        <v>0.2030172808661253</v>
      </c>
      <c r="Q39" s="8">
        <f t="shared" si="12"/>
        <v>4.7132258064516125E-2</v>
      </c>
      <c r="R39" s="8">
        <f t="shared" si="13"/>
        <v>0</v>
      </c>
      <c r="S39" s="8">
        <f t="shared" si="14"/>
        <v>4.282029687335509E-2</v>
      </c>
      <c r="T39" s="8">
        <f t="shared" si="4"/>
        <v>0.56417489421720735</v>
      </c>
      <c r="U39" s="8">
        <f t="shared" si="5"/>
        <v>6.600041640641266E-2</v>
      </c>
      <c r="V39" s="8">
        <f t="shared" si="6"/>
        <v>1.5322580645161291E-2</v>
      </c>
      <c r="W39" s="8">
        <f t="shared" si="7"/>
        <v>0</v>
      </c>
      <c r="X39" s="8">
        <f t="shared" si="15"/>
        <v>0.13171523318244024</v>
      </c>
      <c r="Y39" s="8">
        <f t="shared" si="16"/>
        <v>1.7354019746121294</v>
      </c>
      <c r="Z39" s="8">
        <f t="shared" si="17"/>
        <v>0.40603456173225061</v>
      </c>
      <c r="AA39" s="8">
        <f t="shared" si="18"/>
        <v>4.7132258064516125E-2</v>
      </c>
      <c r="AB39" s="8">
        <f t="shared" si="19"/>
        <v>0</v>
      </c>
      <c r="AC39" s="8">
        <f t="shared" si="20"/>
        <v>28.1035</v>
      </c>
      <c r="AD39" s="8">
        <f t="shared" si="21"/>
        <v>86.446365999999998</v>
      </c>
      <c r="AE39" s="8">
        <f t="shared" si="22"/>
        <v>2.1172667467252109</v>
      </c>
      <c r="AF39" s="8">
        <f t="shared" si="23"/>
        <v>0.6883181881421363</v>
      </c>
      <c r="AG39" s="8">
        <f t="shared" si="24"/>
        <v>2.3202840275913363</v>
      </c>
      <c r="AH39" s="8">
        <f t="shared" si="25"/>
        <v>1.9855515135427706</v>
      </c>
      <c r="AI39" s="8">
        <f t="shared" si="26"/>
        <v>0.64549789126878121</v>
      </c>
    </row>
    <row r="40" spans="1:35" x14ac:dyDescent="0.2">
      <c r="A40" s="8" t="s">
        <v>44</v>
      </c>
      <c r="B40" s="8">
        <v>3.056</v>
      </c>
      <c r="C40" s="5">
        <f t="shared" si="27"/>
        <v>222</v>
      </c>
      <c r="D40" s="10">
        <v>0.89949999999999997</v>
      </c>
      <c r="E40" s="10">
        <v>18.886500000000002</v>
      </c>
      <c r="F40" s="10">
        <v>6.6989999999999998</v>
      </c>
      <c r="G40" s="10">
        <v>3.8569999999999998</v>
      </c>
      <c r="H40" s="9">
        <v>0</v>
      </c>
      <c r="I40" s="8">
        <f t="shared" si="28"/>
        <v>2.748872</v>
      </c>
      <c r="J40" s="8">
        <f t="shared" si="29"/>
        <v>57.717144000000005</v>
      </c>
      <c r="K40" s="8">
        <f t="shared" si="30"/>
        <v>20.472144</v>
      </c>
      <c r="L40" s="8">
        <f t="shared" si="31"/>
        <v>11.786992</v>
      </c>
      <c r="M40" s="8">
        <f t="shared" si="32"/>
        <v>0</v>
      </c>
      <c r="N40" s="8">
        <f t="shared" si="9"/>
        <v>0.14469270449521002</v>
      </c>
      <c r="O40" s="8">
        <f t="shared" si="10"/>
        <v>1.6281281805359662</v>
      </c>
      <c r="P40" s="8">
        <f t="shared" si="11"/>
        <v>0.21311830106183635</v>
      </c>
      <c r="Q40" s="8">
        <f t="shared" si="12"/>
        <v>0.19011277419354838</v>
      </c>
      <c r="R40" s="8">
        <f t="shared" si="13"/>
        <v>0</v>
      </c>
      <c r="S40" s="8">
        <f t="shared" si="14"/>
        <v>4.7347089167280761E-2</v>
      </c>
      <c r="T40" s="8">
        <f t="shared" si="4"/>
        <v>0.5327644569816643</v>
      </c>
      <c r="U40" s="8">
        <f t="shared" si="5"/>
        <v>6.9737663960024981E-2</v>
      </c>
      <c r="V40" s="8">
        <f t="shared" si="6"/>
        <v>6.2209677419354834E-2</v>
      </c>
      <c r="W40" s="8">
        <f t="shared" si="7"/>
        <v>0</v>
      </c>
      <c r="X40" s="8">
        <f t="shared" si="15"/>
        <v>0.14469270449521002</v>
      </c>
      <c r="Y40" s="8">
        <f t="shared" si="16"/>
        <v>1.6281281805359662</v>
      </c>
      <c r="Z40" s="8">
        <f t="shared" si="17"/>
        <v>0.4262366021236727</v>
      </c>
      <c r="AA40" s="8">
        <f t="shared" si="18"/>
        <v>0.19011277419354838</v>
      </c>
      <c r="AB40" s="8">
        <f t="shared" si="19"/>
        <v>0</v>
      </c>
      <c r="AC40" s="8">
        <f t="shared" si="20"/>
        <v>30.341999999999999</v>
      </c>
      <c r="AD40" s="8">
        <f t="shared" si="21"/>
        <v>92.725152000000008</v>
      </c>
      <c r="AE40" s="8">
        <f t="shared" si="22"/>
        <v>2.1760519602865607</v>
      </c>
      <c r="AF40" s="8">
        <f t="shared" si="23"/>
        <v>0.7120588875283248</v>
      </c>
      <c r="AG40" s="8">
        <f t="shared" si="24"/>
        <v>2.3891702613483972</v>
      </c>
      <c r="AH40" s="8">
        <f t="shared" si="25"/>
        <v>2.0313592557913505</v>
      </c>
      <c r="AI40" s="8">
        <f t="shared" si="26"/>
        <v>0.66471179836104399</v>
      </c>
    </row>
    <row r="41" spans="1:35" x14ac:dyDescent="0.2">
      <c r="A41" s="8" t="s">
        <v>45</v>
      </c>
      <c r="B41" s="8">
        <v>3.1000000000000005</v>
      </c>
      <c r="C41" s="5">
        <f t="shared" si="27"/>
        <v>228</v>
      </c>
      <c r="D41" s="10">
        <v>0.89849999999999997</v>
      </c>
      <c r="E41" s="10">
        <v>16.255500000000001</v>
      </c>
      <c r="F41" s="10">
        <v>6.3155000000000001</v>
      </c>
      <c r="G41" s="10">
        <v>4.3390000000000004</v>
      </c>
      <c r="H41" s="9">
        <v>0</v>
      </c>
      <c r="I41" s="8">
        <f t="shared" si="28"/>
        <v>2.7853500000000002</v>
      </c>
      <c r="J41" s="8">
        <f t="shared" si="29"/>
        <v>50.392050000000012</v>
      </c>
      <c r="K41" s="8">
        <f t="shared" si="30"/>
        <v>19.578050000000005</v>
      </c>
      <c r="L41" s="8">
        <f t="shared" si="31"/>
        <v>13.450900000000004</v>
      </c>
      <c r="M41" s="8">
        <f t="shared" si="32"/>
        <v>0</v>
      </c>
      <c r="N41" s="8">
        <f t="shared" si="9"/>
        <v>0.14661280134751026</v>
      </c>
      <c r="O41" s="8">
        <f t="shared" si="10"/>
        <v>1.4214964739069114</v>
      </c>
      <c r="P41" s="8">
        <f t="shared" si="11"/>
        <v>0.20381063918384348</v>
      </c>
      <c r="Q41" s="8">
        <f t="shared" si="12"/>
        <v>0.21695000000000006</v>
      </c>
      <c r="R41" s="8">
        <f t="shared" si="13"/>
        <v>0</v>
      </c>
      <c r="S41" s="8">
        <f t="shared" si="14"/>
        <v>4.7294452047583944E-2</v>
      </c>
      <c r="T41" s="8">
        <f t="shared" si="4"/>
        <v>0.45854724964739069</v>
      </c>
      <c r="U41" s="8">
        <f t="shared" si="5"/>
        <v>6.5745367478659181E-2</v>
      </c>
      <c r="V41" s="8">
        <f t="shared" si="6"/>
        <v>6.9983870967741946E-2</v>
      </c>
      <c r="W41" s="8">
        <f t="shared" si="7"/>
        <v>0</v>
      </c>
      <c r="X41" s="8">
        <f t="shared" si="15"/>
        <v>0.14661280134751026</v>
      </c>
      <c r="Y41" s="8">
        <f t="shared" si="16"/>
        <v>1.4214964739069114</v>
      </c>
      <c r="Z41" s="8">
        <f t="shared" si="17"/>
        <v>0.40762127836768697</v>
      </c>
      <c r="AA41" s="8">
        <f t="shared" si="18"/>
        <v>0.21695000000000006</v>
      </c>
      <c r="AB41" s="8">
        <f t="shared" si="19"/>
        <v>0</v>
      </c>
      <c r="AC41" s="8">
        <f t="shared" si="20"/>
        <v>27.808500000000002</v>
      </c>
      <c r="AD41" s="8">
        <f t="shared" si="21"/>
        <v>86.206350000000029</v>
      </c>
      <c r="AE41" s="8">
        <f t="shared" si="22"/>
        <v>1.9888699144382651</v>
      </c>
      <c r="AF41" s="8">
        <f t="shared" si="23"/>
        <v>0.64157094014137572</v>
      </c>
      <c r="AG41" s="8">
        <f t="shared" si="24"/>
        <v>2.1926805536221088</v>
      </c>
      <c r="AH41" s="8">
        <f t="shared" si="25"/>
        <v>1.8422571130907548</v>
      </c>
      <c r="AI41" s="8">
        <f t="shared" si="26"/>
        <v>0.59427648809379174</v>
      </c>
    </row>
    <row r="42" spans="1:35" x14ac:dyDescent="0.2">
      <c r="A42" s="8" t="s">
        <v>46</v>
      </c>
      <c r="B42" s="8">
        <v>3.1209999999999996</v>
      </c>
      <c r="C42" s="5">
        <f>C41+6</f>
        <v>234</v>
      </c>
      <c r="D42" s="10">
        <v>0.96250000000000002</v>
      </c>
      <c r="E42" s="10">
        <v>12.8065</v>
      </c>
      <c r="F42" s="10">
        <v>5.3374999999999995</v>
      </c>
      <c r="G42" s="10">
        <v>1.5415000000000001</v>
      </c>
      <c r="H42" s="9">
        <v>0</v>
      </c>
      <c r="I42" s="8">
        <f t="shared" si="28"/>
        <v>3.0039624999999996</v>
      </c>
      <c r="J42" s="8">
        <f t="shared" si="29"/>
        <v>39.969086499999996</v>
      </c>
      <c r="K42" s="8">
        <f t="shared" si="30"/>
        <v>16.658337499999995</v>
      </c>
      <c r="L42" s="8">
        <f t="shared" si="31"/>
        <v>4.8110214999999998</v>
      </c>
      <c r="M42" s="8">
        <f t="shared" si="32"/>
        <v>0</v>
      </c>
      <c r="N42" s="8">
        <f t="shared" si="9"/>
        <v>0.15811993367722915</v>
      </c>
      <c r="O42" s="8">
        <f t="shared" si="10"/>
        <v>1.1274777574047954</v>
      </c>
      <c r="P42" s="8">
        <f t="shared" si="11"/>
        <v>0.17341596398084524</v>
      </c>
      <c r="Q42" s="8">
        <f t="shared" si="12"/>
        <v>7.7597120967741934E-2</v>
      </c>
      <c r="R42" s="8">
        <f t="shared" si="13"/>
        <v>0</v>
      </c>
      <c r="S42" s="8">
        <f t="shared" si="14"/>
        <v>5.0663227708179805E-2</v>
      </c>
      <c r="T42" s="8">
        <f t="shared" si="4"/>
        <v>0.36125528913963328</v>
      </c>
      <c r="U42" s="8">
        <f t="shared" si="5"/>
        <v>5.5564230689152602E-2</v>
      </c>
      <c r="V42" s="8">
        <f t="shared" si="6"/>
        <v>2.4862903225806456E-2</v>
      </c>
      <c r="W42" s="8">
        <f t="shared" si="7"/>
        <v>0</v>
      </c>
      <c r="X42" s="8">
        <f t="shared" si="15"/>
        <v>0.15811993367722915</v>
      </c>
      <c r="Y42" s="8">
        <f t="shared" si="16"/>
        <v>1.1274777574047954</v>
      </c>
      <c r="Z42" s="8">
        <f t="shared" si="17"/>
        <v>0.34683192796169049</v>
      </c>
      <c r="AA42" s="8">
        <f t="shared" si="18"/>
        <v>7.7597120967741934E-2</v>
      </c>
      <c r="AB42" s="8">
        <f t="shared" si="19"/>
        <v>0</v>
      </c>
      <c r="AC42" s="8">
        <f t="shared" si="20"/>
        <v>20.648</v>
      </c>
      <c r="AD42" s="8">
        <f t="shared" si="21"/>
        <v>64.442407999999986</v>
      </c>
      <c r="AE42" s="8">
        <f t="shared" si="22"/>
        <v>1.5366107760306118</v>
      </c>
      <c r="AF42" s="8">
        <f t="shared" si="23"/>
        <v>0.4923456507627722</v>
      </c>
      <c r="AG42" s="8">
        <f t="shared" si="24"/>
        <v>1.710026740011457</v>
      </c>
      <c r="AH42" s="8">
        <f t="shared" si="25"/>
        <v>1.3784908423533826</v>
      </c>
      <c r="AI42" s="8">
        <f t="shared" si="26"/>
        <v>0.44168242305459238</v>
      </c>
    </row>
    <row r="43" spans="1:35" x14ac:dyDescent="0.2">
      <c r="A43" s="8" t="s">
        <v>47</v>
      </c>
      <c r="B43" s="8">
        <v>3.1499999999999995</v>
      </c>
      <c r="C43" s="5">
        <f t="shared" si="27"/>
        <v>240</v>
      </c>
      <c r="D43" s="10">
        <v>0.77149999999999996</v>
      </c>
      <c r="E43" s="10">
        <v>10.526</v>
      </c>
      <c r="F43" s="10">
        <v>4.3040000000000003</v>
      </c>
      <c r="G43" s="10">
        <v>4.5169999999999995</v>
      </c>
      <c r="H43" s="9">
        <v>0</v>
      </c>
      <c r="I43" s="8">
        <f t="shared" si="28"/>
        <v>2.4302249999999996</v>
      </c>
      <c r="J43" s="8">
        <f t="shared" si="29"/>
        <v>33.156899999999993</v>
      </c>
      <c r="K43" s="8">
        <f t="shared" si="30"/>
        <v>13.557599999999999</v>
      </c>
      <c r="L43" s="8">
        <f t="shared" si="31"/>
        <v>14.228549999999997</v>
      </c>
      <c r="M43" s="8">
        <f t="shared" si="32"/>
        <v>0</v>
      </c>
      <c r="N43" s="8">
        <f t="shared" si="9"/>
        <v>0.12792004421518052</v>
      </c>
      <c r="O43" s="8">
        <f t="shared" si="10"/>
        <v>0.93531452750352584</v>
      </c>
      <c r="P43" s="8">
        <f t="shared" si="11"/>
        <v>0.14113678950655839</v>
      </c>
      <c r="Q43" s="8">
        <f t="shared" si="12"/>
        <v>0.22949274193548383</v>
      </c>
      <c r="R43" s="8">
        <f t="shared" si="13"/>
        <v>0</v>
      </c>
      <c r="S43" s="8">
        <f t="shared" si="14"/>
        <v>4.0609537846089061E-2</v>
      </c>
      <c r="T43" s="8">
        <f t="shared" si="4"/>
        <v>0.29692524682651616</v>
      </c>
      <c r="U43" s="8">
        <f t="shared" si="5"/>
        <v>4.4805330002082033E-2</v>
      </c>
      <c r="V43" s="8">
        <f t="shared" si="6"/>
        <v>7.2854838709677419E-2</v>
      </c>
      <c r="W43" s="8">
        <f t="shared" si="7"/>
        <v>0</v>
      </c>
      <c r="X43" s="8">
        <f t="shared" si="15"/>
        <v>0.12792004421518052</v>
      </c>
      <c r="Y43" s="8">
        <f t="shared" si="16"/>
        <v>0.93531452750352584</v>
      </c>
      <c r="Z43" s="8">
        <f t="shared" si="17"/>
        <v>0.28227357901311678</v>
      </c>
      <c r="AA43" s="8">
        <f t="shared" si="18"/>
        <v>0.22949274193548383</v>
      </c>
      <c r="AB43" s="8">
        <f t="shared" si="19"/>
        <v>0</v>
      </c>
      <c r="AC43" s="8">
        <f t="shared" si="20"/>
        <v>20.118499999999997</v>
      </c>
      <c r="AD43" s="8">
        <f t="shared" si="21"/>
        <v>63.373274999999992</v>
      </c>
      <c r="AE43" s="8">
        <f t="shared" si="22"/>
        <v>1.4338641031607486</v>
      </c>
      <c r="AF43" s="8">
        <f t="shared" si="23"/>
        <v>0.45519495338436472</v>
      </c>
      <c r="AG43" s="8">
        <f t="shared" si="24"/>
        <v>1.5750008926673069</v>
      </c>
      <c r="AH43" s="8">
        <f t="shared" si="25"/>
        <v>1.3059440589455682</v>
      </c>
      <c r="AI43" s="8">
        <f t="shared" si="26"/>
        <v>0.41458541553827571</v>
      </c>
    </row>
    <row r="44" spans="1:35" x14ac:dyDescent="0.2">
      <c r="A44" s="8" t="s">
        <v>48</v>
      </c>
      <c r="B44" s="8">
        <v>3.1749999999999998</v>
      </c>
      <c r="C44" s="5">
        <f t="shared" si="27"/>
        <v>246</v>
      </c>
      <c r="D44" s="10">
        <v>0.96500000000000008</v>
      </c>
      <c r="E44" s="10">
        <v>9.6354999999999986</v>
      </c>
      <c r="F44" s="10">
        <v>3.8539999999999996</v>
      </c>
      <c r="G44" s="10">
        <v>0.17</v>
      </c>
      <c r="H44" s="9">
        <v>0</v>
      </c>
      <c r="I44" s="8">
        <f t="shared" si="28"/>
        <v>3.0638749999999999</v>
      </c>
      <c r="J44" s="8">
        <f t="shared" si="29"/>
        <v>30.592712499999994</v>
      </c>
      <c r="K44" s="8">
        <f t="shared" si="30"/>
        <v>12.236449999999998</v>
      </c>
      <c r="L44" s="8">
        <f t="shared" si="31"/>
        <v>0.53975000000000006</v>
      </c>
      <c r="M44" s="8">
        <f t="shared" si="32"/>
        <v>0</v>
      </c>
      <c r="N44" s="8">
        <f t="shared" si="9"/>
        <v>0.16127355511106431</v>
      </c>
      <c r="O44" s="8">
        <f t="shared" si="10"/>
        <v>0.86298201692524656</v>
      </c>
      <c r="P44" s="8">
        <f t="shared" si="11"/>
        <v>0.12738340620445551</v>
      </c>
      <c r="Q44" s="8">
        <f t="shared" si="12"/>
        <v>8.7056451612903228E-3</v>
      </c>
      <c r="R44" s="8">
        <f t="shared" si="13"/>
        <v>0</v>
      </c>
      <c r="S44" s="8">
        <f t="shared" si="14"/>
        <v>5.0794820507421831E-2</v>
      </c>
      <c r="T44" s="8">
        <f t="shared" si="4"/>
        <v>0.27180535966149499</v>
      </c>
      <c r="U44" s="8">
        <f t="shared" si="5"/>
        <v>4.0120757859671029E-2</v>
      </c>
      <c r="V44" s="8">
        <f t="shared" si="6"/>
        <v>2.7419354838709681E-3</v>
      </c>
      <c r="W44" s="8">
        <f t="shared" si="7"/>
        <v>0</v>
      </c>
      <c r="X44" s="8">
        <f t="shared" si="15"/>
        <v>0.16127355511106431</v>
      </c>
      <c r="Y44" s="8">
        <f t="shared" si="16"/>
        <v>0.86298201692524656</v>
      </c>
      <c r="Z44" s="8">
        <f t="shared" si="17"/>
        <v>0.25476681240891103</v>
      </c>
      <c r="AA44" s="8">
        <f t="shared" si="18"/>
        <v>8.7056451612903228E-3</v>
      </c>
      <c r="AB44" s="8">
        <f t="shared" si="19"/>
        <v>0</v>
      </c>
      <c r="AC44" s="8">
        <f t="shared" si="20"/>
        <v>14.624499999999998</v>
      </c>
      <c r="AD44" s="8">
        <f t="shared" si="21"/>
        <v>46.432787499999989</v>
      </c>
      <c r="AE44" s="8">
        <f t="shared" si="22"/>
        <v>1.1603446234020567</v>
      </c>
      <c r="AF44" s="8">
        <f t="shared" si="23"/>
        <v>0.36546287351245882</v>
      </c>
      <c r="AG44" s="8">
        <f t="shared" si="24"/>
        <v>1.2877280296065123</v>
      </c>
      <c r="AH44" s="8">
        <f t="shared" si="25"/>
        <v>0.99907106829099235</v>
      </c>
      <c r="AI44" s="8">
        <f t="shared" si="26"/>
        <v>0.31466805300503697</v>
      </c>
    </row>
    <row r="45" spans="1:35" x14ac:dyDescent="0.2">
      <c r="A45" s="8" t="s">
        <v>49</v>
      </c>
      <c r="B45" s="8">
        <v>3.1910000000000007</v>
      </c>
      <c r="C45" s="5">
        <f>C44+6</f>
        <v>252</v>
      </c>
      <c r="D45" s="10">
        <v>0.96899999999999997</v>
      </c>
      <c r="E45" s="10">
        <v>7.6479999999999997</v>
      </c>
      <c r="F45" s="10">
        <v>4.0090000000000003</v>
      </c>
      <c r="G45" s="10">
        <v>3.8810000000000002</v>
      </c>
      <c r="H45" s="9">
        <v>0</v>
      </c>
      <c r="I45" s="8">
        <f t="shared" si="28"/>
        <v>3.0920790000000005</v>
      </c>
      <c r="J45" s="8">
        <f t="shared" si="29"/>
        <v>24.404768000000004</v>
      </c>
      <c r="K45" s="8">
        <f t="shared" si="30"/>
        <v>12.792719000000004</v>
      </c>
      <c r="L45" s="8">
        <f t="shared" si="31"/>
        <v>12.384271000000004</v>
      </c>
      <c r="M45" s="8">
        <f t="shared" si="32"/>
        <v>0</v>
      </c>
      <c r="N45" s="8">
        <f t="shared" si="9"/>
        <v>0.16275813243499318</v>
      </c>
      <c r="O45" s="8">
        <f t="shared" si="10"/>
        <v>0.68842787023977436</v>
      </c>
      <c r="P45" s="8">
        <f t="shared" si="11"/>
        <v>0.13317425567353741</v>
      </c>
      <c r="Q45" s="8">
        <f t="shared" si="12"/>
        <v>0.19974630645161295</v>
      </c>
      <c r="R45" s="8">
        <f t="shared" si="13"/>
        <v>0</v>
      </c>
      <c r="S45" s="8">
        <f t="shared" si="14"/>
        <v>5.1005368986209068E-2</v>
      </c>
      <c r="T45" s="8">
        <f t="shared" si="4"/>
        <v>0.21574047954866005</v>
      </c>
      <c r="U45" s="8">
        <f t="shared" si="5"/>
        <v>4.1734332708723718E-2</v>
      </c>
      <c r="V45" s="8">
        <f t="shared" si="6"/>
        <v>6.2596774193548393E-2</v>
      </c>
      <c r="W45" s="8">
        <f t="shared" si="7"/>
        <v>0</v>
      </c>
      <c r="X45" s="8">
        <f t="shared" si="15"/>
        <v>0.16275813243499318</v>
      </c>
      <c r="Y45" s="8">
        <f t="shared" si="16"/>
        <v>0.68842787023977436</v>
      </c>
      <c r="Z45" s="8">
        <f t="shared" si="17"/>
        <v>0.26634851134707482</v>
      </c>
      <c r="AA45" s="8">
        <f t="shared" si="18"/>
        <v>0.19974630645161295</v>
      </c>
      <c r="AB45" s="8">
        <f t="shared" si="19"/>
        <v>0</v>
      </c>
      <c r="AC45" s="8">
        <f t="shared" si="20"/>
        <v>16.506999999999998</v>
      </c>
      <c r="AD45" s="8">
        <f t="shared" si="21"/>
        <v>52.673837000000013</v>
      </c>
      <c r="AE45" s="8">
        <f t="shared" si="22"/>
        <v>1.1841065647999178</v>
      </c>
      <c r="AF45" s="8">
        <f t="shared" si="23"/>
        <v>0.3710769554371412</v>
      </c>
      <c r="AG45" s="8">
        <f t="shared" si="24"/>
        <v>1.3172808204734554</v>
      </c>
      <c r="AH45" s="8">
        <f t="shared" si="25"/>
        <v>1.0213484323649247</v>
      </c>
      <c r="AI45" s="8">
        <f t="shared" si="26"/>
        <v>0.32007158645093214</v>
      </c>
    </row>
    <row r="46" spans="1:35" x14ac:dyDescent="0.2">
      <c r="A46" s="8" t="s">
        <v>50</v>
      </c>
      <c r="B46" s="8">
        <v>3.2060000000000004</v>
      </c>
      <c r="C46" s="5">
        <f t="shared" si="27"/>
        <v>258</v>
      </c>
      <c r="D46" s="10">
        <v>1.119</v>
      </c>
      <c r="E46" s="10">
        <v>7.7154999999999996</v>
      </c>
      <c r="F46" s="10">
        <v>3.4209999999999994</v>
      </c>
      <c r="G46" s="10">
        <v>1.5959999999999999</v>
      </c>
      <c r="H46" s="9">
        <v>0</v>
      </c>
      <c r="I46" s="8">
        <f t="shared" si="28"/>
        <v>3.5875140000000005</v>
      </c>
      <c r="J46" s="8">
        <f t="shared" si="29"/>
        <v>24.735893000000001</v>
      </c>
      <c r="K46" s="8">
        <f t="shared" si="30"/>
        <v>10.967725999999999</v>
      </c>
      <c r="L46" s="8">
        <f t="shared" si="31"/>
        <v>5.1167759999999998</v>
      </c>
      <c r="M46" s="8">
        <f t="shared" si="32"/>
        <v>0</v>
      </c>
      <c r="N46" s="8">
        <f t="shared" si="9"/>
        <v>0.18883640383198233</v>
      </c>
      <c r="O46" s="8">
        <f t="shared" si="10"/>
        <v>0.69776849083215797</v>
      </c>
      <c r="P46" s="8">
        <f t="shared" si="11"/>
        <v>0.11417578596710388</v>
      </c>
      <c r="Q46" s="8">
        <f t="shared" si="12"/>
        <v>8.2528645161290312E-2</v>
      </c>
      <c r="R46" s="8">
        <f t="shared" si="13"/>
        <v>0</v>
      </c>
      <c r="S46" s="8">
        <f t="shared" si="14"/>
        <v>5.8900936940730599E-2</v>
      </c>
      <c r="T46" s="8">
        <f t="shared" si="4"/>
        <v>0.21764456981664312</v>
      </c>
      <c r="U46" s="8">
        <f t="shared" si="5"/>
        <v>3.5613158442640007E-2</v>
      </c>
      <c r="V46" s="8">
        <f t="shared" si="6"/>
        <v>2.5741935483870961E-2</v>
      </c>
      <c r="W46" s="8">
        <f t="shared" si="7"/>
        <v>0</v>
      </c>
      <c r="X46" s="8">
        <f t="shared" si="15"/>
        <v>0.18883640383198233</v>
      </c>
      <c r="Y46" s="8">
        <f t="shared" si="16"/>
        <v>0.69776849083215797</v>
      </c>
      <c r="Z46" s="8">
        <f t="shared" si="17"/>
        <v>0.22835157193420777</v>
      </c>
      <c r="AA46" s="8">
        <f t="shared" si="18"/>
        <v>8.2528645161290312E-2</v>
      </c>
      <c r="AB46" s="8">
        <f t="shared" si="19"/>
        <v>0</v>
      </c>
      <c r="AC46" s="8">
        <f t="shared" si="20"/>
        <v>13.8515</v>
      </c>
      <c r="AD46" s="8">
        <f t="shared" si="21"/>
        <v>44.407909000000004</v>
      </c>
      <c r="AE46" s="8">
        <f t="shared" si="22"/>
        <v>1.0833093257925346</v>
      </c>
      <c r="AF46" s="8">
        <f t="shared" si="23"/>
        <v>0.33790060068388472</v>
      </c>
      <c r="AG46" s="8">
        <f t="shared" si="24"/>
        <v>1.1974851117596383</v>
      </c>
      <c r="AH46" s="8">
        <f t="shared" si="25"/>
        <v>0.89447292196055228</v>
      </c>
      <c r="AI46" s="8">
        <f t="shared" si="26"/>
        <v>0.27899966374315416</v>
      </c>
    </row>
    <row r="47" spans="1:35" x14ac:dyDescent="0.2">
      <c r="A47" s="8" t="s">
        <v>51</v>
      </c>
      <c r="B47" s="8">
        <v>3.1549999999999994</v>
      </c>
      <c r="C47" s="5">
        <f t="shared" si="27"/>
        <v>264</v>
      </c>
      <c r="D47" s="10">
        <v>1.1995</v>
      </c>
      <c r="E47" s="10">
        <v>6.375</v>
      </c>
      <c r="F47" s="10">
        <v>3.1905000000000001</v>
      </c>
      <c r="G47" s="10">
        <v>1.5835000000000001</v>
      </c>
      <c r="H47" s="9">
        <v>0</v>
      </c>
      <c r="I47" s="8">
        <f t="shared" si="28"/>
        <v>3.7844224999999994</v>
      </c>
      <c r="J47" s="8">
        <f t="shared" si="29"/>
        <v>20.113124999999997</v>
      </c>
      <c r="K47" s="8">
        <f t="shared" si="30"/>
        <v>10.066027499999999</v>
      </c>
      <c r="L47" s="8">
        <f t="shared" si="31"/>
        <v>4.9959424999999991</v>
      </c>
      <c r="M47" s="8">
        <f t="shared" si="32"/>
        <v>0</v>
      </c>
      <c r="N47" s="8">
        <f t="shared" si="9"/>
        <v>0.19920110011580161</v>
      </c>
      <c r="O47" s="8">
        <f t="shared" si="10"/>
        <v>0.56736600846262331</v>
      </c>
      <c r="P47" s="8">
        <f t="shared" si="11"/>
        <v>0.10478896002498438</v>
      </c>
      <c r="Q47" s="8">
        <f t="shared" si="12"/>
        <v>8.0579717741935467E-2</v>
      </c>
      <c r="R47" s="8">
        <f t="shared" si="13"/>
        <v>0</v>
      </c>
      <c r="S47" s="8">
        <f t="shared" si="14"/>
        <v>6.3138225076323815E-2</v>
      </c>
      <c r="T47" s="8">
        <f t="shared" si="4"/>
        <v>0.17983074753173484</v>
      </c>
      <c r="U47" s="8">
        <f t="shared" si="5"/>
        <v>3.3213616489693946E-2</v>
      </c>
      <c r="V47" s="8">
        <f t="shared" si="6"/>
        <v>2.5540322580645161E-2</v>
      </c>
      <c r="W47" s="8">
        <f t="shared" si="7"/>
        <v>0</v>
      </c>
      <c r="X47" s="8">
        <f t="shared" si="15"/>
        <v>0.19920110011580161</v>
      </c>
      <c r="Y47" s="8">
        <f t="shared" si="16"/>
        <v>0.56736600846262331</v>
      </c>
      <c r="Z47" s="8">
        <f t="shared" si="17"/>
        <v>0.20957792004996875</v>
      </c>
      <c r="AA47" s="8">
        <f t="shared" si="18"/>
        <v>8.0579717741935467E-2</v>
      </c>
      <c r="AB47" s="8">
        <f t="shared" si="19"/>
        <v>0</v>
      </c>
      <c r="AC47" s="8">
        <f t="shared" si="20"/>
        <v>12.348500000000001</v>
      </c>
      <c r="AD47" s="8">
        <f t="shared" si="21"/>
        <v>38.95951749999999</v>
      </c>
      <c r="AE47" s="8">
        <f t="shared" si="22"/>
        <v>0.95193578634534481</v>
      </c>
      <c r="AF47" s="8">
        <f t="shared" si="23"/>
        <v>0.30172291167839776</v>
      </c>
      <c r="AG47" s="8">
        <f t="shared" si="24"/>
        <v>1.0567247463703291</v>
      </c>
      <c r="AH47" s="8">
        <f t="shared" si="25"/>
        <v>0.7527346862295432</v>
      </c>
      <c r="AI47" s="8">
        <f t="shared" si="26"/>
        <v>0.23858468660207396</v>
      </c>
    </row>
    <row r="48" spans="1:35" x14ac:dyDescent="0.2">
      <c r="A48" s="8" t="s">
        <v>52</v>
      </c>
      <c r="B48" s="8">
        <v>3.1979999999999995</v>
      </c>
      <c r="C48" s="5">
        <f>C47+6</f>
        <v>270</v>
      </c>
      <c r="D48" s="10">
        <v>1.01</v>
      </c>
      <c r="E48" s="10">
        <v>4.9344999999999999</v>
      </c>
      <c r="F48" s="10">
        <v>1.9055</v>
      </c>
      <c r="G48" s="10">
        <v>0.34549999999999997</v>
      </c>
      <c r="H48" s="9">
        <v>0</v>
      </c>
      <c r="I48" s="8">
        <f t="shared" si="28"/>
        <v>3.2299799999999994</v>
      </c>
      <c r="J48" s="8">
        <f t="shared" si="29"/>
        <v>15.780530999999998</v>
      </c>
      <c r="K48" s="8">
        <f t="shared" si="30"/>
        <v>6.0937889999999992</v>
      </c>
      <c r="L48" s="8">
        <f t="shared" si="31"/>
        <v>1.1049089999999997</v>
      </c>
      <c r="M48" s="8">
        <f t="shared" si="32"/>
        <v>0</v>
      </c>
      <c r="N48" s="8">
        <f t="shared" si="9"/>
        <v>0.17001684387830293</v>
      </c>
      <c r="O48" s="8">
        <f t="shared" si="10"/>
        <v>0.44514897038081797</v>
      </c>
      <c r="P48" s="8">
        <f t="shared" si="11"/>
        <v>6.3437320424734531E-2</v>
      </c>
      <c r="Q48" s="8">
        <f t="shared" si="12"/>
        <v>1.7821112903225803E-2</v>
      </c>
      <c r="R48" s="8">
        <f t="shared" si="13"/>
        <v>0</v>
      </c>
      <c r="S48" s="8">
        <f t="shared" si="14"/>
        <v>5.3163490893778288E-2</v>
      </c>
      <c r="T48" s="8">
        <f t="shared" si="4"/>
        <v>0.13919605077574046</v>
      </c>
      <c r="U48" s="8">
        <f t="shared" si="5"/>
        <v>1.9836560483031437E-2</v>
      </c>
      <c r="V48" s="8">
        <f t="shared" si="6"/>
        <v>5.5725806451612904E-3</v>
      </c>
      <c r="W48" s="8">
        <f t="shared" si="7"/>
        <v>0</v>
      </c>
      <c r="X48" s="8">
        <f t="shared" si="15"/>
        <v>0.17001684387830293</v>
      </c>
      <c r="Y48" s="8">
        <f t="shared" si="16"/>
        <v>0.44514897038081797</v>
      </c>
      <c r="Z48" s="8">
        <f t="shared" si="17"/>
        <v>0.12687464084946906</v>
      </c>
      <c r="AA48" s="8">
        <f t="shared" si="18"/>
        <v>1.7821112903225803E-2</v>
      </c>
      <c r="AB48" s="8">
        <f t="shared" si="19"/>
        <v>0</v>
      </c>
      <c r="AC48" s="8">
        <f t="shared" si="20"/>
        <v>8.1954999999999991</v>
      </c>
      <c r="AD48" s="8">
        <f t="shared" si="21"/>
        <v>26.209208999999994</v>
      </c>
      <c r="AE48" s="8">
        <f t="shared" si="22"/>
        <v>0.69642424758708121</v>
      </c>
      <c r="AF48" s="8">
        <f t="shared" si="23"/>
        <v>0.21776868279771147</v>
      </c>
      <c r="AG48" s="8">
        <f t="shared" si="24"/>
        <v>0.75986156801181581</v>
      </c>
      <c r="AH48" s="8">
        <f t="shared" si="25"/>
        <v>0.52640740370877825</v>
      </c>
      <c r="AI48" s="8">
        <f t="shared" si="26"/>
        <v>0.16460519190393319</v>
      </c>
    </row>
    <row r="49" spans="1:35" x14ac:dyDescent="0.2">
      <c r="A49" s="8" t="s">
        <v>53</v>
      </c>
      <c r="B49" s="8">
        <v>3.1460000000000008</v>
      </c>
      <c r="C49" s="5">
        <f t="shared" si="27"/>
        <v>276</v>
      </c>
      <c r="D49" s="10">
        <v>1.1379999999999999</v>
      </c>
      <c r="E49" s="10">
        <v>4.9514999999999993</v>
      </c>
      <c r="F49" s="10">
        <v>1.6189999999999998</v>
      </c>
      <c r="G49" s="10">
        <v>0.40300000000000002</v>
      </c>
      <c r="H49" s="9">
        <v>0</v>
      </c>
      <c r="I49" s="8">
        <f t="shared" si="28"/>
        <v>3.5801480000000008</v>
      </c>
      <c r="J49" s="8">
        <f t="shared" si="29"/>
        <v>15.577419000000003</v>
      </c>
      <c r="K49" s="8">
        <f t="shared" si="30"/>
        <v>5.0933740000000007</v>
      </c>
      <c r="L49" s="8">
        <f t="shared" si="31"/>
        <v>1.2678380000000005</v>
      </c>
      <c r="M49" s="8">
        <f t="shared" si="32"/>
        <v>0</v>
      </c>
      <c r="N49" s="8">
        <f t="shared" si="9"/>
        <v>0.18844867880829563</v>
      </c>
      <c r="O49" s="8">
        <f t="shared" si="10"/>
        <v>0.43941943582510584</v>
      </c>
      <c r="P49" s="8">
        <f t="shared" si="11"/>
        <v>5.3022839891734341E-2</v>
      </c>
      <c r="Q49" s="8">
        <f t="shared" si="12"/>
        <v>2.0449000000000009E-2</v>
      </c>
      <c r="R49" s="8">
        <f t="shared" si="13"/>
        <v>0</v>
      </c>
      <c r="S49" s="8">
        <f t="shared" si="14"/>
        <v>5.9901042214969988E-2</v>
      </c>
      <c r="T49" s="8">
        <f t="shared" si="4"/>
        <v>0.13967559943582508</v>
      </c>
      <c r="U49" s="8">
        <f t="shared" si="5"/>
        <v>1.6854049552363106E-2</v>
      </c>
      <c r="V49" s="8">
        <f t="shared" si="6"/>
        <v>6.5000000000000014E-3</v>
      </c>
      <c r="W49" s="8">
        <f t="shared" si="7"/>
        <v>0</v>
      </c>
      <c r="X49" s="8">
        <f t="shared" si="15"/>
        <v>0.18844867880829563</v>
      </c>
      <c r="Y49" s="8">
        <f t="shared" si="16"/>
        <v>0.43941943582510584</v>
      </c>
      <c r="Z49" s="8">
        <f t="shared" si="17"/>
        <v>0.10604567978346868</v>
      </c>
      <c r="AA49" s="8">
        <f t="shared" si="18"/>
        <v>2.0449000000000009E-2</v>
      </c>
      <c r="AB49" s="8">
        <f t="shared" si="19"/>
        <v>0</v>
      </c>
      <c r="AC49" s="8">
        <f t="shared" si="20"/>
        <v>8.1114999999999995</v>
      </c>
      <c r="AD49" s="8">
        <f t="shared" si="21"/>
        <v>25.518779000000006</v>
      </c>
      <c r="AE49" s="8">
        <f t="shared" si="22"/>
        <v>0.70133995452513587</v>
      </c>
      <c r="AF49" s="8">
        <f t="shared" si="23"/>
        <v>0.2229306912031582</v>
      </c>
      <c r="AG49" s="8">
        <f t="shared" si="24"/>
        <v>0.75436279441687026</v>
      </c>
      <c r="AH49" s="8">
        <f t="shared" si="25"/>
        <v>0.51289127571684023</v>
      </c>
      <c r="AI49" s="8">
        <f t="shared" si="26"/>
        <v>0.1630296489881882</v>
      </c>
    </row>
    <row r="50" spans="1:35" x14ac:dyDescent="0.2">
      <c r="A50" s="8" t="s">
        <v>54</v>
      </c>
      <c r="B50" s="8">
        <v>3.1779999999999999</v>
      </c>
      <c r="C50" s="5">
        <f t="shared" si="27"/>
        <v>282</v>
      </c>
      <c r="D50" s="10">
        <v>1.2645</v>
      </c>
      <c r="E50" s="10">
        <v>4.9744999999999999</v>
      </c>
      <c r="F50" s="10">
        <v>1.482</v>
      </c>
      <c r="G50" s="10">
        <v>0.60749999999999993</v>
      </c>
      <c r="H50" s="9">
        <v>0</v>
      </c>
      <c r="I50" s="8">
        <f t="shared" si="28"/>
        <v>4.0185810000000002</v>
      </c>
      <c r="J50" s="8">
        <f t="shared" si="29"/>
        <v>15.808961</v>
      </c>
      <c r="K50" s="8">
        <f t="shared" si="30"/>
        <v>4.7097959999999999</v>
      </c>
      <c r="L50" s="8">
        <f t="shared" si="31"/>
        <v>1.9306349999999997</v>
      </c>
      <c r="M50" s="8">
        <f t="shared" si="32"/>
        <v>0</v>
      </c>
      <c r="N50" s="8">
        <f t="shared" si="9"/>
        <v>0.2115265291083272</v>
      </c>
      <c r="O50" s="8">
        <f t="shared" si="10"/>
        <v>0.4459509449929478</v>
      </c>
      <c r="P50" s="8">
        <f t="shared" si="11"/>
        <v>4.9029731417863834E-2</v>
      </c>
      <c r="Q50" s="8">
        <f t="shared" si="12"/>
        <v>3.113927419354838E-2</v>
      </c>
      <c r="R50" s="8">
        <f t="shared" si="13"/>
        <v>0</v>
      </c>
      <c r="S50" s="8">
        <f t="shared" si="14"/>
        <v>6.6559637856616491E-2</v>
      </c>
      <c r="T50" s="8">
        <f t="shared" si="4"/>
        <v>0.14032440056417489</v>
      </c>
      <c r="U50" s="8">
        <f t="shared" si="5"/>
        <v>1.5427857589006871E-2</v>
      </c>
      <c r="V50" s="8">
        <f t="shared" si="6"/>
        <v>9.7983870967741915E-3</v>
      </c>
      <c r="W50" s="8">
        <f t="shared" si="7"/>
        <v>0</v>
      </c>
      <c r="X50" s="8">
        <f t="shared" si="15"/>
        <v>0.2115265291083272</v>
      </c>
      <c r="Y50" s="8">
        <f t="shared" si="16"/>
        <v>0.4459509449929478</v>
      </c>
      <c r="Z50" s="8">
        <f t="shared" si="17"/>
        <v>9.8059462835727668E-2</v>
      </c>
      <c r="AA50" s="8">
        <f t="shared" si="18"/>
        <v>3.113927419354838E-2</v>
      </c>
      <c r="AB50" s="8">
        <f t="shared" si="19"/>
        <v>0</v>
      </c>
      <c r="AC50" s="8">
        <f t="shared" si="20"/>
        <v>8.3285</v>
      </c>
      <c r="AD50" s="8">
        <f t="shared" si="21"/>
        <v>26.467973000000001</v>
      </c>
      <c r="AE50" s="8">
        <f t="shared" si="22"/>
        <v>0.73764647971268715</v>
      </c>
      <c r="AF50" s="8">
        <f t="shared" si="23"/>
        <v>0.23211028310657242</v>
      </c>
      <c r="AG50" s="8">
        <f t="shared" si="24"/>
        <v>0.78667621113055097</v>
      </c>
      <c r="AH50" s="8">
        <f t="shared" si="25"/>
        <v>0.5261199506043599</v>
      </c>
      <c r="AI50" s="8">
        <f t="shared" si="26"/>
        <v>0.16555064524995591</v>
      </c>
    </row>
    <row r="51" spans="1:35" x14ac:dyDescent="0.2">
      <c r="A51" s="8" t="s">
        <v>55</v>
      </c>
      <c r="B51" s="8">
        <v>3.2069999999999999</v>
      </c>
      <c r="C51" s="5">
        <f>C50+6</f>
        <v>288</v>
      </c>
      <c r="D51" s="10">
        <v>1.1525000000000001</v>
      </c>
      <c r="E51" s="10">
        <v>4.1849999999999996</v>
      </c>
      <c r="F51" s="10">
        <v>1.4079999999999999</v>
      </c>
      <c r="G51" s="10">
        <v>0.5655</v>
      </c>
      <c r="H51" s="9">
        <v>0</v>
      </c>
      <c r="I51" s="8">
        <f t="shared" si="28"/>
        <v>3.6960675000000003</v>
      </c>
      <c r="J51" s="8">
        <f t="shared" si="29"/>
        <v>13.421294999999999</v>
      </c>
      <c r="K51" s="8">
        <f t="shared" si="30"/>
        <v>4.5154559999999995</v>
      </c>
      <c r="L51" s="8">
        <f t="shared" si="31"/>
        <v>1.8135584999999999</v>
      </c>
      <c r="M51" s="8">
        <f t="shared" si="32"/>
        <v>0</v>
      </c>
      <c r="N51" s="8">
        <f t="shared" si="9"/>
        <v>0.19455034740499</v>
      </c>
      <c r="O51" s="8">
        <f t="shared" si="10"/>
        <v>0.3785978843441466</v>
      </c>
      <c r="P51" s="8">
        <f t="shared" si="11"/>
        <v>4.7006620861961265E-2</v>
      </c>
      <c r="Q51" s="8">
        <f t="shared" si="12"/>
        <v>2.9250943548387094E-2</v>
      </c>
      <c r="R51" s="8">
        <f t="shared" si="13"/>
        <v>0</v>
      </c>
      <c r="S51" s="8">
        <f t="shared" si="14"/>
        <v>6.0664280450573746E-2</v>
      </c>
      <c r="T51" s="8">
        <f t="shared" si="4"/>
        <v>0.11805359661495061</v>
      </c>
      <c r="U51" s="8">
        <f t="shared" si="5"/>
        <v>1.4657505725588172E-2</v>
      </c>
      <c r="V51" s="8">
        <f t="shared" si="6"/>
        <v>9.1209677419354842E-3</v>
      </c>
      <c r="W51" s="8">
        <f t="shared" si="7"/>
        <v>0</v>
      </c>
      <c r="X51" s="8">
        <f t="shared" si="15"/>
        <v>0.19455034740499</v>
      </c>
      <c r="Y51" s="8">
        <f t="shared" si="16"/>
        <v>0.3785978843441466</v>
      </c>
      <c r="Z51" s="8">
        <f t="shared" si="17"/>
        <v>9.401324172392253E-2</v>
      </c>
      <c r="AA51" s="8">
        <f t="shared" si="18"/>
        <v>2.9250943548387094E-2</v>
      </c>
      <c r="AB51" s="8">
        <f t="shared" si="19"/>
        <v>0</v>
      </c>
      <c r="AC51" s="8">
        <f t="shared" si="20"/>
        <v>7.3109999999999999</v>
      </c>
      <c r="AD51" s="8">
        <f t="shared" si="21"/>
        <v>23.446376999999998</v>
      </c>
      <c r="AE51" s="8">
        <f t="shared" si="22"/>
        <v>0.6494057961594849</v>
      </c>
      <c r="AF51" s="8">
        <f t="shared" si="23"/>
        <v>0.20249635053304799</v>
      </c>
      <c r="AG51" s="8">
        <f t="shared" si="24"/>
        <v>0.69641241702144618</v>
      </c>
      <c r="AH51" s="8">
        <f t="shared" si="25"/>
        <v>0.45485544875449491</v>
      </c>
      <c r="AI51" s="8">
        <f t="shared" si="26"/>
        <v>0.14183207008247425</v>
      </c>
    </row>
    <row r="52" spans="1:35" x14ac:dyDescent="0.2">
      <c r="A52" s="8" t="s">
        <v>56</v>
      </c>
      <c r="B52" s="8">
        <v>3.1859999999999991</v>
      </c>
      <c r="C52" s="5">
        <f t="shared" si="27"/>
        <v>294</v>
      </c>
      <c r="D52" s="10">
        <v>1.026</v>
      </c>
      <c r="E52" s="10">
        <v>3.6509999999999998</v>
      </c>
      <c r="F52" s="10">
        <v>0.96700000000000008</v>
      </c>
      <c r="G52" s="10">
        <v>0.14949999999999999</v>
      </c>
      <c r="H52" s="9">
        <v>0</v>
      </c>
      <c r="I52" s="8">
        <f t="shared" si="28"/>
        <v>3.268835999999999</v>
      </c>
      <c r="J52" s="8">
        <f t="shared" si="29"/>
        <v>11.632085999999996</v>
      </c>
      <c r="K52" s="8">
        <f t="shared" si="30"/>
        <v>3.0808619999999993</v>
      </c>
      <c r="L52" s="8">
        <f t="shared" si="31"/>
        <v>0.47630699999999981</v>
      </c>
      <c r="M52" s="8">
        <f t="shared" si="32"/>
        <v>0</v>
      </c>
      <c r="N52" s="8">
        <f t="shared" si="9"/>
        <v>0.17206211180124217</v>
      </c>
      <c r="O52" s="8">
        <f t="shared" si="10"/>
        <v>0.32812654442877276</v>
      </c>
      <c r="P52" s="8">
        <f t="shared" si="11"/>
        <v>3.2072267332916918E-2</v>
      </c>
      <c r="Q52" s="8">
        <f t="shared" si="12"/>
        <v>7.6823709677419326E-3</v>
      </c>
      <c r="R52" s="8">
        <f t="shared" si="13"/>
        <v>0</v>
      </c>
      <c r="S52" s="8">
        <f t="shared" si="14"/>
        <v>5.400568480892725E-2</v>
      </c>
      <c r="T52" s="8">
        <f t="shared" si="4"/>
        <v>0.10299012693935118</v>
      </c>
      <c r="U52" s="8">
        <f t="shared" si="5"/>
        <v>1.0066625026025402E-2</v>
      </c>
      <c r="V52" s="8">
        <f t="shared" si="6"/>
        <v>2.4112903225806449E-3</v>
      </c>
      <c r="W52" s="8">
        <f t="shared" si="7"/>
        <v>0</v>
      </c>
      <c r="X52" s="8">
        <f t="shared" si="15"/>
        <v>0.17206211180124217</v>
      </c>
      <c r="Y52" s="8">
        <f t="shared" si="16"/>
        <v>0.32812654442877276</v>
      </c>
      <c r="Z52" s="8">
        <f t="shared" si="17"/>
        <v>6.4144534665833836E-2</v>
      </c>
      <c r="AA52" s="8">
        <f t="shared" si="18"/>
        <v>7.6823709677419326E-3</v>
      </c>
      <c r="AB52" s="8">
        <f t="shared" si="19"/>
        <v>0</v>
      </c>
      <c r="AC52" s="8">
        <f t="shared" si="20"/>
        <v>5.7934999999999999</v>
      </c>
      <c r="AD52" s="8">
        <f t="shared" si="21"/>
        <v>18.458090999999992</v>
      </c>
      <c r="AE52" s="8">
        <f t="shared" si="22"/>
        <v>0.5399432945306738</v>
      </c>
      <c r="AF52" s="8">
        <f t="shared" si="23"/>
        <v>0.16947372709688449</v>
      </c>
      <c r="AG52" s="8">
        <f t="shared" si="24"/>
        <v>0.5720155618635907</v>
      </c>
      <c r="AH52" s="8">
        <f t="shared" si="25"/>
        <v>0.3678811827294316</v>
      </c>
      <c r="AI52" s="8">
        <f t="shared" si="26"/>
        <v>0.11546804228795722</v>
      </c>
    </row>
    <row r="53" spans="1:35" x14ac:dyDescent="0.2">
      <c r="A53" s="8" t="s">
        <v>57</v>
      </c>
      <c r="B53" s="8">
        <v>3.1899999999999995</v>
      </c>
      <c r="C53" s="5">
        <f t="shared" si="27"/>
        <v>300</v>
      </c>
      <c r="D53" s="10">
        <v>1.1440000000000001</v>
      </c>
      <c r="E53" s="10">
        <v>3.5990000000000002</v>
      </c>
      <c r="F53" s="10">
        <v>1.1605000000000001</v>
      </c>
      <c r="G53" s="10">
        <v>0.35150000000000003</v>
      </c>
      <c r="H53" s="9">
        <v>0</v>
      </c>
      <c r="I53" s="8">
        <f t="shared" si="28"/>
        <v>3.6493599999999997</v>
      </c>
      <c r="J53" s="8">
        <f t="shared" si="29"/>
        <v>11.480809999999998</v>
      </c>
      <c r="K53" s="8">
        <f t="shared" si="30"/>
        <v>3.7019949999999997</v>
      </c>
      <c r="L53" s="8">
        <f t="shared" si="31"/>
        <v>1.1212849999999999</v>
      </c>
      <c r="M53" s="8">
        <f t="shared" si="32"/>
        <v>0</v>
      </c>
      <c r="N53" s="8">
        <f t="shared" si="9"/>
        <v>0.1920917991367512</v>
      </c>
      <c r="O53" s="8">
        <f t="shared" si="10"/>
        <v>0.32385923836389274</v>
      </c>
      <c r="P53" s="8">
        <f t="shared" si="11"/>
        <v>3.8538361440766181E-2</v>
      </c>
      <c r="Q53" s="8">
        <f t="shared" si="12"/>
        <v>1.8085241935483869E-2</v>
      </c>
      <c r="R53" s="8">
        <f t="shared" si="13"/>
        <v>0</v>
      </c>
      <c r="S53" s="8">
        <f t="shared" si="14"/>
        <v>6.0216864933150857E-2</v>
      </c>
      <c r="T53" s="8">
        <f t="shared" si="4"/>
        <v>0.10152327221438645</v>
      </c>
      <c r="U53" s="8">
        <f t="shared" si="5"/>
        <v>1.2080991047262127E-2</v>
      </c>
      <c r="V53" s="8">
        <f t="shared" si="6"/>
        <v>5.6693548387096778E-3</v>
      </c>
      <c r="W53" s="8">
        <f t="shared" si="7"/>
        <v>0</v>
      </c>
      <c r="X53" s="8">
        <f t="shared" si="15"/>
        <v>0.1920917991367512</v>
      </c>
      <c r="Y53" s="8">
        <f t="shared" si="16"/>
        <v>0.32385923836389274</v>
      </c>
      <c r="Z53" s="8">
        <f t="shared" si="17"/>
        <v>7.7076722881532361E-2</v>
      </c>
      <c r="AA53" s="8">
        <f t="shared" si="18"/>
        <v>1.8085241935483869E-2</v>
      </c>
      <c r="AB53" s="8">
        <f t="shared" si="19"/>
        <v>0</v>
      </c>
      <c r="AC53" s="8">
        <f t="shared" si="20"/>
        <v>6.2549999999999999</v>
      </c>
      <c r="AD53" s="8">
        <f t="shared" si="21"/>
        <v>19.953449999999997</v>
      </c>
      <c r="AE53" s="8">
        <f t="shared" si="22"/>
        <v>0.57257464087689403</v>
      </c>
      <c r="AF53" s="8">
        <f t="shared" si="23"/>
        <v>0.17949048303350912</v>
      </c>
      <c r="AG53" s="8">
        <f t="shared" si="24"/>
        <v>0.61111300231766019</v>
      </c>
      <c r="AH53" s="8">
        <f t="shared" si="25"/>
        <v>0.3804828417401428</v>
      </c>
      <c r="AI53" s="8">
        <f t="shared" si="26"/>
        <v>0.11927361810035826</v>
      </c>
    </row>
    <row r="54" spans="1:35" x14ac:dyDescent="0.2">
      <c r="A54" s="8" t="s">
        <v>58</v>
      </c>
      <c r="B54" s="8">
        <v>3.2120000000000006</v>
      </c>
      <c r="C54" s="5">
        <f>C53+6</f>
        <v>306</v>
      </c>
      <c r="D54" s="10">
        <v>1.0489999999999999</v>
      </c>
      <c r="E54" s="10">
        <v>3.2540000000000004</v>
      </c>
      <c r="F54" s="10">
        <v>1.2</v>
      </c>
      <c r="G54" s="10">
        <v>3.5000000000000003E-2</v>
      </c>
      <c r="H54" s="9">
        <v>0</v>
      </c>
      <c r="I54" s="8">
        <f t="shared" si="28"/>
        <v>3.3693880000000003</v>
      </c>
      <c r="J54" s="8">
        <f t="shared" si="29"/>
        <v>10.451848000000004</v>
      </c>
      <c r="K54" s="8">
        <f t="shared" si="30"/>
        <v>3.8544000000000005</v>
      </c>
      <c r="L54" s="8">
        <f t="shared" si="31"/>
        <v>0.11242000000000003</v>
      </c>
      <c r="M54" s="8">
        <f t="shared" si="32"/>
        <v>0</v>
      </c>
      <c r="N54" s="8">
        <f t="shared" ref="N54:N98" si="33">I54/18.998</f>
        <v>0.1773548794609959</v>
      </c>
      <c r="O54" s="8">
        <f t="shared" ref="O54:O98" si="34">J54/35.45</f>
        <v>0.2948335119887166</v>
      </c>
      <c r="P54" s="8">
        <f t="shared" ref="P54:P98" si="35">K54/96.06</f>
        <v>4.012492192379763E-2</v>
      </c>
      <c r="Q54" s="8">
        <f t="shared" ref="Q54:Q98" si="36">L54/62</f>
        <v>1.8132258064516135E-3</v>
      </c>
      <c r="R54" s="8">
        <f t="shared" ref="R54:R98" si="37">M54/94.9714</f>
        <v>0</v>
      </c>
      <c r="S54" s="8">
        <f t="shared" si="14"/>
        <v>5.5216338561953883E-2</v>
      </c>
      <c r="T54" s="8">
        <f t="shared" si="4"/>
        <v>9.1791255289139645E-2</v>
      </c>
      <c r="U54" s="8">
        <f t="shared" si="5"/>
        <v>1.2492192379762648E-2</v>
      </c>
      <c r="V54" s="8">
        <f t="shared" si="6"/>
        <v>5.6451612903225812E-4</v>
      </c>
      <c r="W54" s="8">
        <f t="shared" si="7"/>
        <v>0</v>
      </c>
      <c r="X54" s="8">
        <f t="shared" si="15"/>
        <v>0.1773548794609959</v>
      </c>
      <c r="Y54" s="8">
        <f t="shared" si="16"/>
        <v>0.2948335119887166</v>
      </c>
      <c r="Z54" s="8">
        <f t="shared" si="17"/>
        <v>8.0249843847595259E-2</v>
      </c>
      <c r="AA54" s="8">
        <f t="shared" si="18"/>
        <v>1.8132258064516135E-3</v>
      </c>
      <c r="AB54" s="8">
        <f t="shared" si="19"/>
        <v>0</v>
      </c>
      <c r="AC54" s="8">
        <f t="shared" ref="AC54:AC98" si="38">SUM(D54:H54)</f>
        <v>5.5380000000000011</v>
      </c>
      <c r="AD54" s="8">
        <f t="shared" si="21"/>
        <v>17.788056000000005</v>
      </c>
      <c r="AE54" s="8">
        <f t="shared" ref="AE54:AE98" si="39">SUM(N54:R54)</f>
        <v>0.51412653917996165</v>
      </c>
      <c r="AF54" s="8">
        <f t="shared" si="23"/>
        <v>0.16006430235988842</v>
      </c>
      <c r="AG54" s="8">
        <f t="shared" ref="AG54:AG98" si="40">SUM(X54:AB54)</f>
        <v>0.55425146110375934</v>
      </c>
      <c r="AH54" s="8">
        <f t="shared" si="25"/>
        <v>0.33677165971896572</v>
      </c>
      <c r="AI54" s="8">
        <f t="shared" si="26"/>
        <v>0.10484796379793451</v>
      </c>
    </row>
    <row r="55" spans="1:35" x14ac:dyDescent="0.2">
      <c r="A55" s="8" t="s">
        <v>59</v>
      </c>
      <c r="B55" s="8">
        <v>3.1520000000000001</v>
      </c>
      <c r="C55" s="5">
        <f t="shared" si="27"/>
        <v>312</v>
      </c>
      <c r="D55" s="10">
        <v>1.0309999999999999</v>
      </c>
      <c r="E55" s="10">
        <v>3.0515000000000003</v>
      </c>
      <c r="F55" s="10">
        <v>1.1840000000000002</v>
      </c>
      <c r="G55" s="10">
        <v>0.17350000000000002</v>
      </c>
      <c r="H55" s="9">
        <v>0</v>
      </c>
      <c r="I55" s="8">
        <f t="shared" si="28"/>
        <v>3.2497119999999997</v>
      </c>
      <c r="J55" s="8">
        <f t="shared" si="29"/>
        <v>9.6183280000000018</v>
      </c>
      <c r="K55" s="8">
        <f t="shared" si="30"/>
        <v>3.7319680000000006</v>
      </c>
      <c r="L55" s="8">
        <f t="shared" si="31"/>
        <v>0.54687200000000002</v>
      </c>
      <c r="M55" s="8">
        <f t="shared" si="32"/>
        <v>0</v>
      </c>
      <c r="N55" s="8">
        <f t="shared" si="33"/>
        <v>0.17105547952416042</v>
      </c>
      <c r="O55" s="8">
        <f t="shared" si="34"/>
        <v>0.27132095909732018</v>
      </c>
      <c r="P55" s="8">
        <f t="shared" si="35"/>
        <v>3.8850385175931715E-2</v>
      </c>
      <c r="Q55" s="8">
        <f t="shared" si="36"/>
        <v>8.8205161290322593E-3</v>
      </c>
      <c r="R55" s="8">
        <f t="shared" si="37"/>
        <v>0</v>
      </c>
      <c r="S55" s="8">
        <f t="shared" si="14"/>
        <v>5.4268870407411296E-2</v>
      </c>
      <c r="T55" s="8">
        <f t="shared" si="4"/>
        <v>8.6078984485190413E-2</v>
      </c>
      <c r="U55" s="8">
        <f t="shared" si="5"/>
        <v>1.2325629814699148E-2</v>
      </c>
      <c r="V55" s="8">
        <f t="shared" si="6"/>
        <v>2.798387096774194E-3</v>
      </c>
      <c r="W55" s="8">
        <f t="shared" si="7"/>
        <v>0</v>
      </c>
      <c r="X55" s="8">
        <f t="shared" si="15"/>
        <v>0.17105547952416042</v>
      </c>
      <c r="Y55" s="8">
        <f t="shared" si="16"/>
        <v>0.27132095909732018</v>
      </c>
      <c r="Z55" s="8">
        <f t="shared" si="17"/>
        <v>7.770077035186343E-2</v>
      </c>
      <c r="AA55" s="8">
        <f t="shared" si="18"/>
        <v>8.8205161290322593E-3</v>
      </c>
      <c r="AB55" s="8">
        <f t="shared" si="19"/>
        <v>0</v>
      </c>
      <c r="AC55" s="8">
        <f t="shared" si="38"/>
        <v>5.44</v>
      </c>
      <c r="AD55" s="8">
        <f t="shared" si="21"/>
        <v>17.146880000000003</v>
      </c>
      <c r="AE55" s="8">
        <f t="shared" si="39"/>
        <v>0.49004733992644456</v>
      </c>
      <c r="AF55" s="8">
        <f t="shared" si="23"/>
        <v>0.15547187180407504</v>
      </c>
      <c r="AG55" s="8">
        <f t="shared" si="40"/>
        <v>0.5288977251023762</v>
      </c>
      <c r="AH55" s="8">
        <f t="shared" si="25"/>
        <v>0.31899186040228411</v>
      </c>
      <c r="AI55" s="8">
        <f t="shared" si="26"/>
        <v>0.10120300139666373</v>
      </c>
    </row>
    <row r="56" spans="1:35" x14ac:dyDescent="0.2">
      <c r="A56" s="8" t="s">
        <v>60</v>
      </c>
      <c r="B56" s="8">
        <v>3.173</v>
      </c>
      <c r="C56" s="5">
        <f t="shared" si="27"/>
        <v>318</v>
      </c>
      <c r="D56" s="10">
        <v>0.75849999999999995</v>
      </c>
      <c r="E56" s="10">
        <v>2.75</v>
      </c>
      <c r="F56" s="10">
        <v>0.80899999999999994</v>
      </c>
      <c r="G56" s="10">
        <v>2.9114999999999998</v>
      </c>
      <c r="H56" s="9">
        <v>0</v>
      </c>
      <c r="I56" s="8">
        <f t="shared" si="28"/>
        <v>2.4067205</v>
      </c>
      <c r="J56" s="8">
        <f t="shared" si="29"/>
        <v>8.7257499999999997</v>
      </c>
      <c r="K56" s="8">
        <f t="shared" si="30"/>
        <v>2.5669569999999999</v>
      </c>
      <c r="L56" s="8">
        <f t="shared" si="31"/>
        <v>9.2381894999999989</v>
      </c>
      <c r="M56" s="8">
        <f t="shared" si="32"/>
        <v>0</v>
      </c>
      <c r="N56" s="8">
        <f t="shared" si="33"/>
        <v>0.12668283503526687</v>
      </c>
      <c r="O56" s="8">
        <f t="shared" si="34"/>
        <v>0.24614245416078981</v>
      </c>
      <c r="P56" s="8">
        <f t="shared" si="35"/>
        <v>2.6722433895481987E-2</v>
      </c>
      <c r="Q56" s="8">
        <f t="shared" si="36"/>
        <v>0.14900305645161288</v>
      </c>
      <c r="R56" s="8">
        <f t="shared" si="37"/>
        <v>0</v>
      </c>
      <c r="S56" s="8">
        <f t="shared" si="14"/>
        <v>3.9925255290030527E-2</v>
      </c>
      <c r="T56" s="8">
        <f t="shared" si="4"/>
        <v>7.7574047954865999E-2</v>
      </c>
      <c r="U56" s="8">
        <f t="shared" si="5"/>
        <v>8.4218196960233176E-3</v>
      </c>
      <c r="V56" s="8">
        <f t="shared" si="6"/>
        <v>4.6959677419354834E-2</v>
      </c>
      <c r="W56" s="8">
        <f t="shared" si="7"/>
        <v>0</v>
      </c>
      <c r="X56" s="8">
        <f t="shared" si="15"/>
        <v>0.12668283503526687</v>
      </c>
      <c r="Y56" s="8">
        <f t="shared" si="16"/>
        <v>0.24614245416078981</v>
      </c>
      <c r="Z56" s="8">
        <f t="shared" si="17"/>
        <v>5.3444867790963975E-2</v>
      </c>
      <c r="AA56" s="8">
        <f t="shared" si="18"/>
        <v>0.14900305645161288</v>
      </c>
      <c r="AB56" s="8">
        <f t="shared" si="19"/>
        <v>0</v>
      </c>
      <c r="AC56" s="8">
        <f t="shared" si="38"/>
        <v>7.2289999999999992</v>
      </c>
      <c r="AD56" s="8">
        <f t="shared" si="21"/>
        <v>22.937616999999999</v>
      </c>
      <c r="AE56" s="8">
        <f t="shared" si="39"/>
        <v>0.54855077954315157</v>
      </c>
      <c r="AF56" s="8">
        <f t="shared" si="23"/>
        <v>0.17288080036027467</v>
      </c>
      <c r="AG56" s="8">
        <f t="shared" si="40"/>
        <v>0.57527321343863358</v>
      </c>
      <c r="AH56" s="8">
        <f t="shared" si="25"/>
        <v>0.42186794450788467</v>
      </c>
      <c r="AI56" s="8">
        <f t="shared" si="26"/>
        <v>0.13295554507024415</v>
      </c>
    </row>
    <row r="57" spans="1:35" x14ac:dyDescent="0.2">
      <c r="A57" s="8" t="s">
        <v>61</v>
      </c>
      <c r="B57" s="8">
        <v>3.2350000000000003</v>
      </c>
      <c r="C57" s="5">
        <f>C56+6</f>
        <v>324</v>
      </c>
      <c r="D57" s="10">
        <v>1.0150000000000001</v>
      </c>
      <c r="E57" s="10">
        <v>2.6685000000000003</v>
      </c>
      <c r="F57" s="10">
        <v>1.0190000000000001</v>
      </c>
      <c r="G57" s="10">
        <v>4.1999999999999996E-2</v>
      </c>
      <c r="H57" s="9">
        <v>0</v>
      </c>
      <c r="I57" s="8">
        <f t="shared" si="28"/>
        <v>3.2835250000000009</v>
      </c>
      <c r="J57" s="8">
        <f t="shared" si="29"/>
        <v>8.632597500000001</v>
      </c>
      <c r="K57" s="8">
        <f t="shared" si="30"/>
        <v>3.2964650000000009</v>
      </c>
      <c r="L57" s="8">
        <f t="shared" si="31"/>
        <v>0.13586999999999999</v>
      </c>
      <c r="M57" s="8">
        <f t="shared" si="32"/>
        <v>0</v>
      </c>
      <c r="N57" s="8">
        <f t="shared" si="33"/>
        <v>0.17283529845246873</v>
      </c>
      <c r="O57" s="8">
        <f t="shared" si="34"/>
        <v>0.24351473906911145</v>
      </c>
      <c r="P57" s="8">
        <f t="shared" si="35"/>
        <v>3.4316729127628572E-2</v>
      </c>
      <c r="Q57" s="8">
        <f t="shared" si="36"/>
        <v>2.1914516129032256E-3</v>
      </c>
      <c r="R57" s="8">
        <f t="shared" si="37"/>
        <v>0</v>
      </c>
      <c r="S57" s="8">
        <f t="shared" si="14"/>
        <v>5.3426676492262355E-2</v>
      </c>
      <c r="T57" s="8">
        <f t="shared" si="4"/>
        <v>7.5275035260930892E-2</v>
      </c>
      <c r="U57" s="8">
        <f t="shared" si="5"/>
        <v>1.0607953362481782E-2</v>
      </c>
      <c r="V57" s="8">
        <f t="shared" si="6"/>
        <v>6.7741935483870959E-4</v>
      </c>
      <c r="W57" s="8">
        <f t="shared" si="7"/>
        <v>0</v>
      </c>
      <c r="X57" s="8">
        <f t="shared" si="15"/>
        <v>0.17283529845246873</v>
      </c>
      <c r="Y57" s="8">
        <f t="shared" si="16"/>
        <v>0.24351473906911145</v>
      </c>
      <c r="Z57" s="8">
        <f t="shared" si="17"/>
        <v>6.8633458255257143E-2</v>
      </c>
      <c r="AA57" s="8">
        <f t="shared" si="18"/>
        <v>2.1914516129032256E-3</v>
      </c>
      <c r="AB57" s="8">
        <f t="shared" si="19"/>
        <v>0</v>
      </c>
      <c r="AC57" s="8">
        <f t="shared" si="38"/>
        <v>4.7445000000000004</v>
      </c>
      <c r="AD57" s="8">
        <f t="shared" si="21"/>
        <v>15.348457500000004</v>
      </c>
      <c r="AE57" s="8">
        <f t="shared" si="39"/>
        <v>0.45285821826211198</v>
      </c>
      <c r="AF57" s="8">
        <f t="shared" si="23"/>
        <v>0.13998708447051372</v>
      </c>
      <c r="AG57" s="8">
        <f t="shared" si="40"/>
        <v>0.48717494738974054</v>
      </c>
      <c r="AH57" s="8">
        <f t="shared" si="25"/>
        <v>0.28002291980964322</v>
      </c>
      <c r="AI57" s="8">
        <f t="shared" si="26"/>
        <v>8.6560407978251375E-2</v>
      </c>
    </row>
    <row r="58" spans="1:35" x14ac:dyDescent="0.2">
      <c r="A58" s="8" t="s">
        <v>62</v>
      </c>
      <c r="B58" s="8">
        <v>2.9959999999999996</v>
      </c>
      <c r="C58" s="5">
        <f t="shared" si="27"/>
        <v>330</v>
      </c>
      <c r="D58" s="10">
        <v>1.0630000000000002</v>
      </c>
      <c r="E58" s="10">
        <v>2.5609999999999999</v>
      </c>
      <c r="F58" s="10">
        <v>0.96799999999999997</v>
      </c>
      <c r="G58" s="10">
        <v>0.22599999999999998</v>
      </c>
      <c r="H58" s="9">
        <v>0</v>
      </c>
      <c r="I58" s="8">
        <f t="shared" si="28"/>
        <v>3.1847479999999999</v>
      </c>
      <c r="J58" s="8">
        <f t="shared" si="29"/>
        <v>7.6727559999999988</v>
      </c>
      <c r="K58" s="8">
        <f t="shared" si="30"/>
        <v>2.9001279999999996</v>
      </c>
      <c r="L58" s="8">
        <f t="shared" si="31"/>
        <v>0.67709599999999981</v>
      </c>
      <c r="M58" s="8">
        <f t="shared" si="32"/>
        <v>0</v>
      </c>
      <c r="N58" s="8">
        <f t="shared" si="33"/>
        <v>0.16763596168017686</v>
      </c>
      <c r="O58" s="8">
        <f t="shared" si="34"/>
        <v>0.2164388152327221</v>
      </c>
      <c r="P58" s="8">
        <f t="shared" si="35"/>
        <v>3.0190797418280235E-2</v>
      </c>
      <c r="Q58" s="8">
        <f t="shared" si="36"/>
        <v>1.0920903225806449E-2</v>
      </c>
      <c r="R58" s="8">
        <f t="shared" si="37"/>
        <v>0</v>
      </c>
      <c r="S58" s="8">
        <f t="shared" si="14"/>
        <v>5.595325823770924E-2</v>
      </c>
      <c r="T58" s="8">
        <f t="shared" si="4"/>
        <v>7.2242595204513399E-2</v>
      </c>
      <c r="U58" s="8">
        <f t="shared" si="5"/>
        <v>1.0077035186341869E-2</v>
      </c>
      <c r="V58" s="8">
        <f t="shared" si="6"/>
        <v>3.6451612903225803E-3</v>
      </c>
      <c r="W58" s="8">
        <f t="shared" si="7"/>
        <v>0</v>
      </c>
      <c r="X58" s="8">
        <f t="shared" si="15"/>
        <v>0.16763596168017686</v>
      </c>
      <c r="Y58" s="8">
        <f t="shared" si="16"/>
        <v>0.2164388152327221</v>
      </c>
      <c r="Z58" s="8">
        <f t="shared" si="17"/>
        <v>6.038159483656047E-2</v>
      </c>
      <c r="AA58" s="8">
        <f t="shared" si="18"/>
        <v>1.0920903225806449E-2</v>
      </c>
      <c r="AB58" s="8">
        <f t="shared" si="19"/>
        <v>0</v>
      </c>
      <c r="AC58" s="8">
        <f t="shared" si="38"/>
        <v>4.8180000000000005</v>
      </c>
      <c r="AD58" s="8">
        <f t="shared" si="21"/>
        <v>14.434727999999998</v>
      </c>
      <c r="AE58" s="8">
        <f t="shared" si="39"/>
        <v>0.42518647755698563</v>
      </c>
      <c r="AF58" s="8">
        <f t="shared" si="23"/>
        <v>0.14191804991888707</v>
      </c>
      <c r="AG58" s="8">
        <f t="shared" si="40"/>
        <v>0.45537727497526587</v>
      </c>
      <c r="AH58" s="8">
        <f t="shared" si="25"/>
        <v>0.25755051587680877</v>
      </c>
      <c r="AI58" s="8">
        <f t="shared" si="26"/>
        <v>8.5964791681177835E-2</v>
      </c>
    </row>
    <row r="59" spans="1:35" x14ac:dyDescent="0.2">
      <c r="A59" s="8" t="s">
        <v>63</v>
      </c>
      <c r="B59" s="8">
        <v>2.9909999999999988</v>
      </c>
      <c r="C59" s="5">
        <f t="shared" si="27"/>
        <v>336</v>
      </c>
      <c r="D59" s="10">
        <v>1.0155000000000001</v>
      </c>
      <c r="E59" s="10">
        <v>2.6724999999999999</v>
      </c>
      <c r="F59" s="10">
        <v>1.04</v>
      </c>
      <c r="G59" s="10">
        <v>4.8000000000000001E-2</v>
      </c>
      <c r="H59" s="9">
        <v>0</v>
      </c>
      <c r="I59" s="8">
        <f t="shared" si="28"/>
        <v>3.0373604999999988</v>
      </c>
      <c r="J59" s="8">
        <f t="shared" si="29"/>
        <v>7.9934474999999967</v>
      </c>
      <c r="K59" s="8">
        <f t="shared" si="30"/>
        <v>3.1106399999999987</v>
      </c>
      <c r="L59" s="8">
        <f t="shared" si="31"/>
        <v>0.14356799999999995</v>
      </c>
      <c r="M59" s="8">
        <f t="shared" si="32"/>
        <v>0</v>
      </c>
      <c r="N59" s="8">
        <f t="shared" si="33"/>
        <v>0.15987790820086317</v>
      </c>
      <c r="O59" s="8">
        <f t="shared" si="34"/>
        <v>0.22548511988716491</v>
      </c>
      <c r="P59" s="8">
        <f t="shared" si="35"/>
        <v>3.238226108682072E-2</v>
      </c>
      <c r="Q59" s="8">
        <f t="shared" si="36"/>
        <v>2.3156129032258057E-3</v>
      </c>
      <c r="R59" s="8">
        <f t="shared" si="37"/>
        <v>0</v>
      </c>
      <c r="S59" s="8">
        <f t="shared" si="14"/>
        <v>5.3452995052110742E-2</v>
      </c>
      <c r="T59" s="8">
        <f t="shared" si="4"/>
        <v>7.5387870239774321E-2</v>
      </c>
      <c r="U59" s="8">
        <f t="shared" si="5"/>
        <v>1.0826566729127627E-2</v>
      </c>
      <c r="V59" s="8">
        <f t="shared" si="6"/>
        <v>7.7419354838709686E-4</v>
      </c>
      <c r="W59" s="8">
        <f t="shared" si="7"/>
        <v>0</v>
      </c>
      <c r="X59" s="8">
        <f t="shared" si="15"/>
        <v>0.15987790820086317</v>
      </c>
      <c r="Y59" s="8">
        <f t="shared" si="16"/>
        <v>0.22548511988716491</v>
      </c>
      <c r="Z59" s="8">
        <f t="shared" si="17"/>
        <v>6.4764522173641439E-2</v>
      </c>
      <c r="AA59" s="8">
        <f t="shared" si="18"/>
        <v>2.3156129032258057E-3</v>
      </c>
      <c r="AB59" s="8">
        <f t="shared" si="19"/>
        <v>0</v>
      </c>
      <c r="AC59" s="8">
        <f t="shared" si="38"/>
        <v>4.7759999999999998</v>
      </c>
      <c r="AD59" s="8">
        <f t="shared" si="21"/>
        <v>14.285015999999993</v>
      </c>
      <c r="AE59" s="8">
        <f t="shared" si="39"/>
        <v>0.42006090207807462</v>
      </c>
      <c r="AF59" s="8">
        <f t="shared" si="23"/>
        <v>0.14044162556939979</v>
      </c>
      <c r="AG59" s="8">
        <f t="shared" si="40"/>
        <v>0.4524431631648953</v>
      </c>
      <c r="AH59" s="8">
        <f t="shared" si="25"/>
        <v>0.26018299387721144</v>
      </c>
      <c r="AI59" s="8">
        <f t="shared" si="26"/>
        <v>8.6988630517289056E-2</v>
      </c>
    </row>
    <row r="60" spans="1:35" x14ac:dyDescent="0.2">
      <c r="A60" s="8" t="s">
        <v>64</v>
      </c>
      <c r="B60" s="8">
        <v>2.9859999999999989</v>
      </c>
      <c r="C60" s="5">
        <f>C59+6</f>
        <v>342</v>
      </c>
      <c r="D60" s="10">
        <v>1.0269999999999999</v>
      </c>
      <c r="E60" s="10">
        <v>2.0030000000000001</v>
      </c>
      <c r="F60" s="10">
        <v>0.95700000000000007</v>
      </c>
      <c r="G60" s="10">
        <v>0.12</v>
      </c>
      <c r="H60" s="9">
        <v>0</v>
      </c>
      <c r="I60" s="8">
        <f t="shared" si="28"/>
        <v>3.0666219999999984</v>
      </c>
      <c r="J60" s="8">
        <f t="shared" si="29"/>
        <v>5.9809579999999984</v>
      </c>
      <c r="K60" s="8">
        <f t="shared" si="30"/>
        <v>2.8576019999999991</v>
      </c>
      <c r="L60" s="8">
        <f t="shared" si="31"/>
        <v>0.35831999999999986</v>
      </c>
      <c r="M60" s="8">
        <f t="shared" si="32"/>
        <v>0</v>
      </c>
      <c r="N60" s="8">
        <f t="shared" si="33"/>
        <v>0.16141814927887135</v>
      </c>
      <c r="O60" s="8">
        <f t="shared" si="34"/>
        <v>0.16871531734837794</v>
      </c>
      <c r="P60" s="8">
        <f t="shared" si="35"/>
        <v>2.9748094940662075E-2</v>
      </c>
      <c r="Q60" s="8">
        <f t="shared" si="36"/>
        <v>5.7793548387096751E-3</v>
      </c>
      <c r="R60" s="8">
        <f t="shared" si="37"/>
        <v>0</v>
      </c>
      <c r="S60" s="8">
        <f t="shared" si="14"/>
        <v>5.4058321928624052E-2</v>
      </c>
      <c r="T60" s="8">
        <f t="shared" si="4"/>
        <v>5.6502115655853315E-2</v>
      </c>
      <c r="U60" s="8">
        <f t="shared" si="5"/>
        <v>9.9625234228607126E-3</v>
      </c>
      <c r="V60" s="8">
        <f t="shared" si="6"/>
        <v>1.9354838709677419E-3</v>
      </c>
      <c r="W60" s="8">
        <f t="shared" si="7"/>
        <v>0</v>
      </c>
      <c r="X60" s="8">
        <f t="shared" si="15"/>
        <v>0.16141814927887135</v>
      </c>
      <c r="Y60" s="8">
        <f t="shared" si="16"/>
        <v>0.16871531734837794</v>
      </c>
      <c r="Z60" s="8">
        <f t="shared" si="17"/>
        <v>5.949618988132415E-2</v>
      </c>
      <c r="AA60" s="8">
        <f t="shared" si="18"/>
        <v>5.7793548387096751E-3</v>
      </c>
      <c r="AB60" s="8">
        <f t="shared" si="19"/>
        <v>0</v>
      </c>
      <c r="AC60" s="8">
        <f t="shared" si="38"/>
        <v>4.1070000000000002</v>
      </c>
      <c r="AD60" s="8">
        <f t="shared" si="21"/>
        <v>12.263501999999995</v>
      </c>
      <c r="AE60" s="8">
        <f t="shared" si="39"/>
        <v>0.36566091640662102</v>
      </c>
      <c r="AF60" s="8">
        <f t="shared" si="23"/>
        <v>0.12245844487830582</v>
      </c>
      <c r="AG60" s="8">
        <f t="shared" si="40"/>
        <v>0.39540901134728312</v>
      </c>
      <c r="AH60" s="8">
        <f t="shared" si="25"/>
        <v>0.20424276712774966</v>
      </c>
      <c r="AI60" s="8">
        <f t="shared" si="26"/>
        <v>6.8400122949681758E-2</v>
      </c>
    </row>
    <row r="61" spans="1:35" x14ac:dyDescent="0.2">
      <c r="A61" s="8" t="s">
        <v>65</v>
      </c>
      <c r="B61" s="8">
        <v>3.0169999999999995</v>
      </c>
      <c r="C61" s="5">
        <f t="shared" si="27"/>
        <v>348</v>
      </c>
      <c r="D61" s="10">
        <v>0.99250000000000005</v>
      </c>
      <c r="E61" s="10">
        <v>1.8330000000000002</v>
      </c>
      <c r="F61" s="10">
        <v>0.92049999999999987</v>
      </c>
      <c r="G61" s="10">
        <v>8.3000000000000004E-2</v>
      </c>
      <c r="H61" s="9">
        <v>0</v>
      </c>
      <c r="I61" s="8">
        <f t="shared" si="28"/>
        <v>2.9943724999999994</v>
      </c>
      <c r="J61" s="8">
        <f t="shared" si="29"/>
        <v>5.5301609999999997</v>
      </c>
      <c r="K61" s="8">
        <f t="shared" si="30"/>
        <v>2.7771484999999991</v>
      </c>
      <c r="L61" s="8">
        <f t="shared" si="31"/>
        <v>0.25041099999999999</v>
      </c>
      <c r="M61" s="8">
        <f t="shared" si="32"/>
        <v>0</v>
      </c>
      <c r="N61" s="8">
        <f t="shared" si="33"/>
        <v>0.15761514369933674</v>
      </c>
      <c r="O61" s="8">
        <f t="shared" si="34"/>
        <v>0.15599889985895626</v>
      </c>
      <c r="P61" s="8">
        <f t="shared" si="35"/>
        <v>2.8910561107641047E-2</v>
      </c>
      <c r="Q61" s="8">
        <f t="shared" si="36"/>
        <v>4.0388870967741934E-3</v>
      </c>
      <c r="R61" s="8">
        <f t="shared" si="37"/>
        <v>0</v>
      </c>
      <c r="S61" s="8">
        <f t="shared" si="14"/>
        <v>5.2242341299084116E-2</v>
      </c>
      <c r="T61" s="8">
        <f t="shared" si="4"/>
        <v>5.1706629055007058E-2</v>
      </c>
      <c r="U61" s="8">
        <f t="shared" si="5"/>
        <v>9.5825525713095962E-3</v>
      </c>
      <c r="V61" s="8">
        <f t="shared" si="6"/>
        <v>1.338709677419355E-3</v>
      </c>
      <c r="W61" s="8">
        <f t="shared" si="7"/>
        <v>0</v>
      </c>
      <c r="X61" s="8">
        <f t="shared" si="15"/>
        <v>0.15761514369933674</v>
      </c>
      <c r="Y61" s="8">
        <f t="shared" si="16"/>
        <v>0.15599889985895626</v>
      </c>
      <c r="Z61" s="8">
        <f t="shared" si="17"/>
        <v>5.7821122215282093E-2</v>
      </c>
      <c r="AA61" s="8">
        <f t="shared" si="18"/>
        <v>4.0388870967741934E-3</v>
      </c>
      <c r="AB61" s="8">
        <f t="shared" si="19"/>
        <v>0</v>
      </c>
      <c r="AC61" s="8">
        <f t="shared" si="38"/>
        <v>3.8290000000000006</v>
      </c>
      <c r="AD61" s="8">
        <f t="shared" si="21"/>
        <v>11.552092999999998</v>
      </c>
      <c r="AE61" s="8">
        <f t="shared" si="39"/>
        <v>0.34656349176270829</v>
      </c>
      <c r="AF61" s="8">
        <f t="shared" si="23"/>
        <v>0.11487023260282013</v>
      </c>
      <c r="AG61" s="8">
        <f t="shared" si="40"/>
        <v>0.3754740528703493</v>
      </c>
      <c r="AH61" s="8">
        <f t="shared" si="25"/>
        <v>0.18894834806337155</v>
      </c>
      <c r="AI61" s="8">
        <f t="shared" si="26"/>
        <v>6.2627891303736027E-2</v>
      </c>
    </row>
    <row r="62" spans="1:35" x14ac:dyDescent="0.2">
      <c r="A62" s="8" t="s">
        <v>66</v>
      </c>
      <c r="B62" s="8">
        <v>3.0379999999999994</v>
      </c>
      <c r="C62" s="5">
        <f t="shared" si="27"/>
        <v>354</v>
      </c>
      <c r="D62" s="10">
        <v>0.97750000000000004</v>
      </c>
      <c r="E62" s="10">
        <v>1.7065000000000001</v>
      </c>
      <c r="F62" s="10">
        <v>0.91150000000000009</v>
      </c>
      <c r="G62" s="10">
        <v>7.6999999999999999E-2</v>
      </c>
      <c r="H62" s="9">
        <v>0</v>
      </c>
      <c r="I62" s="8">
        <f t="shared" si="28"/>
        <v>2.9696449999999994</v>
      </c>
      <c r="J62" s="8">
        <f t="shared" si="29"/>
        <v>5.1843469999999989</v>
      </c>
      <c r="K62" s="8">
        <f t="shared" si="30"/>
        <v>2.7691369999999997</v>
      </c>
      <c r="L62" s="8">
        <f t="shared" si="31"/>
        <v>0.23392599999999994</v>
      </c>
      <c r="M62" s="8">
        <f t="shared" si="32"/>
        <v>0</v>
      </c>
      <c r="N62" s="8">
        <f t="shared" si="33"/>
        <v>0.15631355932203386</v>
      </c>
      <c r="O62" s="8">
        <f t="shared" si="34"/>
        <v>0.14624392101551476</v>
      </c>
      <c r="P62" s="8">
        <f t="shared" si="35"/>
        <v>2.8827160108265665E-2</v>
      </c>
      <c r="Q62" s="8">
        <f t="shared" si="36"/>
        <v>3.772999999999999E-3</v>
      </c>
      <c r="R62" s="8">
        <f t="shared" si="37"/>
        <v>0</v>
      </c>
      <c r="S62" s="8">
        <f t="shared" si="14"/>
        <v>5.1452784503631957E-2</v>
      </c>
      <c r="T62" s="8">
        <f t="shared" si="4"/>
        <v>4.8138222849083208E-2</v>
      </c>
      <c r="U62" s="8">
        <f t="shared" si="5"/>
        <v>9.4888611284613799E-3</v>
      </c>
      <c r="V62" s="8">
        <f t="shared" si="6"/>
        <v>1.2419354838709676E-3</v>
      </c>
      <c r="W62" s="8">
        <f t="shared" si="7"/>
        <v>0</v>
      </c>
      <c r="X62" s="8">
        <f t="shared" si="15"/>
        <v>0.15631355932203386</v>
      </c>
      <c r="Y62" s="8">
        <f t="shared" si="16"/>
        <v>0.14624392101551476</v>
      </c>
      <c r="Z62" s="8">
        <f t="shared" si="17"/>
        <v>5.765432021653133E-2</v>
      </c>
      <c r="AA62" s="8">
        <f t="shared" si="18"/>
        <v>3.772999999999999E-3</v>
      </c>
      <c r="AB62" s="8">
        <f t="shared" si="19"/>
        <v>0</v>
      </c>
      <c r="AC62" s="8">
        <f t="shared" si="38"/>
        <v>3.6725000000000003</v>
      </c>
      <c r="AD62" s="8">
        <f t="shared" si="21"/>
        <v>11.157055</v>
      </c>
      <c r="AE62" s="8">
        <f t="shared" si="39"/>
        <v>0.33515764044581431</v>
      </c>
      <c r="AF62" s="8">
        <f t="shared" si="23"/>
        <v>0.11032180396504752</v>
      </c>
      <c r="AG62" s="8">
        <f t="shared" si="40"/>
        <v>0.36398480055407995</v>
      </c>
      <c r="AH62" s="8">
        <f t="shared" si="25"/>
        <v>0.17884408112378045</v>
      </c>
      <c r="AI62" s="8">
        <f t="shared" si="26"/>
        <v>5.8869019461415567E-2</v>
      </c>
    </row>
    <row r="63" spans="1:35" x14ac:dyDescent="0.2">
      <c r="A63" s="8" t="s">
        <v>67</v>
      </c>
      <c r="B63" s="8">
        <v>3.0650000000000004</v>
      </c>
      <c r="C63" s="5">
        <f>C62+6</f>
        <v>360</v>
      </c>
      <c r="D63" s="10">
        <v>0.97849999999999993</v>
      </c>
      <c r="E63" s="10">
        <v>1.6544999999999999</v>
      </c>
      <c r="F63" s="10">
        <v>0.8085</v>
      </c>
      <c r="G63" s="10">
        <v>0.10999999999999999</v>
      </c>
      <c r="H63" s="9">
        <v>0</v>
      </c>
      <c r="I63" s="8">
        <f t="shared" si="28"/>
        <v>2.9991025000000002</v>
      </c>
      <c r="J63" s="8">
        <f t="shared" si="29"/>
        <v>5.0710424999999999</v>
      </c>
      <c r="K63" s="8">
        <f t="shared" si="30"/>
        <v>2.4780525000000004</v>
      </c>
      <c r="L63" s="8">
        <f t="shared" si="31"/>
        <v>0.33715000000000001</v>
      </c>
      <c r="M63" s="8">
        <f t="shared" si="32"/>
        <v>0</v>
      </c>
      <c r="N63" s="8">
        <f t="shared" si="33"/>
        <v>0.15786411727550267</v>
      </c>
      <c r="O63" s="8">
        <f t="shared" si="34"/>
        <v>0.14304774330042311</v>
      </c>
      <c r="P63" s="8">
        <f t="shared" si="35"/>
        <v>2.5796923797626489E-2</v>
      </c>
      <c r="Q63" s="8">
        <f t="shared" si="36"/>
        <v>5.4379032258064517E-3</v>
      </c>
      <c r="R63" s="8">
        <f t="shared" si="37"/>
        <v>0</v>
      </c>
      <c r="S63" s="8">
        <f t="shared" si="14"/>
        <v>5.1505421623328759E-2</v>
      </c>
      <c r="T63" s="8">
        <f t="shared" si="4"/>
        <v>4.6671368124118463E-2</v>
      </c>
      <c r="U63" s="8">
        <f t="shared" si="5"/>
        <v>8.4166146158650857E-3</v>
      </c>
      <c r="V63" s="8">
        <f t="shared" si="6"/>
        <v>1.7741935483870967E-3</v>
      </c>
      <c r="W63" s="8">
        <f t="shared" si="7"/>
        <v>0</v>
      </c>
      <c r="X63" s="8">
        <f t="shared" si="15"/>
        <v>0.15786411727550267</v>
      </c>
      <c r="Y63" s="8">
        <f t="shared" si="16"/>
        <v>0.14304774330042311</v>
      </c>
      <c r="Z63" s="8">
        <f t="shared" si="17"/>
        <v>5.1593847595252977E-2</v>
      </c>
      <c r="AA63" s="8">
        <f t="shared" si="18"/>
        <v>5.4379032258064517E-3</v>
      </c>
      <c r="AB63" s="8">
        <f t="shared" si="19"/>
        <v>0</v>
      </c>
      <c r="AC63" s="8">
        <f t="shared" si="38"/>
        <v>3.5514999999999999</v>
      </c>
      <c r="AD63" s="8">
        <f t="shared" si="21"/>
        <v>10.8853475</v>
      </c>
      <c r="AE63" s="8">
        <f t="shared" si="39"/>
        <v>0.33214668759935873</v>
      </c>
      <c r="AF63" s="8">
        <f t="shared" si="23"/>
        <v>0.10836759791169941</v>
      </c>
      <c r="AG63" s="8">
        <f t="shared" si="40"/>
        <v>0.35794361139698522</v>
      </c>
      <c r="AH63" s="8">
        <f t="shared" si="25"/>
        <v>0.17428257032385605</v>
      </c>
      <c r="AI63" s="8">
        <f t="shared" si="26"/>
        <v>5.6862176288370647E-2</v>
      </c>
    </row>
    <row r="64" spans="1:35" x14ac:dyDescent="0.2">
      <c r="A64" s="8" t="s">
        <v>68</v>
      </c>
      <c r="B64" s="8">
        <v>3.0959999999999992</v>
      </c>
      <c r="C64" s="5">
        <f t="shared" si="27"/>
        <v>366</v>
      </c>
      <c r="D64" s="10">
        <v>0.96</v>
      </c>
      <c r="E64" s="10">
        <v>1.4700000000000002</v>
      </c>
      <c r="F64" s="10">
        <v>0.78</v>
      </c>
      <c r="G64" s="10">
        <v>8.7500000000000008E-2</v>
      </c>
      <c r="H64" s="9">
        <v>0</v>
      </c>
      <c r="I64" s="8">
        <f t="shared" si="28"/>
        <v>2.9721599999999992</v>
      </c>
      <c r="J64" s="8">
        <f t="shared" si="29"/>
        <v>4.5511199999999992</v>
      </c>
      <c r="K64" s="8">
        <f t="shared" si="30"/>
        <v>2.4148799999999992</v>
      </c>
      <c r="L64" s="8">
        <f t="shared" si="31"/>
        <v>0.27089999999999997</v>
      </c>
      <c r="M64" s="8">
        <f t="shared" si="32"/>
        <v>0</v>
      </c>
      <c r="N64" s="8">
        <f t="shared" si="33"/>
        <v>0.15644594167807133</v>
      </c>
      <c r="O64" s="8">
        <f t="shared" si="34"/>
        <v>0.1283813822284908</v>
      </c>
      <c r="P64" s="8">
        <f t="shared" si="35"/>
        <v>2.5139287945034346E-2</v>
      </c>
      <c r="Q64" s="8">
        <f t="shared" si="36"/>
        <v>4.369354838709677E-3</v>
      </c>
      <c r="R64" s="8">
        <f t="shared" si="37"/>
        <v>0</v>
      </c>
      <c r="S64" s="8">
        <f t="shared" si="14"/>
        <v>5.0531634908937778E-2</v>
      </c>
      <c r="T64" s="8">
        <f t="shared" si="4"/>
        <v>4.1466854724964738E-2</v>
      </c>
      <c r="U64" s="8">
        <f t="shared" si="5"/>
        <v>8.1199250468457218E-3</v>
      </c>
      <c r="V64" s="8">
        <f t="shared" si="6"/>
        <v>1.4112903225806453E-3</v>
      </c>
      <c r="W64" s="8">
        <f t="shared" si="7"/>
        <v>0</v>
      </c>
      <c r="X64" s="8">
        <f t="shared" si="15"/>
        <v>0.15644594167807133</v>
      </c>
      <c r="Y64" s="8">
        <f t="shared" si="16"/>
        <v>0.1283813822284908</v>
      </c>
      <c r="Z64" s="8">
        <f t="shared" si="17"/>
        <v>5.0278575890068691E-2</v>
      </c>
      <c r="AA64" s="8">
        <f t="shared" si="18"/>
        <v>4.369354838709677E-3</v>
      </c>
      <c r="AB64" s="8">
        <f t="shared" si="19"/>
        <v>0</v>
      </c>
      <c r="AC64" s="8">
        <f t="shared" si="38"/>
        <v>3.2974999999999999</v>
      </c>
      <c r="AD64" s="8">
        <f t="shared" si="21"/>
        <v>10.209059999999996</v>
      </c>
      <c r="AE64" s="8">
        <f t="shared" si="39"/>
        <v>0.31433596669030617</v>
      </c>
      <c r="AF64" s="8">
        <f t="shared" si="23"/>
        <v>0.10152970500332889</v>
      </c>
      <c r="AG64" s="8">
        <f t="shared" si="40"/>
        <v>0.33947525463534045</v>
      </c>
      <c r="AH64" s="8">
        <f t="shared" si="25"/>
        <v>0.15789002501223484</v>
      </c>
      <c r="AI64" s="8">
        <f t="shared" si="26"/>
        <v>5.0998070094391112E-2</v>
      </c>
    </row>
    <row r="65" spans="1:35" x14ac:dyDescent="0.2">
      <c r="A65" s="8" t="s">
        <v>69</v>
      </c>
      <c r="B65" s="8">
        <v>3.1340000000000003</v>
      </c>
      <c r="C65" s="5">
        <f t="shared" si="27"/>
        <v>372</v>
      </c>
      <c r="D65" s="10">
        <v>0.93299999999999994</v>
      </c>
      <c r="E65" s="10">
        <v>1.657</v>
      </c>
      <c r="F65" s="10">
        <v>0.74399999999999999</v>
      </c>
      <c r="G65" s="10">
        <v>8.7500000000000008E-2</v>
      </c>
      <c r="H65" s="9">
        <v>0</v>
      </c>
      <c r="I65" s="8">
        <f t="shared" si="28"/>
        <v>2.9240220000000003</v>
      </c>
      <c r="J65" s="8">
        <f t="shared" si="29"/>
        <v>5.1930380000000005</v>
      </c>
      <c r="K65" s="8">
        <f t="shared" si="30"/>
        <v>2.3316960000000004</v>
      </c>
      <c r="L65" s="8">
        <f t="shared" si="31"/>
        <v>0.27422500000000005</v>
      </c>
      <c r="M65" s="8">
        <f t="shared" si="32"/>
        <v>0</v>
      </c>
      <c r="N65" s="8">
        <f t="shared" si="33"/>
        <v>0.15391209601010633</v>
      </c>
      <c r="O65" s="8">
        <f t="shared" si="34"/>
        <v>0.1464890832157969</v>
      </c>
      <c r="P65" s="8">
        <f t="shared" si="35"/>
        <v>2.4273329169269209E-2</v>
      </c>
      <c r="Q65" s="8">
        <f t="shared" si="36"/>
        <v>4.4229838709677425E-3</v>
      </c>
      <c r="R65" s="8">
        <f t="shared" si="37"/>
        <v>0</v>
      </c>
      <c r="S65" s="8">
        <f t="shared" si="14"/>
        <v>4.9110432677123901E-2</v>
      </c>
      <c r="T65" s="8">
        <f t="shared" si="4"/>
        <v>4.6741889985895624E-2</v>
      </c>
      <c r="U65" s="8">
        <f t="shared" si="5"/>
        <v>7.7451592754528417E-3</v>
      </c>
      <c r="V65" s="8">
        <f t="shared" si="6"/>
        <v>1.4112903225806451E-3</v>
      </c>
      <c r="W65" s="8">
        <f t="shared" si="7"/>
        <v>0</v>
      </c>
      <c r="X65" s="8">
        <f t="shared" si="15"/>
        <v>0.15391209601010633</v>
      </c>
      <c r="Y65" s="8">
        <f t="shared" si="16"/>
        <v>0.1464890832157969</v>
      </c>
      <c r="Z65" s="8">
        <f t="shared" si="17"/>
        <v>4.8546658338538419E-2</v>
      </c>
      <c r="AA65" s="8">
        <f t="shared" si="18"/>
        <v>4.4229838709677425E-3</v>
      </c>
      <c r="AB65" s="8">
        <f t="shared" si="19"/>
        <v>0</v>
      </c>
      <c r="AC65" s="8">
        <f t="shared" si="38"/>
        <v>3.4214999999999995</v>
      </c>
      <c r="AD65" s="8">
        <f t="shared" si="21"/>
        <v>10.722981000000001</v>
      </c>
      <c r="AE65" s="8">
        <f t="shared" si="39"/>
        <v>0.32909749226614021</v>
      </c>
      <c r="AF65" s="8">
        <f t="shared" si="23"/>
        <v>0.10500877226105303</v>
      </c>
      <c r="AG65" s="8">
        <f t="shared" si="40"/>
        <v>0.35337082143540943</v>
      </c>
      <c r="AH65" s="8">
        <f t="shared" si="25"/>
        <v>0.17518539625603388</v>
      </c>
      <c r="AI65" s="8">
        <f t="shared" si="26"/>
        <v>5.5898339583929119E-2</v>
      </c>
    </row>
    <row r="66" spans="1:35" x14ac:dyDescent="0.2">
      <c r="A66" s="8" t="s">
        <v>70</v>
      </c>
      <c r="B66" s="8">
        <v>3.1710000000000003</v>
      </c>
      <c r="C66" s="5">
        <f>C65+6</f>
        <v>378</v>
      </c>
      <c r="D66" s="10">
        <v>0.92849999999999999</v>
      </c>
      <c r="E66" s="10">
        <v>1.3850000000000002</v>
      </c>
      <c r="F66" s="10">
        <v>0.68849999999999989</v>
      </c>
      <c r="G66" s="10">
        <v>8.6999999999999994E-2</v>
      </c>
      <c r="H66" s="9">
        <v>0</v>
      </c>
      <c r="I66" s="8">
        <f t="shared" si="28"/>
        <v>2.9442735000000004</v>
      </c>
      <c r="J66" s="8">
        <f t="shared" si="29"/>
        <v>4.3918350000000013</v>
      </c>
      <c r="K66" s="8">
        <f t="shared" si="30"/>
        <v>2.1832335</v>
      </c>
      <c r="L66" s="8">
        <f t="shared" si="31"/>
        <v>0.27587699999999998</v>
      </c>
      <c r="M66" s="8">
        <f t="shared" si="32"/>
        <v>0</v>
      </c>
      <c r="N66" s="8">
        <f t="shared" si="33"/>
        <v>0.1549780766396463</v>
      </c>
      <c r="O66" s="8">
        <f t="shared" si="34"/>
        <v>0.12388815232722146</v>
      </c>
      <c r="P66" s="8">
        <f t="shared" si="35"/>
        <v>2.2727810743285448E-2</v>
      </c>
      <c r="Q66" s="8">
        <f t="shared" si="36"/>
        <v>4.4496290322580644E-3</v>
      </c>
      <c r="R66" s="8">
        <f t="shared" si="37"/>
        <v>0</v>
      </c>
      <c r="S66" s="8">
        <f t="shared" si="14"/>
        <v>4.8873565638488263E-2</v>
      </c>
      <c r="T66" s="8">
        <f t="shared" si="4"/>
        <v>3.9069111424541614E-2</v>
      </c>
      <c r="U66" s="8">
        <f t="shared" si="5"/>
        <v>7.1673953778888192E-3</v>
      </c>
      <c r="V66" s="8">
        <f t="shared" si="6"/>
        <v>1.4032258064516127E-3</v>
      </c>
      <c r="W66" s="8">
        <f t="shared" si="7"/>
        <v>0</v>
      </c>
      <c r="X66" s="8">
        <f t="shared" si="15"/>
        <v>0.1549780766396463</v>
      </c>
      <c r="Y66" s="8">
        <f t="shared" si="16"/>
        <v>0.12388815232722146</v>
      </c>
      <c r="Z66" s="8">
        <f t="shared" si="17"/>
        <v>4.5455621486570896E-2</v>
      </c>
      <c r="AA66" s="8">
        <f t="shared" si="18"/>
        <v>4.4496290322580644E-3</v>
      </c>
      <c r="AB66" s="8">
        <f t="shared" si="19"/>
        <v>0</v>
      </c>
      <c r="AC66" s="8">
        <f t="shared" si="38"/>
        <v>3.0890000000000004</v>
      </c>
      <c r="AD66" s="8">
        <f t="shared" si="21"/>
        <v>9.7952190000000012</v>
      </c>
      <c r="AE66" s="8">
        <f t="shared" si="39"/>
        <v>0.30604366874241123</v>
      </c>
      <c r="AF66" s="8">
        <f t="shared" si="23"/>
        <v>9.6513298247370302E-2</v>
      </c>
      <c r="AG66" s="8">
        <f t="shared" si="40"/>
        <v>0.32877147948569668</v>
      </c>
      <c r="AH66" s="8">
        <f t="shared" si="25"/>
        <v>0.15106559210276493</v>
      </c>
      <c r="AI66" s="8">
        <f t="shared" si="26"/>
        <v>4.7639732608882032E-2</v>
      </c>
    </row>
    <row r="67" spans="1:35" x14ac:dyDescent="0.2">
      <c r="A67" s="8" t="s">
        <v>71</v>
      </c>
      <c r="B67" s="8">
        <v>3.1879999999999997</v>
      </c>
      <c r="C67" s="5">
        <f t="shared" si="27"/>
        <v>384</v>
      </c>
      <c r="D67" s="10">
        <v>0.91650000000000009</v>
      </c>
      <c r="E67" s="10">
        <v>1.1815</v>
      </c>
      <c r="F67" s="10">
        <v>0.72649999999999992</v>
      </c>
      <c r="G67" s="10">
        <v>0.22749999999999998</v>
      </c>
      <c r="H67" s="9">
        <v>0</v>
      </c>
      <c r="I67" s="8">
        <f t="shared" ref="I67:I98" si="41">D67*$B67</f>
        <v>2.921802</v>
      </c>
      <c r="J67" s="8">
        <f t="shared" ref="J67:J98" si="42">E67*$B67</f>
        <v>3.7666219999999995</v>
      </c>
      <c r="K67" s="8">
        <f t="shared" ref="K67:K98" si="43">F67*$B67</f>
        <v>2.3160819999999998</v>
      </c>
      <c r="L67" s="8">
        <f t="shared" ref="L67:L98" si="44">G67*$B67</f>
        <v>0.72526999999999986</v>
      </c>
      <c r="M67" s="8">
        <f t="shared" ref="M67:M98" si="45">H67*$B67</f>
        <v>0</v>
      </c>
      <c r="N67" s="8">
        <f t="shared" si="33"/>
        <v>0.15379524160437941</v>
      </c>
      <c r="O67" s="8">
        <f t="shared" si="34"/>
        <v>0.10625167842031027</v>
      </c>
      <c r="P67" s="8">
        <f t="shared" si="35"/>
        <v>2.4110784926087859E-2</v>
      </c>
      <c r="Q67" s="8">
        <f t="shared" si="36"/>
        <v>1.1697903225806449E-2</v>
      </c>
      <c r="R67" s="8">
        <f t="shared" si="37"/>
        <v>0</v>
      </c>
      <c r="S67" s="8">
        <f t="shared" si="14"/>
        <v>4.8241920202126545E-2</v>
      </c>
      <c r="T67" s="8">
        <f t="shared" ref="T67:T98" si="46">O67/$B67</f>
        <v>3.3328631875881518E-2</v>
      </c>
      <c r="U67" s="8">
        <f t="shared" ref="U67:U98" si="47">P67/$B67</f>
        <v>7.5629814699146366E-3</v>
      </c>
      <c r="V67" s="8">
        <f t="shared" ref="V67:V98" si="48">Q67/$B67</f>
        <v>3.6693548387096769E-3</v>
      </c>
      <c r="W67" s="8">
        <f t="shared" ref="W67:W98" si="49">R67/$B67</f>
        <v>0</v>
      </c>
      <c r="X67" s="8">
        <f t="shared" si="15"/>
        <v>0.15379524160437941</v>
      </c>
      <c r="Y67" s="8">
        <f t="shared" si="16"/>
        <v>0.10625167842031027</v>
      </c>
      <c r="Z67" s="8">
        <f t="shared" si="17"/>
        <v>4.8221569852175718E-2</v>
      </c>
      <c r="AA67" s="8">
        <f t="shared" si="18"/>
        <v>1.1697903225806449E-2</v>
      </c>
      <c r="AB67" s="8">
        <f t="shared" si="19"/>
        <v>0</v>
      </c>
      <c r="AC67" s="8">
        <f t="shared" si="38"/>
        <v>3.0519999999999996</v>
      </c>
      <c r="AD67" s="8">
        <f t="shared" si="21"/>
        <v>9.7297759999999993</v>
      </c>
      <c r="AE67" s="8">
        <f t="shared" si="39"/>
        <v>0.29585560817658396</v>
      </c>
      <c r="AF67" s="8">
        <f t="shared" si="23"/>
        <v>9.2802888386632365E-2</v>
      </c>
      <c r="AG67" s="8">
        <f t="shared" si="40"/>
        <v>0.31996639310267183</v>
      </c>
      <c r="AH67" s="8">
        <f t="shared" si="25"/>
        <v>0.14206036657220455</v>
      </c>
      <c r="AI67" s="8">
        <f t="shared" si="26"/>
        <v>4.4560968184505827E-2</v>
      </c>
    </row>
    <row r="68" spans="1:35" x14ac:dyDescent="0.2">
      <c r="A68" s="8" t="s">
        <v>72</v>
      </c>
      <c r="B68" s="8">
        <v>3.1319999999999997</v>
      </c>
      <c r="C68" s="5">
        <f t="shared" ref="C68:C98" si="50">C67+6</f>
        <v>390</v>
      </c>
      <c r="D68" s="10">
        <v>0.91450000000000009</v>
      </c>
      <c r="E68" s="10">
        <v>1.246</v>
      </c>
      <c r="F68" s="10">
        <v>0.629</v>
      </c>
      <c r="G68" s="10">
        <v>0.186</v>
      </c>
      <c r="H68" s="9">
        <v>0</v>
      </c>
      <c r="I68" s="8">
        <f t="shared" si="41"/>
        <v>2.864214</v>
      </c>
      <c r="J68" s="8">
        <f t="shared" si="42"/>
        <v>3.9024719999999995</v>
      </c>
      <c r="K68" s="8">
        <f t="shared" si="43"/>
        <v>1.9700279999999999</v>
      </c>
      <c r="L68" s="8">
        <f t="shared" si="44"/>
        <v>0.58255199999999996</v>
      </c>
      <c r="M68" s="8">
        <f t="shared" si="45"/>
        <v>0</v>
      </c>
      <c r="N68" s="8">
        <f t="shared" si="33"/>
        <v>0.15076397515527951</v>
      </c>
      <c r="O68" s="8">
        <f t="shared" si="34"/>
        <v>0.11008383638928065</v>
      </c>
      <c r="P68" s="8">
        <f t="shared" si="35"/>
        <v>2.0508307307932541E-2</v>
      </c>
      <c r="Q68" s="8">
        <f t="shared" si="36"/>
        <v>9.3959999999999998E-3</v>
      </c>
      <c r="R68" s="8">
        <f t="shared" si="37"/>
        <v>0</v>
      </c>
      <c r="S68" s="8">
        <f t="shared" ref="S68:S98" si="51">N68/$B68</f>
        <v>4.8136645962732927E-2</v>
      </c>
      <c r="T68" s="8">
        <f t="shared" si="46"/>
        <v>3.5148095909732016E-2</v>
      </c>
      <c r="U68" s="8">
        <f t="shared" si="47"/>
        <v>6.5479908390589214E-3</v>
      </c>
      <c r="V68" s="8">
        <f t="shared" si="48"/>
        <v>3.0000000000000001E-3</v>
      </c>
      <c r="W68" s="8">
        <f t="shared" si="49"/>
        <v>0</v>
      </c>
      <c r="X68" s="8">
        <f t="shared" ref="X68:X98" si="52">N68*1</f>
        <v>0.15076397515527951</v>
      </c>
      <c r="Y68" s="8">
        <f t="shared" ref="Y68:Y98" si="53">O68*1</f>
        <v>0.11008383638928065</v>
      </c>
      <c r="Z68" s="8">
        <f t="shared" ref="Z68:Z98" si="54">P68*2</f>
        <v>4.1016614615865081E-2</v>
      </c>
      <c r="AA68" s="8">
        <f t="shared" ref="AA68:AA98" si="55">Q68*1</f>
        <v>9.3959999999999998E-3</v>
      </c>
      <c r="AB68" s="8">
        <f t="shared" ref="AB68:AB98" si="56">R68*3</f>
        <v>0</v>
      </c>
      <c r="AC68" s="8">
        <f t="shared" si="38"/>
        <v>2.9754999999999998</v>
      </c>
      <c r="AD68" s="8">
        <f t="shared" ref="AD68:AD98" si="57">SUM(I68:M68)</f>
        <v>9.3192659999999989</v>
      </c>
      <c r="AE68" s="8">
        <f t="shared" si="39"/>
        <v>0.29075211885249269</v>
      </c>
      <c r="AF68" s="8">
        <f t="shared" ref="AF68:AF98" si="58">AE68/B68</f>
        <v>9.2832732711523855E-2</v>
      </c>
      <c r="AG68" s="8">
        <f t="shared" si="40"/>
        <v>0.31126042616042526</v>
      </c>
      <c r="AH68" s="8">
        <f t="shared" ref="AH68:AH98" si="59">AE68-N68</f>
        <v>0.13998814369721319</v>
      </c>
      <c r="AI68" s="8">
        <f t="shared" ref="AI68:AI98" si="60">AH68/B68</f>
        <v>4.4696086748790935E-2</v>
      </c>
    </row>
    <row r="69" spans="1:35" x14ac:dyDescent="0.2">
      <c r="A69" s="8" t="s">
        <v>74</v>
      </c>
      <c r="B69" s="8">
        <v>3.1479999999999988</v>
      </c>
      <c r="C69" s="5">
        <f>C68+6</f>
        <v>396</v>
      </c>
      <c r="D69" s="10">
        <v>0.93400000000000016</v>
      </c>
      <c r="E69" s="10">
        <v>1.4470000000000001</v>
      </c>
      <c r="F69" s="10">
        <v>0.66099999999999992</v>
      </c>
      <c r="G69" s="10">
        <v>8.2500000000000004E-2</v>
      </c>
      <c r="H69" s="9">
        <v>0</v>
      </c>
      <c r="I69" s="8">
        <f t="shared" si="41"/>
        <v>2.9402319999999995</v>
      </c>
      <c r="J69" s="8">
        <f t="shared" si="42"/>
        <v>4.5551559999999984</v>
      </c>
      <c r="K69" s="8">
        <f t="shared" si="43"/>
        <v>2.080827999999999</v>
      </c>
      <c r="L69" s="8">
        <f t="shared" si="44"/>
        <v>0.25970999999999994</v>
      </c>
      <c r="M69" s="8">
        <f t="shared" si="45"/>
        <v>0</v>
      </c>
      <c r="N69" s="8">
        <f t="shared" si="33"/>
        <v>0.15476534372039158</v>
      </c>
      <c r="O69" s="8">
        <f t="shared" si="34"/>
        <v>0.1284952327221438</v>
      </c>
      <c r="P69" s="8">
        <f t="shared" si="35"/>
        <v>2.1661753070997283E-2</v>
      </c>
      <c r="Q69" s="8">
        <f t="shared" si="36"/>
        <v>4.1888709677419343E-3</v>
      </c>
      <c r="R69" s="8">
        <f t="shared" si="37"/>
        <v>0</v>
      </c>
      <c r="S69" s="8">
        <f t="shared" si="51"/>
        <v>4.9163069796820724E-2</v>
      </c>
      <c r="T69" s="8">
        <f t="shared" si="46"/>
        <v>4.0818053596614945E-2</v>
      </c>
      <c r="U69" s="8">
        <f t="shared" si="47"/>
        <v>6.8811159691859252E-3</v>
      </c>
      <c r="V69" s="8">
        <f t="shared" si="48"/>
        <v>1.3306451612903228E-3</v>
      </c>
      <c r="W69" s="8">
        <f t="shared" si="49"/>
        <v>0</v>
      </c>
      <c r="X69" s="8">
        <f t="shared" si="52"/>
        <v>0.15476534372039158</v>
      </c>
      <c r="Y69" s="8">
        <f t="shared" si="53"/>
        <v>0.1284952327221438</v>
      </c>
      <c r="Z69" s="8">
        <f t="shared" si="54"/>
        <v>4.3323506141994567E-2</v>
      </c>
      <c r="AA69" s="8">
        <f t="shared" si="55"/>
        <v>4.1888709677419343E-3</v>
      </c>
      <c r="AB69" s="8">
        <f t="shared" si="56"/>
        <v>0</v>
      </c>
      <c r="AC69" s="8">
        <f t="shared" si="38"/>
        <v>3.1245000000000003</v>
      </c>
      <c r="AD69" s="8">
        <f t="shared" si="57"/>
        <v>9.8359259999999971</v>
      </c>
      <c r="AE69" s="8">
        <f t="shared" si="39"/>
        <v>0.30911120048127461</v>
      </c>
      <c r="AF69" s="8">
        <f t="shared" si="58"/>
        <v>9.8192884523911922E-2</v>
      </c>
      <c r="AG69" s="8">
        <f t="shared" si="40"/>
        <v>0.33077295355227193</v>
      </c>
      <c r="AH69" s="8">
        <f t="shared" si="59"/>
        <v>0.15434585676088303</v>
      </c>
      <c r="AI69" s="8">
        <f t="shared" si="60"/>
        <v>4.9029814727091198E-2</v>
      </c>
    </row>
    <row r="70" spans="1:35" x14ac:dyDescent="0.2">
      <c r="A70" s="8" t="s">
        <v>75</v>
      </c>
      <c r="B70" s="8">
        <v>3.1809999999999992</v>
      </c>
      <c r="C70" s="5">
        <f t="shared" si="50"/>
        <v>402</v>
      </c>
      <c r="D70" s="10">
        <v>0.89550000000000007</v>
      </c>
      <c r="E70" s="10">
        <v>1.0365</v>
      </c>
      <c r="F70" s="10">
        <v>0.61649999999999994</v>
      </c>
      <c r="G70" s="10">
        <v>0.08</v>
      </c>
      <c r="H70" s="9">
        <v>0</v>
      </c>
      <c r="I70" s="8">
        <f t="shared" si="41"/>
        <v>2.8485854999999995</v>
      </c>
      <c r="J70" s="8">
        <f t="shared" si="42"/>
        <v>3.2971064999999991</v>
      </c>
      <c r="K70" s="8">
        <f t="shared" si="43"/>
        <v>1.9610864999999993</v>
      </c>
      <c r="L70" s="8">
        <f t="shared" si="44"/>
        <v>0.25447999999999993</v>
      </c>
      <c r="M70" s="8">
        <f t="shared" si="45"/>
        <v>0</v>
      </c>
      <c r="N70" s="8">
        <f t="shared" si="33"/>
        <v>0.14994133593009787</v>
      </c>
      <c r="O70" s="8">
        <f t="shared" si="34"/>
        <v>9.3007235543018305E-2</v>
      </c>
      <c r="P70" s="8">
        <f t="shared" si="35"/>
        <v>2.0415224859462826E-2</v>
      </c>
      <c r="Q70" s="8">
        <f t="shared" si="36"/>
        <v>4.104516129032257E-3</v>
      </c>
      <c r="R70" s="8">
        <f t="shared" si="37"/>
        <v>0</v>
      </c>
      <c r="S70" s="8">
        <f t="shared" si="51"/>
        <v>4.7136540688493524E-2</v>
      </c>
      <c r="T70" s="8">
        <f t="shared" si="46"/>
        <v>2.9238363892806769E-2</v>
      </c>
      <c r="U70" s="8">
        <f t="shared" si="47"/>
        <v>6.417863835103059E-3</v>
      </c>
      <c r="V70" s="8">
        <f t="shared" si="48"/>
        <v>1.2903225806451613E-3</v>
      </c>
      <c r="W70" s="8">
        <f t="shared" si="49"/>
        <v>0</v>
      </c>
      <c r="X70" s="8">
        <f t="shared" si="52"/>
        <v>0.14994133593009787</v>
      </c>
      <c r="Y70" s="8">
        <f t="shared" si="53"/>
        <v>9.3007235543018305E-2</v>
      </c>
      <c r="Z70" s="8">
        <f t="shared" si="54"/>
        <v>4.0830449718925653E-2</v>
      </c>
      <c r="AA70" s="8">
        <f t="shared" si="55"/>
        <v>4.104516129032257E-3</v>
      </c>
      <c r="AB70" s="8">
        <f t="shared" si="56"/>
        <v>0</v>
      </c>
      <c r="AC70" s="8">
        <f t="shared" si="38"/>
        <v>2.6284999999999998</v>
      </c>
      <c r="AD70" s="8">
        <f t="shared" si="57"/>
        <v>8.3612584999999964</v>
      </c>
      <c r="AE70" s="8">
        <f t="shared" si="39"/>
        <v>0.26746831246161124</v>
      </c>
      <c r="AF70" s="8">
        <f t="shared" si="58"/>
        <v>8.4083090997048512E-2</v>
      </c>
      <c r="AG70" s="8">
        <f t="shared" si="40"/>
        <v>0.28788353732107402</v>
      </c>
      <c r="AH70" s="8">
        <f t="shared" si="59"/>
        <v>0.11752697653151337</v>
      </c>
      <c r="AI70" s="8">
        <f t="shared" si="60"/>
        <v>3.6946550308554982E-2</v>
      </c>
    </row>
    <row r="71" spans="1:35" x14ac:dyDescent="0.2">
      <c r="A71" s="8" t="s">
        <v>76</v>
      </c>
      <c r="B71" s="8">
        <v>3.2019999999999991</v>
      </c>
      <c r="C71" s="5">
        <f t="shared" si="50"/>
        <v>408</v>
      </c>
      <c r="D71" s="10">
        <v>1.0245</v>
      </c>
      <c r="E71" s="10">
        <v>1.19</v>
      </c>
      <c r="F71" s="10">
        <v>0.76050000000000006</v>
      </c>
      <c r="G71" s="10">
        <v>4.5114999999999998</v>
      </c>
      <c r="H71" s="9">
        <v>0</v>
      </c>
      <c r="I71" s="8">
        <f t="shared" si="41"/>
        <v>3.2804489999999991</v>
      </c>
      <c r="J71" s="8">
        <f t="shared" si="42"/>
        <v>3.8103799999999985</v>
      </c>
      <c r="K71" s="8">
        <f t="shared" si="43"/>
        <v>2.4351209999999996</v>
      </c>
      <c r="L71" s="8">
        <f t="shared" si="44"/>
        <v>14.445822999999995</v>
      </c>
      <c r="M71" s="8">
        <f t="shared" si="45"/>
        <v>0</v>
      </c>
      <c r="N71" s="8">
        <f t="shared" si="33"/>
        <v>0.17267338667228124</v>
      </c>
      <c r="O71" s="8">
        <f t="shared" si="34"/>
        <v>0.10748603667136808</v>
      </c>
      <c r="P71" s="8">
        <f t="shared" si="35"/>
        <v>2.5349999999999994E-2</v>
      </c>
      <c r="Q71" s="8">
        <f t="shared" si="36"/>
        <v>0.23299714516129025</v>
      </c>
      <c r="R71" s="8">
        <f t="shared" si="37"/>
        <v>0</v>
      </c>
      <c r="S71" s="8">
        <f t="shared" si="51"/>
        <v>5.3926729129382039E-2</v>
      </c>
      <c r="T71" s="8">
        <f t="shared" si="46"/>
        <v>3.3568406205923836E-2</v>
      </c>
      <c r="U71" s="8">
        <f t="shared" si="47"/>
        <v>7.9169269206745795E-3</v>
      </c>
      <c r="V71" s="8">
        <f t="shared" si="48"/>
        <v>7.2766129032258056E-2</v>
      </c>
      <c r="W71" s="8">
        <f t="shared" si="49"/>
        <v>0</v>
      </c>
      <c r="X71" s="8">
        <f t="shared" si="52"/>
        <v>0.17267338667228124</v>
      </c>
      <c r="Y71" s="8">
        <f t="shared" si="53"/>
        <v>0.10748603667136808</v>
      </c>
      <c r="Z71" s="8">
        <f t="shared" si="54"/>
        <v>5.0699999999999988E-2</v>
      </c>
      <c r="AA71" s="8">
        <f t="shared" si="55"/>
        <v>0.23299714516129025</v>
      </c>
      <c r="AB71" s="8">
        <f t="shared" si="56"/>
        <v>0</v>
      </c>
      <c r="AC71" s="8">
        <f t="shared" si="38"/>
        <v>7.4864999999999995</v>
      </c>
      <c r="AD71" s="8">
        <f t="shared" si="57"/>
        <v>23.971772999999992</v>
      </c>
      <c r="AE71" s="8">
        <f t="shared" si="39"/>
        <v>0.5385065685049395</v>
      </c>
      <c r="AF71" s="8">
        <f t="shared" si="58"/>
        <v>0.16817819128823849</v>
      </c>
      <c r="AG71" s="8">
        <f t="shared" si="40"/>
        <v>0.56385656850493948</v>
      </c>
      <c r="AH71" s="8">
        <f t="shared" si="59"/>
        <v>0.36583318183265823</v>
      </c>
      <c r="AI71" s="8">
        <f t="shared" si="60"/>
        <v>0.11425146215885644</v>
      </c>
    </row>
    <row r="72" spans="1:35" x14ac:dyDescent="0.2">
      <c r="A72" s="8" t="s">
        <v>77</v>
      </c>
      <c r="B72" s="8">
        <v>3.1560000000000006</v>
      </c>
      <c r="C72" s="5">
        <f>C71+6</f>
        <v>414</v>
      </c>
      <c r="D72" s="10">
        <v>1.0634999999999999</v>
      </c>
      <c r="E72" s="10">
        <v>1.208</v>
      </c>
      <c r="F72" s="10">
        <v>1.5985</v>
      </c>
      <c r="G72" s="10">
        <v>1.6735</v>
      </c>
      <c r="H72" s="9">
        <v>0</v>
      </c>
      <c r="I72" s="8">
        <f t="shared" si="41"/>
        <v>3.3564060000000002</v>
      </c>
      <c r="J72" s="8">
        <f t="shared" si="42"/>
        <v>3.8124480000000007</v>
      </c>
      <c r="K72" s="8">
        <f t="shared" si="43"/>
        <v>5.0448660000000007</v>
      </c>
      <c r="L72" s="8">
        <f t="shared" si="44"/>
        <v>5.2815660000000006</v>
      </c>
      <c r="M72" s="8">
        <f t="shared" si="45"/>
        <v>0</v>
      </c>
      <c r="N72" s="8">
        <f t="shared" si="33"/>
        <v>0.1766715443730919</v>
      </c>
      <c r="O72" s="8">
        <f t="shared" si="34"/>
        <v>0.1075443723554302</v>
      </c>
      <c r="P72" s="8">
        <f t="shared" si="35"/>
        <v>5.2517863835103068E-2</v>
      </c>
      <c r="Q72" s="8">
        <f t="shared" si="36"/>
        <v>8.5186548387096786E-2</v>
      </c>
      <c r="R72" s="8">
        <f t="shared" si="37"/>
        <v>0</v>
      </c>
      <c r="S72" s="8">
        <f t="shared" si="51"/>
        <v>5.5979576797557627E-2</v>
      </c>
      <c r="T72" s="8">
        <f t="shared" si="46"/>
        <v>3.4076163610719322E-2</v>
      </c>
      <c r="U72" s="8">
        <f t="shared" si="47"/>
        <v>1.6640641265875493E-2</v>
      </c>
      <c r="V72" s="8">
        <f t="shared" si="48"/>
        <v>2.6991935483870966E-2</v>
      </c>
      <c r="W72" s="8">
        <f t="shared" si="49"/>
        <v>0</v>
      </c>
      <c r="X72" s="8">
        <f t="shared" si="52"/>
        <v>0.1766715443730919</v>
      </c>
      <c r="Y72" s="8">
        <f t="shared" si="53"/>
        <v>0.1075443723554302</v>
      </c>
      <c r="Z72" s="8">
        <f t="shared" si="54"/>
        <v>0.10503572767020614</v>
      </c>
      <c r="AA72" s="8">
        <f t="shared" si="55"/>
        <v>8.5186548387096786E-2</v>
      </c>
      <c r="AB72" s="8">
        <f t="shared" si="56"/>
        <v>0</v>
      </c>
      <c r="AC72" s="8">
        <f t="shared" si="38"/>
        <v>5.5434999999999999</v>
      </c>
      <c r="AD72" s="8">
        <f t="shared" si="57"/>
        <v>17.495286000000004</v>
      </c>
      <c r="AE72" s="8">
        <f t="shared" si="39"/>
        <v>0.4219203289507219</v>
      </c>
      <c r="AF72" s="8">
        <f t="shared" si="58"/>
        <v>0.1336883171580234</v>
      </c>
      <c r="AG72" s="8">
        <f t="shared" si="40"/>
        <v>0.474438192785825</v>
      </c>
      <c r="AH72" s="8">
        <f t="shared" si="59"/>
        <v>0.24524878457763</v>
      </c>
      <c r="AI72" s="8">
        <f t="shared" si="60"/>
        <v>7.7708740360465767E-2</v>
      </c>
    </row>
    <row r="73" spans="1:35" x14ac:dyDescent="0.2">
      <c r="A73" s="8" t="s">
        <v>78</v>
      </c>
      <c r="B73" s="8">
        <v>3.1879999999999997</v>
      </c>
      <c r="C73" s="5">
        <f t="shared" si="50"/>
        <v>420</v>
      </c>
      <c r="D73" s="10">
        <v>0.90200000000000002</v>
      </c>
      <c r="E73" s="10">
        <v>0.97750000000000004</v>
      </c>
      <c r="F73" s="10">
        <v>0.63350000000000006</v>
      </c>
      <c r="G73" s="10">
        <v>0.1205</v>
      </c>
      <c r="H73" s="9">
        <v>0</v>
      </c>
      <c r="I73" s="8">
        <f t="shared" si="41"/>
        <v>2.8755759999999997</v>
      </c>
      <c r="J73" s="8">
        <f t="shared" si="42"/>
        <v>3.1162699999999997</v>
      </c>
      <c r="K73" s="8">
        <f t="shared" si="43"/>
        <v>2.0195980000000002</v>
      </c>
      <c r="L73" s="8">
        <f t="shared" si="44"/>
        <v>0.38415399999999994</v>
      </c>
      <c r="M73" s="8">
        <f t="shared" si="45"/>
        <v>0</v>
      </c>
      <c r="N73" s="8">
        <f t="shared" si="33"/>
        <v>0.15136203810927462</v>
      </c>
      <c r="O73" s="8">
        <f t="shared" si="34"/>
        <v>8.7906064880112822E-2</v>
      </c>
      <c r="P73" s="8">
        <f t="shared" si="35"/>
        <v>2.1024338954819907E-2</v>
      </c>
      <c r="Q73" s="8">
        <f t="shared" si="36"/>
        <v>6.1960322580645148E-3</v>
      </c>
      <c r="R73" s="8">
        <f t="shared" si="37"/>
        <v>0</v>
      </c>
      <c r="S73" s="8">
        <f t="shared" si="51"/>
        <v>4.7478681966522787E-2</v>
      </c>
      <c r="T73" s="8">
        <f t="shared" si="46"/>
        <v>2.7574047954866007E-2</v>
      </c>
      <c r="U73" s="8">
        <f t="shared" si="47"/>
        <v>6.594836560483033E-3</v>
      </c>
      <c r="V73" s="8">
        <f t="shared" si="48"/>
        <v>1.9435483870967739E-3</v>
      </c>
      <c r="W73" s="8">
        <f t="shared" si="49"/>
        <v>0</v>
      </c>
      <c r="X73" s="8">
        <f t="shared" si="52"/>
        <v>0.15136203810927462</v>
      </c>
      <c r="Y73" s="8">
        <f t="shared" si="53"/>
        <v>8.7906064880112822E-2</v>
      </c>
      <c r="Z73" s="8">
        <f t="shared" si="54"/>
        <v>4.2048677909639814E-2</v>
      </c>
      <c r="AA73" s="8">
        <f t="shared" si="55"/>
        <v>6.1960322580645148E-3</v>
      </c>
      <c r="AB73" s="8">
        <f t="shared" si="56"/>
        <v>0</v>
      </c>
      <c r="AC73" s="8">
        <f t="shared" si="38"/>
        <v>2.6335000000000002</v>
      </c>
      <c r="AD73" s="8">
        <f t="shared" si="57"/>
        <v>8.3955979999999997</v>
      </c>
      <c r="AE73" s="8">
        <f t="shared" si="39"/>
        <v>0.2664884742022719</v>
      </c>
      <c r="AF73" s="8">
        <f t="shared" si="58"/>
        <v>8.3591114868968613E-2</v>
      </c>
      <c r="AG73" s="8">
        <f t="shared" si="40"/>
        <v>0.28751281315709176</v>
      </c>
      <c r="AH73" s="8">
        <f t="shared" si="59"/>
        <v>0.11512643609299728</v>
      </c>
      <c r="AI73" s="8">
        <f t="shared" si="60"/>
        <v>3.6112432902445826E-2</v>
      </c>
    </row>
    <row r="74" spans="1:35" x14ac:dyDescent="0.2">
      <c r="A74" s="8" t="s">
        <v>79</v>
      </c>
      <c r="B74" s="8">
        <v>3.1480000000000006</v>
      </c>
      <c r="C74" s="5">
        <f t="shared" si="50"/>
        <v>426</v>
      </c>
      <c r="D74" s="10">
        <v>0.90200000000000002</v>
      </c>
      <c r="E74" s="10">
        <v>0.94950000000000001</v>
      </c>
      <c r="F74" s="10">
        <v>0.64250000000000007</v>
      </c>
      <c r="G74" s="10">
        <v>6.2E-2</v>
      </c>
      <c r="H74" s="9">
        <v>0</v>
      </c>
      <c r="I74" s="8">
        <f t="shared" si="41"/>
        <v>2.8394960000000005</v>
      </c>
      <c r="J74" s="8">
        <f t="shared" si="42"/>
        <v>2.9890260000000004</v>
      </c>
      <c r="K74" s="8">
        <f t="shared" si="43"/>
        <v>2.0225900000000006</v>
      </c>
      <c r="L74" s="8">
        <f t="shared" si="44"/>
        <v>0.19517600000000004</v>
      </c>
      <c r="M74" s="8">
        <f t="shared" si="45"/>
        <v>0</v>
      </c>
      <c r="N74" s="8">
        <f t="shared" si="33"/>
        <v>0.14946289083061376</v>
      </c>
      <c r="O74" s="8">
        <f t="shared" si="34"/>
        <v>8.4316671368124124E-2</v>
      </c>
      <c r="P74" s="8">
        <f t="shared" si="35"/>
        <v>2.1055486154486783E-2</v>
      </c>
      <c r="Q74" s="8">
        <f t="shared" si="36"/>
        <v>3.1480000000000006E-3</v>
      </c>
      <c r="R74" s="8">
        <f t="shared" si="37"/>
        <v>0</v>
      </c>
      <c r="S74" s="8">
        <f t="shared" si="51"/>
        <v>4.7478681966522787E-2</v>
      </c>
      <c r="T74" s="8">
        <f t="shared" si="46"/>
        <v>2.6784203102961916E-2</v>
      </c>
      <c r="U74" s="8">
        <f t="shared" si="47"/>
        <v>6.6885280033312511E-3</v>
      </c>
      <c r="V74" s="8">
        <f t="shared" si="48"/>
        <v>1E-3</v>
      </c>
      <c r="W74" s="8">
        <f t="shared" si="49"/>
        <v>0</v>
      </c>
      <c r="X74" s="8">
        <f t="shared" si="52"/>
        <v>0.14946289083061376</v>
      </c>
      <c r="Y74" s="8">
        <f t="shared" si="53"/>
        <v>8.4316671368124124E-2</v>
      </c>
      <c r="Z74" s="8">
        <f t="shared" si="54"/>
        <v>4.2110972308973565E-2</v>
      </c>
      <c r="AA74" s="8">
        <f t="shared" si="55"/>
        <v>3.1480000000000006E-3</v>
      </c>
      <c r="AB74" s="8">
        <f t="shared" si="56"/>
        <v>0</v>
      </c>
      <c r="AC74" s="8">
        <f t="shared" si="38"/>
        <v>2.556</v>
      </c>
      <c r="AD74" s="8">
        <f t="shared" si="57"/>
        <v>8.0462880000000023</v>
      </c>
      <c r="AE74" s="8">
        <f t="shared" si="39"/>
        <v>0.25798304835322466</v>
      </c>
      <c r="AF74" s="8">
        <f t="shared" si="58"/>
        <v>8.1951413072815948E-2</v>
      </c>
      <c r="AG74" s="8">
        <f t="shared" si="40"/>
        <v>0.27903853450771143</v>
      </c>
      <c r="AH74" s="8">
        <f t="shared" si="59"/>
        <v>0.1085201575226109</v>
      </c>
      <c r="AI74" s="8">
        <f t="shared" si="60"/>
        <v>3.4472731106293168E-2</v>
      </c>
    </row>
    <row r="75" spans="1:35" x14ac:dyDescent="0.2">
      <c r="A75" s="8" t="s">
        <v>80</v>
      </c>
      <c r="B75" s="8">
        <v>3.125</v>
      </c>
      <c r="C75" s="5">
        <f>C74+6</f>
        <v>432</v>
      </c>
      <c r="D75" s="10">
        <v>0.93100000000000005</v>
      </c>
      <c r="E75" s="10">
        <v>0.94500000000000006</v>
      </c>
      <c r="F75" s="10">
        <v>0.59099999999999997</v>
      </c>
      <c r="G75" s="10">
        <v>4.8500000000000001E-2</v>
      </c>
      <c r="H75" s="9">
        <v>0</v>
      </c>
      <c r="I75" s="8">
        <f t="shared" si="41"/>
        <v>2.9093750000000003</v>
      </c>
      <c r="J75" s="8">
        <f t="shared" si="42"/>
        <v>2.953125</v>
      </c>
      <c r="K75" s="8">
        <f t="shared" si="43"/>
        <v>1.8468749999999998</v>
      </c>
      <c r="L75" s="8">
        <f t="shared" si="44"/>
        <v>0.15156250000000002</v>
      </c>
      <c r="M75" s="8">
        <f t="shared" si="45"/>
        <v>0</v>
      </c>
      <c r="N75" s="8">
        <f t="shared" si="33"/>
        <v>0.15314112011790715</v>
      </c>
      <c r="O75" s="8">
        <f t="shared" si="34"/>
        <v>8.3303949224259516E-2</v>
      </c>
      <c r="P75" s="8">
        <f t="shared" si="35"/>
        <v>1.9226264834478448E-2</v>
      </c>
      <c r="Q75" s="8">
        <f t="shared" si="36"/>
        <v>2.4445564516129034E-3</v>
      </c>
      <c r="R75" s="8">
        <f t="shared" si="37"/>
        <v>0</v>
      </c>
      <c r="S75" s="8">
        <f t="shared" si="51"/>
        <v>4.900515843773029E-2</v>
      </c>
      <c r="T75" s="8">
        <f t="shared" si="46"/>
        <v>2.6657263751763045E-2</v>
      </c>
      <c r="U75" s="8">
        <f t="shared" si="47"/>
        <v>6.1524047470331031E-3</v>
      </c>
      <c r="V75" s="8">
        <f t="shared" si="48"/>
        <v>7.8225806451612907E-4</v>
      </c>
      <c r="W75" s="8">
        <f t="shared" si="49"/>
        <v>0</v>
      </c>
      <c r="X75" s="8">
        <f t="shared" si="52"/>
        <v>0.15314112011790715</v>
      </c>
      <c r="Y75" s="8">
        <f t="shared" si="53"/>
        <v>8.3303949224259516E-2</v>
      </c>
      <c r="Z75" s="8">
        <f t="shared" si="54"/>
        <v>3.8452529668956896E-2</v>
      </c>
      <c r="AA75" s="8">
        <f t="shared" si="55"/>
        <v>2.4445564516129034E-3</v>
      </c>
      <c r="AB75" s="8">
        <f t="shared" si="56"/>
        <v>0</v>
      </c>
      <c r="AC75" s="8">
        <f t="shared" si="38"/>
        <v>2.5155000000000003</v>
      </c>
      <c r="AD75" s="8">
        <f t="shared" si="57"/>
        <v>7.8609375000000004</v>
      </c>
      <c r="AE75" s="8">
        <f t="shared" si="39"/>
        <v>0.25811589062825802</v>
      </c>
      <c r="AF75" s="8">
        <f t="shared" si="58"/>
        <v>8.2597085001042569E-2</v>
      </c>
      <c r="AG75" s="8">
        <f t="shared" si="40"/>
        <v>0.27734215546273644</v>
      </c>
      <c r="AH75" s="8">
        <f t="shared" si="59"/>
        <v>0.10497477051035087</v>
      </c>
      <c r="AI75" s="8">
        <f t="shared" si="60"/>
        <v>3.359192656331228E-2</v>
      </c>
    </row>
    <row r="76" spans="1:35" x14ac:dyDescent="0.2">
      <c r="A76" s="8" t="s">
        <v>81</v>
      </c>
      <c r="B76" s="8">
        <v>3.2169999999999987</v>
      </c>
      <c r="C76" s="5">
        <f t="shared" si="50"/>
        <v>438</v>
      </c>
      <c r="D76" s="10">
        <v>0.64250000000000007</v>
      </c>
      <c r="E76" s="10">
        <v>0.77199999999999991</v>
      </c>
      <c r="F76" s="10">
        <v>0.623</v>
      </c>
      <c r="G76" s="10">
        <v>4.3999999999999997E-2</v>
      </c>
      <c r="H76" s="9">
        <v>0</v>
      </c>
      <c r="I76" s="8">
        <f t="shared" si="41"/>
        <v>2.0669224999999996</v>
      </c>
      <c r="J76" s="8">
        <f t="shared" si="42"/>
        <v>2.4835239999999987</v>
      </c>
      <c r="K76" s="8">
        <f t="shared" si="43"/>
        <v>2.0041909999999992</v>
      </c>
      <c r="L76" s="8">
        <f t="shared" si="44"/>
        <v>0.14154799999999992</v>
      </c>
      <c r="M76" s="8">
        <f t="shared" si="45"/>
        <v>0</v>
      </c>
      <c r="N76" s="8">
        <f t="shared" si="33"/>
        <v>0.10879684703653013</v>
      </c>
      <c r="O76" s="8">
        <f t="shared" si="34"/>
        <v>7.0057094499294745E-2</v>
      </c>
      <c r="P76" s="8">
        <f t="shared" si="35"/>
        <v>2.0863949614824059E-2</v>
      </c>
      <c r="Q76" s="8">
        <f t="shared" si="36"/>
        <v>2.283032258064515E-3</v>
      </c>
      <c r="R76" s="8">
        <f t="shared" si="37"/>
        <v>0</v>
      </c>
      <c r="S76" s="8">
        <f t="shared" si="51"/>
        <v>3.3819349405200552E-2</v>
      </c>
      <c r="T76" s="8">
        <f t="shared" si="46"/>
        <v>2.1777150916784199E-2</v>
      </c>
      <c r="U76" s="8">
        <f t="shared" si="47"/>
        <v>6.4855298771601079E-3</v>
      </c>
      <c r="V76" s="8">
        <f t="shared" si="48"/>
        <v>7.0967741935483864E-4</v>
      </c>
      <c r="W76" s="8">
        <f t="shared" si="49"/>
        <v>0</v>
      </c>
      <c r="X76" s="8">
        <f t="shared" si="52"/>
        <v>0.10879684703653013</v>
      </c>
      <c r="Y76" s="8">
        <f t="shared" si="53"/>
        <v>7.0057094499294745E-2</v>
      </c>
      <c r="Z76" s="8">
        <f t="shared" si="54"/>
        <v>4.1727899229648119E-2</v>
      </c>
      <c r="AA76" s="8">
        <f t="shared" si="55"/>
        <v>2.283032258064515E-3</v>
      </c>
      <c r="AB76" s="8">
        <f t="shared" si="56"/>
        <v>0</v>
      </c>
      <c r="AC76" s="8">
        <f t="shared" si="38"/>
        <v>2.0814999999999997</v>
      </c>
      <c r="AD76" s="8">
        <f t="shared" si="57"/>
        <v>6.6961854999999968</v>
      </c>
      <c r="AE76" s="8">
        <f t="shared" si="39"/>
        <v>0.20200092340871342</v>
      </c>
      <c r="AF76" s="8">
        <f t="shared" si="58"/>
        <v>6.2791707618499684E-2</v>
      </c>
      <c r="AG76" s="8">
        <f t="shared" si="40"/>
        <v>0.2228648730235375</v>
      </c>
      <c r="AH76" s="8">
        <f t="shared" si="59"/>
        <v>9.3204076372183295E-2</v>
      </c>
      <c r="AI76" s="8">
        <f t="shared" si="60"/>
        <v>2.8972358213299139E-2</v>
      </c>
    </row>
    <row r="77" spans="1:35" x14ac:dyDescent="0.2">
      <c r="A77" s="8" t="s">
        <v>82</v>
      </c>
      <c r="B77" s="8">
        <v>3.109</v>
      </c>
      <c r="C77" s="5">
        <f t="shared" si="50"/>
        <v>444</v>
      </c>
      <c r="D77" s="10">
        <v>0.89049999999999985</v>
      </c>
      <c r="E77" s="10">
        <v>0.89999999999999991</v>
      </c>
      <c r="F77" s="10">
        <v>0.58050000000000002</v>
      </c>
      <c r="G77" s="10">
        <v>4.5000000000000005E-2</v>
      </c>
      <c r="H77" s="9">
        <v>0</v>
      </c>
      <c r="I77" s="8">
        <f t="shared" si="41"/>
        <v>2.7685644999999997</v>
      </c>
      <c r="J77" s="8">
        <f t="shared" si="42"/>
        <v>2.7980999999999998</v>
      </c>
      <c r="K77" s="8">
        <f t="shared" si="43"/>
        <v>1.8047744999999999</v>
      </c>
      <c r="L77" s="8">
        <f t="shared" si="44"/>
        <v>0.13990500000000003</v>
      </c>
      <c r="M77" s="8">
        <f t="shared" si="45"/>
        <v>0</v>
      </c>
      <c r="N77" s="8">
        <f t="shared" si="33"/>
        <v>0.14572926097483943</v>
      </c>
      <c r="O77" s="8">
        <f t="shared" si="34"/>
        <v>7.893088857545838E-2</v>
      </c>
      <c r="P77" s="8">
        <f t="shared" si="35"/>
        <v>1.8787991880074951E-2</v>
      </c>
      <c r="Q77" s="8">
        <f t="shared" si="36"/>
        <v>2.2565322580645167E-3</v>
      </c>
      <c r="R77" s="8">
        <f t="shared" si="37"/>
        <v>0</v>
      </c>
      <c r="S77" s="8">
        <f t="shared" si="51"/>
        <v>4.6873355090009464E-2</v>
      </c>
      <c r="T77" s="8">
        <f t="shared" si="46"/>
        <v>2.5387870239774325E-2</v>
      </c>
      <c r="U77" s="8">
        <f t="shared" si="47"/>
        <v>6.0430980637101806E-3</v>
      </c>
      <c r="V77" s="8">
        <f t="shared" si="48"/>
        <v>7.2580645161290339E-4</v>
      </c>
      <c r="W77" s="8">
        <f t="shared" si="49"/>
        <v>0</v>
      </c>
      <c r="X77" s="8">
        <f t="shared" si="52"/>
        <v>0.14572926097483943</v>
      </c>
      <c r="Y77" s="8">
        <f t="shared" si="53"/>
        <v>7.893088857545838E-2</v>
      </c>
      <c r="Z77" s="8">
        <f t="shared" si="54"/>
        <v>3.7575983760149902E-2</v>
      </c>
      <c r="AA77" s="8">
        <f t="shared" si="55"/>
        <v>2.2565322580645167E-3</v>
      </c>
      <c r="AB77" s="8">
        <f t="shared" si="56"/>
        <v>0</v>
      </c>
      <c r="AC77" s="8">
        <f t="shared" si="38"/>
        <v>2.4159999999999995</v>
      </c>
      <c r="AD77" s="8">
        <f t="shared" si="57"/>
        <v>7.5113439999999994</v>
      </c>
      <c r="AE77" s="8">
        <f t="shared" si="39"/>
        <v>0.24570467368843729</v>
      </c>
      <c r="AF77" s="8">
        <f t="shared" si="58"/>
        <v>7.9030129845106878E-2</v>
      </c>
      <c r="AG77" s="8">
        <f t="shared" si="40"/>
        <v>0.2644926655685122</v>
      </c>
      <c r="AH77" s="8">
        <f t="shared" si="59"/>
        <v>9.9975412713597861E-2</v>
      </c>
      <c r="AI77" s="8">
        <f t="shared" si="60"/>
        <v>3.2156774755097414E-2</v>
      </c>
    </row>
    <row r="78" spans="1:35" x14ac:dyDescent="0.2">
      <c r="A78" s="8" t="s">
        <v>83</v>
      </c>
      <c r="B78" s="8">
        <v>3.1539999999999999</v>
      </c>
      <c r="C78" s="5">
        <f>C77+6</f>
        <v>450</v>
      </c>
      <c r="D78" s="10">
        <v>0.90399999999999991</v>
      </c>
      <c r="E78" s="10">
        <v>0.81500000000000006</v>
      </c>
      <c r="F78" s="10">
        <v>0.57950000000000002</v>
      </c>
      <c r="G78" s="10">
        <v>3.15E-2</v>
      </c>
      <c r="H78" s="9">
        <v>0</v>
      </c>
      <c r="I78" s="8">
        <f t="shared" si="41"/>
        <v>2.8512159999999995</v>
      </c>
      <c r="J78" s="8">
        <f t="shared" si="42"/>
        <v>2.5705100000000001</v>
      </c>
      <c r="K78" s="8">
        <f t="shared" si="43"/>
        <v>1.8277429999999999</v>
      </c>
      <c r="L78" s="8">
        <f t="shared" si="44"/>
        <v>9.9350999999999995E-2</v>
      </c>
      <c r="M78" s="8">
        <f t="shared" si="45"/>
        <v>0</v>
      </c>
      <c r="N78" s="8">
        <f t="shared" si="33"/>
        <v>0.15007979787346032</v>
      </c>
      <c r="O78" s="8">
        <f t="shared" si="34"/>
        <v>7.2510860366713684E-2</v>
      </c>
      <c r="P78" s="8">
        <f t="shared" si="35"/>
        <v>1.9027097647303766E-2</v>
      </c>
      <c r="Q78" s="8">
        <f t="shared" si="36"/>
        <v>1.6024354838709677E-3</v>
      </c>
      <c r="R78" s="8">
        <f t="shared" si="37"/>
        <v>0</v>
      </c>
      <c r="S78" s="8">
        <f t="shared" si="51"/>
        <v>4.7583956205916399E-2</v>
      </c>
      <c r="T78" s="8">
        <f t="shared" si="46"/>
        <v>2.2990126939351201E-2</v>
      </c>
      <c r="U78" s="8">
        <f t="shared" si="47"/>
        <v>6.0326879033937115E-3</v>
      </c>
      <c r="V78" s="8">
        <f t="shared" si="48"/>
        <v>5.0806451612903222E-4</v>
      </c>
      <c r="W78" s="8">
        <f t="shared" si="49"/>
        <v>0</v>
      </c>
      <c r="X78" s="8">
        <f t="shared" si="52"/>
        <v>0.15007979787346032</v>
      </c>
      <c r="Y78" s="8">
        <f t="shared" si="53"/>
        <v>7.2510860366713684E-2</v>
      </c>
      <c r="Z78" s="8">
        <f t="shared" si="54"/>
        <v>3.8054195294607532E-2</v>
      </c>
      <c r="AA78" s="8">
        <f t="shared" si="55"/>
        <v>1.6024354838709677E-3</v>
      </c>
      <c r="AB78" s="8">
        <f t="shared" si="56"/>
        <v>0</v>
      </c>
      <c r="AC78" s="8">
        <f t="shared" si="38"/>
        <v>2.3299999999999996</v>
      </c>
      <c r="AD78" s="8">
        <f t="shared" si="57"/>
        <v>7.3488199999999999</v>
      </c>
      <c r="AE78" s="8">
        <f t="shared" si="39"/>
        <v>0.2432201913713487</v>
      </c>
      <c r="AF78" s="8">
        <f t="shared" si="58"/>
        <v>7.7114835564790332E-2</v>
      </c>
      <c r="AG78" s="8">
        <f t="shared" si="40"/>
        <v>0.26224728901865246</v>
      </c>
      <c r="AH78" s="8">
        <f t="shared" si="59"/>
        <v>9.3140393497888385E-2</v>
      </c>
      <c r="AI78" s="8">
        <f t="shared" si="60"/>
        <v>2.9530879358873934E-2</v>
      </c>
    </row>
    <row r="79" spans="1:35" x14ac:dyDescent="0.2">
      <c r="A79" s="8" t="s">
        <v>84</v>
      </c>
      <c r="B79" s="8">
        <v>3.1719999999999997</v>
      </c>
      <c r="C79" s="5">
        <f t="shared" si="50"/>
        <v>456</v>
      </c>
      <c r="D79" s="10">
        <v>0.89400000000000013</v>
      </c>
      <c r="E79" s="10">
        <v>0.66200000000000014</v>
      </c>
      <c r="F79" s="10">
        <v>0.56499999999999995</v>
      </c>
      <c r="G79" s="10">
        <v>2.6499999999999999E-2</v>
      </c>
      <c r="H79" s="9">
        <v>0</v>
      </c>
      <c r="I79" s="8">
        <f t="shared" si="41"/>
        <v>2.8357680000000003</v>
      </c>
      <c r="J79" s="8">
        <f t="shared" si="42"/>
        <v>2.0998640000000002</v>
      </c>
      <c r="K79" s="8">
        <f t="shared" si="43"/>
        <v>1.7921799999999997</v>
      </c>
      <c r="L79" s="8">
        <f t="shared" si="44"/>
        <v>8.4057999999999994E-2</v>
      </c>
      <c r="M79" s="8">
        <f t="shared" si="45"/>
        <v>0</v>
      </c>
      <c r="N79" s="8">
        <f t="shared" si="33"/>
        <v>0.14926665964838404</v>
      </c>
      <c r="O79" s="8">
        <f t="shared" si="34"/>
        <v>5.9234527503526091E-2</v>
      </c>
      <c r="P79" s="8">
        <f t="shared" si="35"/>
        <v>1.8656881115969182E-2</v>
      </c>
      <c r="Q79" s="8">
        <f t="shared" si="36"/>
        <v>1.3557741935483871E-3</v>
      </c>
      <c r="R79" s="8">
        <f t="shared" si="37"/>
        <v>0</v>
      </c>
      <c r="S79" s="8">
        <f t="shared" si="51"/>
        <v>4.7057585008948313E-2</v>
      </c>
      <c r="T79" s="8">
        <f t="shared" si="46"/>
        <v>1.8674188998589563E-2</v>
      </c>
      <c r="U79" s="8">
        <f t="shared" si="47"/>
        <v>5.8817405788049127E-3</v>
      </c>
      <c r="V79" s="8">
        <f t="shared" si="48"/>
        <v>4.2741935483870969E-4</v>
      </c>
      <c r="W79" s="8">
        <f t="shared" si="49"/>
        <v>0</v>
      </c>
      <c r="X79" s="8">
        <f t="shared" si="52"/>
        <v>0.14926665964838404</v>
      </c>
      <c r="Y79" s="8">
        <f t="shared" si="53"/>
        <v>5.9234527503526091E-2</v>
      </c>
      <c r="Z79" s="8">
        <f t="shared" si="54"/>
        <v>3.7313762231938365E-2</v>
      </c>
      <c r="AA79" s="8">
        <f t="shared" si="55"/>
        <v>1.3557741935483871E-3</v>
      </c>
      <c r="AB79" s="8">
        <f t="shared" si="56"/>
        <v>0</v>
      </c>
      <c r="AC79" s="8">
        <f t="shared" si="38"/>
        <v>2.1475000000000004</v>
      </c>
      <c r="AD79" s="8">
        <f t="shared" si="57"/>
        <v>6.8118699999999999</v>
      </c>
      <c r="AE79" s="8">
        <f t="shared" si="39"/>
        <v>0.2285138424614277</v>
      </c>
      <c r="AF79" s="8">
        <f t="shared" si="58"/>
        <v>7.2040933941181495E-2</v>
      </c>
      <c r="AG79" s="8">
        <f t="shared" si="40"/>
        <v>0.24717072357739686</v>
      </c>
      <c r="AH79" s="8">
        <f t="shared" si="59"/>
        <v>7.924718281304366E-2</v>
      </c>
      <c r="AI79" s="8">
        <f t="shared" si="60"/>
        <v>2.4983348932233185E-2</v>
      </c>
    </row>
    <row r="80" spans="1:35" x14ac:dyDescent="0.2">
      <c r="A80" s="8" t="s">
        <v>85</v>
      </c>
      <c r="B80" s="8">
        <v>3.1280000000000001</v>
      </c>
      <c r="C80" s="5">
        <f t="shared" si="50"/>
        <v>462</v>
      </c>
      <c r="D80" s="10">
        <v>0.93200000000000005</v>
      </c>
      <c r="E80" s="10">
        <v>0.78400000000000003</v>
      </c>
      <c r="F80" s="10">
        <v>0.61499999999999999</v>
      </c>
      <c r="G80" s="9">
        <v>0</v>
      </c>
      <c r="H80" s="9">
        <v>0</v>
      </c>
      <c r="I80" s="8">
        <f t="shared" si="41"/>
        <v>2.9152960000000001</v>
      </c>
      <c r="J80" s="8">
        <f t="shared" si="42"/>
        <v>2.4523520000000003</v>
      </c>
      <c r="K80" s="8">
        <f t="shared" si="43"/>
        <v>1.9237200000000001</v>
      </c>
      <c r="L80" s="8">
        <f t="shared" si="44"/>
        <v>0</v>
      </c>
      <c r="M80" s="8">
        <f t="shared" si="45"/>
        <v>0</v>
      </c>
      <c r="N80" s="8">
        <f t="shared" si="33"/>
        <v>0.15345278450363195</v>
      </c>
      <c r="O80" s="8">
        <f t="shared" si="34"/>
        <v>6.9177771509167846E-2</v>
      </c>
      <c r="P80" s="8">
        <f t="shared" si="35"/>
        <v>2.0026233603997502E-2</v>
      </c>
      <c r="Q80" s="8">
        <f t="shared" si="36"/>
        <v>0</v>
      </c>
      <c r="R80" s="8">
        <f t="shared" si="37"/>
        <v>0</v>
      </c>
      <c r="S80" s="8">
        <f t="shared" si="51"/>
        <v>4.9057795557427092E-2</v>
      </c>
      <c r="T80" s="8">
        <f t="shared" si="46"/>
        <v>2.2115655853314528E-2</v>
      </c>
      <c r="U80" s="8">
        <f t="shared" si="47"/>
        <v>6.4022485946283571E-3</v>
      </c>
      <c r="V80" s="8">
        <f t="shared" si="48"/>
        <v>0</v>
      </c>
      <c r="W80" s="8">
        <f t="shared" si="49"/>
        <v>0</v>
      </c>
      <c r="X80" s="8">
        <f t="shared" si="52"/>
        <v>0.15345278450363195</v>
      </c>
      <c r="Y80" s="8">
        <f t="shared" si="53"/>
        <v>6.9177771509167846E-2</v>
      </c>
      <c r="Z80" s="8">
        <f t="shared" si="54"/>
        <v>4.0052467207995004E-2</v>
      </c>
      <c r="AA80" s="8">
        <f t="shared" si="55"/>
        <v>0</v>
      </c>
      <c r="AB80" s="8">
        <f t="shared" si="56"/>
        <v>0</v>
      </c>
      <c r="AC80" s="8">
        <f t="shared" si="38"/>
        <v>2.3310000000000004</v>
      </c>
      <c r="AD80" s="8">
        <f t="shared" si="57"/>
        <v>7.2913680000000012</v>
      </c>
      <c r="AE80" s="8">
        <f t="shared" si="39"/>
        <v>0.24265678961679729</v>
      </c>
      <c r="AF80" s="8">
        <f t="shared" si="58"/>
        <v>7.757570000536998E-2</v>
      </c>
      <c r="AG80" s="8">
        <f t="shared" si="40"/>
        <v>0.26268302322079479</v>
      </c>
      <c r="AH80" s="8">
        <f t="shared" si="59"/>
        <v>8.9204005113165341E-2</v>
      </c>
      <c r="AI80" s="8">
        <f t="shared" si="60"/>
        <v>2.8517904447942884E-2</v>
      </c>
    </row>
    <row r="81" spans="1:35" x14ac:dyDescent="0.2">
      <c r="A81" s="8" t="s">
        <v>86</v>
      </c>
      <c r="B81" s="8">
        <v>3.4290000000000003</v>
      </c>
      <c r="C81" s="5">
        <f>C80+6</f>
        <v>468</v>
      </c>
      <c r="D81" s="10">
        <v>0.87749999999999995</v>
      </c>
      <c r="E81" s="10">
        <v>0.64549999999999996</v>
      </c>
      <c r="F81" s="10">
        <v>0.41649999999999998</v>
      </c>
      <c r="G81" s="10">
        <v>0.43699999999999994</v>
      </c>
      <c r="H81" s="9">
        <v>0</v>
      </c>
      <c r="I81" s="8">
        <f t="shared" si="41"/>
        <v>3.0089475000000001</v>
      </c>
      <c r="J81" s="8">
        <f t="shared" si="42"/>
        <v>2.2134195000000001</v>
      </c>
      <c r="K81" s="8">
        <f t="shared" si="43"/>
        <v>1.4281785</v>
      </c>
      <c r="L81" s="8">
        <f t="shared" si="44"/>
        <v>1.4984729999999999</v>
      </c>
      <c r="M81" s="8">
        <f t="shared" si="45"/>
        <v>0</v>
      </c>
      <c r="N81" s="8">
        <f t="shared" si="33"/>
        <v>0.15838232971891777</v>
      </c>
      <c r="O81" s="8">
        <f t="shared" si="34"/>
        <v>6.2437785613540193E-2</v>
      </c>
      <c r="P81" s="8">
        <f t="shared" si="35"/>
        <v>1.4867567145534041E-2</v>
      </c>
      <c r="Q81" s="8">
        <f t="shared" si="36"/>
        <v>2.4168919354838708E-2</v>
      </c>
      <c r="R81" s="8">
        <f t="shared" si="37"/>
        <v>0</v>
      </c>
      <c r="S81" s="8">
        <f t="shared" si="51"/>
        <v>4.6189072533950937E-2</v>
      </c>
      <c r="T81" s="8">
        <f t="shared" si="46"/>
        <v>1.8208744710860363E-2</v>
      </c>
      <c r="U81" s="8">
        <f t="shared" si="47"/>
        <v>4.3358317718092858E-3</v>
      </c>
      <c r="V81" s="8">
        <f t="shared" si="48"/>
        <v>7.0483870967741925E-3</v>
      </c>
      <c r="W81" s="8">
        <f t="shared" si="49"/>
        <v>0</v>
      </c>
      <c r="X81" s="8">
        <f t="shared" si="52"/>
        <v>0.15838232971891777</v>
      </c>
      <c r="Y81" s="8">
        <f t="shared" si="53"/>
        <v>6.2437785613540193E-2</v>
      </c>
      <c r="Z81" s="8">
        <f t="shared" si="54"/>
        <v>2.9735134291068083E-2</v>
      </c>
      <c r="AA81" s="8">
        <f t="shared" si="55"/>
        <v>2.4168919354838708E-2</v>
      </c>
      <c r="AB81" s="8">
        <f t="shared" si="56"/>
        <v>0</v>
      </c>
      <c r="AC81" s="8">
        <f t="shared" si="38"/>
        <v>2.3764999999999996</v>
      </c>
      <c r="AD81" s="8">
        <f t="shared" si="57"/>
        <v>8.1490185000000004</v>
      </c>
      <c r="AE81" s="8">
        <f t="shared" si="39"/>
        <v>0.25985660183283071</v>
      </c>
      <c r="AF81" s="8">
        <f t="shared" si="58"/>
        <v>7.5782036113394777E-2</v>
      </c>
      <c r="AG81" s="8">
        <f t="shared" si="40"/>
        <v>0.27472416897836477</v>
      </c>
      <c r="AH81" s="8">
        <f t="shared" si="59"/>
        <v>0.10147427211391294</v>
      </c>
      <c r="AI81" s="8">
        <f t="shared" si="60"/>
        <v>2.959296357944384E-2</v>
      </c>
    </row>
    <row r="82" spans="1:35" x14ac:dyDescent="0.2">
      <c r="A82" s="8" t="s">
        <v>87</v>
      </c>
      <c r="B82" s="8">
        <v>3.1929999999999996</v>
      </c>
      <c r="C82" s="5">
        <f t="shared" si="50"/>
        <v>474</v>
      </c>
      <c r="D82" s="10">
        <v>0.89900000000000002</v>
      </c>
      <c r="E82" s="10">
        <v>0.627</v>
      </c>
      <c r="F82" s="10">
        <v>0.96899999999999997</v>
      </c>
      <c r="G82" s="10">
        <v>2.9774999999999996</v>
      </c>
      <c r="H82" s="9">
        <v>0</v>
      </c>
      <c r="I82" s="8">
        <f t="shared" si="41"/>
        <v>2.8705069999999999</v>
      </c>
      <c r="J82" s="8">
        <f t="shared" si="42"/>
        <v>2.002011</v>
      </c>
      <c r="K82" s="8">
        <f t="shared" si="43"/>
        <v>3.0940169999999996</v>
      </c>
      <c r="L82" s="8">
        <f t="shared" si="44"/>
        <v>9.5071574999999982</v>
      </c>
      <c r="M82" s="8">
        <f t="shared" si="45"/>
        <v>0</v>
      </c>
      <c r="N82" s="8">
        <f t="shared" si="33"/>
        <v>0.15109522054953151</v>
      </c>
      <c r="O82" s="8">
        <f t="shared" si="34"/>
        <v>5.6474217207334268E-2</v>
      </c>
      <c r="P82" s="8">
        <f t="shared" si="35"/>
        <v>3.2209212991880072E-2</v>
      </c>
      <c r="Q82" s="8">
        <f t="shared" si="36"/>
        <v>0.15334124999999996</v>
      </c>
      <c r="R82" s="8">
        <f t="shared" si="37"/>
        <v>0</v>
      </c>
      <c r="S82" s="8">
        <f t="shared" si="51"/>
        <v>4.7320770607432359E-2</v>
      </c>
      <c r="T82" s="8">
        <f t="shared" si="46"/>
        <v>1.7686882933709451E-2</v>
      </c>
      <c r="U82" s="8">
        <f t="shared" si="47"/>
        <v>1.008744534665834E-2</v>
      </c>
      <c r="V82" s="8">
        <f t="shared" si="48"/>
        <v>4.8024193548387092E-2</v>
      </c>
      <c r="W82" s="8">
        <f t="shared" si="49"/>
        <v>0</v>
      </c>
      <c r="X82" s="8">
        <f t="shared" si="52"/>
        <v>0.15109522054953151</v>
      </c>
      <c r="Y82" s="8">
        <f t="shared" si="53"/>
        <v>5.6474217207334268E-2</v>
      </c>
      <c r="Z82" s="8">
        <f t="shared" si="54"/>
        <v>6.4418425983760144E-2</v>
      </c>
      <c r="AA82" s="8">
        <f t="shared" si="55"/>
        <v>0.15334124999999996</v>
      </c>
      <c r="AB82" s="8">
        <f t="shared" si="56"/>
        <v>0</v>
      </c>
      <c r="AC82" s="8">
        <f t="shared" si="38"/>
        <v>5.4725000000000001</v>
      </c>
      <c r="AD82" s="8">
        <f t="shared" si="57"/>
        <v>17.473692499999999</v>
      </c>
      <c r="AE82" s="8">
        <f t="shared" si="39"/>
        <v>0.39311990074874581</v>
      </c>
      <c r="AF82" s="8">
        <f t="shared" si="58"/>
        <v>0.12311929243618724</v>
      </c>
      <c r="AG82" s="8">
        <f t="shared" si="40"/>
        <v>0.42532911374062587</v>
      </c>
      <c r="AH82" s="8">
        <f t="shared" si="59"/>
        <v>0.2420246801992143</v>
      </c>
      <c r="AI82" s="8">
        <f t="shared" si="60"/>
        <v>7.5798521828754878E-2</v>
      </c>
    </row>
    <row r="83" spans="1:35" x14ac:dyDescent="0.2">
      <c r="A83" s="8" t="s">
        <v>88</v>
      </c>
      <c r="B83" s="8">
        <v>3.1639999999999997</v>
      </c>
      <c r="C83" s="5">
        <f t="shared" si="50"/>
        <v>480</v>
      </c>
      <c r="D83" s="10">
        <v>0.90650000000000008</v>
      </c>
      <c r="E83" s="10">
        <v>0.72000000000000008</v>
      </c>
      <c r="F83" s="10">
        <v>0.59200000000000008</v>
      </c>
      <c r="G83" s="10">
        <v>1.4E-2</v>
      </c>
      <c r="H83" s="9">
        <v>0</v>
      </c>
      <c r="I83" s="8">
        <f t="shared" si="41"/>
        <v>2.868166</v>
      </c>
      <c r="J83" s="8">
        <f t="shared" si="42"/>
        <v>2.2780800000000001</v>
      </c>
      <c r="K83" s="8">
        <f t="shared" si="43"/>
        <v>1.8730880000000001</v>
      </c>
      <c r="L83" s="8">
        <f t="shared" si="44"/>
        <v>4.4295999999999995E-2</v>
      </c>
      <c r="M83" s="8">
        <f t="shared" si="45"/>
        <v>0</v>
      </c>
      <c r="N83" s="8">
        <f t="shared" si="33"/>
        <v>0.15097199705232128</v>
      </c>
      <c r="O83" s="8">
        <f t="shared" si="34"/>
        <v>6.4261777150916785E-2</v>
      </c>
      <c r="P83" s="8">
        <f t="shared" si="35"/>
        <v>1.9499146366854049E-2</v>
      </c>
      <c r="Q83" s="8">
        <f t="shared" si="36"/>
        <v>7.1445161290322574E-4</v>
      </c>
      <c r="R83" s="8">
        <f t="shared" si="37"/>
        <v>0</v>
      </c>
      <c r="S83" s="8">
        <f t="shared" si="51"/>
        <v>4.7715549005158439E-2</v>
      </c>
      <c r="T83" s="8">
        <f t="shared" si="46"/>
        <v>2.0310296191819465E-2</v>
      </c>
      <c r="U83" s="8">
        <f t="shared" si="47"/>
        <v>6.1628149073495739E-3</v>
      </c>
      <c r="V83" s="8">
        <f t="shared" si="48"/>
        <v>2.2580645161290321E-4</v>
      </c>
      <c r="W83" s="8">
        <f t="shared" si="49"/>
        <v>0</v>
      </c>
      <c r="X83" s="8">
        <f t="shared" si="52"/>
        <v>0.15097199705232128</v>
      </c>
      <c r="Y83" s="8">
        <f t="shared" si="53"/>
        <v>6.4261777150916785E-2</v>
      </c>
      <c r="Z83" s="8">
        <f t="shared" si="54"/>
        <v>3.8998292733708098E-2</v>
      </c>
      <c r="AA83" s="8">
        <f t="shared" si="55"/>
        <v>7.1445161290322574E-4</v>
      </c>
      <c r="AB83" s="8">
        <f t="shared" si="56"/>
        <v>0</v>
      </c>
      <c r="AC83" s="8">
        <f t="shared" si="38"/>
        <v>2.2324999999999999</v>
      </c>
      <c r="AD83" s="8">
        <f t="shared" si="57"/>
        <v>7.0636299999999999</v>
      </c>
      <c r="AE83" s="8">
        <f t="shared" si="39"/>
        <v>0.23544737218299536</v>
      </c>
      <c r="AF83" s="8">
        <f t="shared" si="58"/>
        <v>7.441446655594039E-2</v>
      </c>
      <c r="AG83" s="8">
        <f t="shared" si="40"/>
        <v>0.2549465185498494</v>
      </c>
      <c r="AH83" s="8">
        <f t="shared" si="59"/>
        <v>8.4475375130674074E-2</v>
      </c>
      <c r="AI83" s="8">
        <f t="shared" si="60"/>
        <v>2.6698917550781947E-2</v>
      </c>
    </row>
    <row r="84" spans="1:35" x14ac:dyDescent="0.2">
      <c r="A84" s="8" t="s">
        <v>89</v>
      </c>
      <c r="B84" s="8">
        <v>3.1799999999999997</v>
      </c>
      <c r="C84" s="5">
        <f>C83+6</f>
        <v>486</v>
      </c>
      <c r="D84" s="10">
        <v>0.87249999999999994</v>
      </c>
      <c r="E84" s="10">
        <v>0.56800000000000006</v>
      </c>
      <c r="F84" s="10">
        <v>0.54049999999999998</v>
      </c>
      <c r="G84" s="10">
        <v>2.6499999999999999E-2</v>
      </c>
      <c r="H84" s="9">
        <v>0</v>
      </c>
      <c r="I84" s="8">
        <f t="shared" si="41"/>
        <v>2.7745499999999996</v>
      </c>
      <c r="J84" s="8">
        <f t="shared" si="42"/>
        <v>1.8062400000000001</v>
      </c>
      <c r="K84" s="8">
        <f t="shared" si="43"/>
        <v>1.7187899999999998</v>
      </c>
      <c r="L84" s="8">
        <f t="shared" si="44"/>
        <v>8.4269999999999984E-2</v>
      </c>
      <c r="M84" s="8">
        <f t="shared" si="45"/>
        <v>0</v>
      </c>
      <c r="N84" s="8">
        <f t="shared" si="33"/>
        <v>0.14604432045478469</v>
      </c>
      <c r="O84" s="8">
        <f t="shared" si="34"/>
        <v>5.0951763046544425E-2</v>
      </c>
      <c r="P84" s="8">
        <f t="shared" si="35"/>
        <v>1.7892879450343534E-2</v>
      </c>
      <c r="Q84" s="8">
        <f t="shared" si="36"/>
        <v>1.3591935483870964E-3</v>
      </c>
      <c r="R84" s="8">
        <f t="shared" si="37"/>
        <v>0</v>
      </c>
      <c r="S84" s="8">
        <f t="shared" si="51"/>
        <v>4.5925886935466884E-2</v>
      </c>
      <c r="T84" s="8">
        <f t="shared" si="46"/>
        <v>1.6022566995768688E-2</v>
      </c>
      <c r="U84" s="8">
        <f t="shared" si="47"/>
        <v>5.6266916510514259E-3</v>
      </c>
      <c r="V84" s="8">
        <f t="shared" si="48"/>
        <v>4.2741935483870958E-4</v>
      </c>
      <c r="W84" s="8">
        <f t="shared" si="49"/>
        <v>0</v>
      </c>
      <c r="X84" s="8">
        <f t="shared" si="52"/>
        <v>0.14604432045478469</v>
      </c>
      <c r="Y84" s="8">
        <f t="shared" si="53"/>
        <v>5.0951763046544425E-2</v>
      </c>
      <c r="Z84" s="8">
        <f t="shared" si="54"/>
        <v>3.5785758900687067E-2</v>
      </c>
      <c r="AA84" s="8">
        <f t="shared" si="55"/>
        <v>1.3591935483870964E-3</v>
      </c>
      <c r="AB84" s="8">
        <f t="shared" si="56"/>
        <v>0</v>
      </c>
      <c r="AC84" s="8">
        <f t="shared" si="38"/>
        <v>2.0075000000000003</v>
      </c>
      <c r="AD84" s="8">
        <f t="shared" si="57"/>
        <v>6.3838499999999989</v>
      </c>
      <c r="AE84" s="8">
        <f t="shared" si="39"/>
        <v>0.21624815650005974</v>
      </c>
      <c r="AF84" s="8">
        <f t="shared" si="58"/>
        <v>6.8002564937125712E-2</v>
      </c>
      <c r="AG84" s="8">
        <f t="shared" si="40"/>
        <v>0.23414103595040325</v>
      </c>
      <c r="AH84" s="8">
        <f t="shared" si="59"/>
        <v>7.0203836045275053E-2</v>
      </c>
      <c r="AI84" s="8">
        <f t="shared" si="60"/>
        <v>2.2076678001658825E-2</v>
      </c>
    </row>
    <row r="85" spans="1:35" x14ac:dyDescent="0.2">
      <c r="A85" s="8" t="s">
        <v>90</v>
      </c>
      <c r="B85" s="8">
        <v>3.1769999999999996</v>
      </c>
      <c r="C85" s="5">
        <f t="shared" si="50"/>
        <v>492</v>
      </c>
      <c r="D85" s="10">
        <v>0.85850000000000004</v>
      </c>
      <c r="E85" s="10">
        <v>0.62049999999999994</v>
      </c>
      <c r="F85" s="10">
        <v>0.503</v>
      </c>
      <c r="G85" s="10">
        <v>0.251</v>
      </c>
      <c r="H85" s="9">
        <v>0</v>
      </c>
      <c r="I85" s="8">
        <f t="shared" si="41"/>
        <v>2.7274544999999999</v>
      </c>
      <c r="J85" s="8">
        <f t="shared" si="42"/>
        <v>1.9713284999999996</v>
      </c>
      <c r="K85" s="8">
        <f t="shared" si="43"/>
        <v>1.5980309999999998</v>
      </c>
      <c r="L85" s="8">
        <f t="shared" si="44"/>
        <v>0.79742699999999989</v>
      </c>
      <c r="M85" s="8">
        <f t="shared" si="45"/>
        <v>0</v>
      </c>
      <c r="N85" s="8">
        <f t="shared" si="33"/>
        <v>0.14356534898410359</v>
      </c>
      <c r="O85" s="8">
        <f t="shared" si="34"/>
        <v>5.5608702397743286E-2</v>
      </c>
      <c r="P85" s="8">
        <f t="shared" si="35"/>
        <v>1.6635758900687067E-2</v>
      </c>
      <c r="Q85" s="8">
        <f t="shared" si="36"/>
        <v>1.2861725806451611E-2</v>
      </c>
      <c r="R85" s="8">
        <f t="shared" si="37"/>
        <v>0</v>
      </c>
      <c r="S85" s="8">
        <f t="shared" si="51"/>
        <v>4.5188967259711554E-2</v>
      </c>
      <c r="T85" s="8">
        <f t="shared" si="46"/>
        <v>1.7503526093088854E-2</v>
      </c>
      <c r="U85" s="8">
        <f t="shared" si="47"/>
        <v>5.2363106391838431E-3</v>
      </c>
      <c r="V85" s="8">
        <f t="shared" si="48"/>
        <v>4.0483870967741933E-3</v>
      </c>
      <c r="W85" s="8">
        <f t="shared" si="49"/>
        <v>0</v>
      </c>
      <c r="X85" s="8">
        <f t="shared" si="52"/>
        <v>0.14356534898410359</v>
      </c>
      <c r="Y85" s="8">
        <f t="shared" si="53"/>
        <v>5.5608702397743286E-2</v>
      </c>
      <c r="Z85" s="8">
        <f t="shared" si="54"/>
        <v>3.3271517801374134E-2</v>
      </c>
      <c r="AA85" s="8">
        <f t="shared" si="55"/>
        <v>1.2861725806451611E-2</v>
      </c>
      <c r="AB85" s="8">
        <f t="shared" si="56"/>
        <v>0</v>
      </c>
      <c r="AC85" s="8">
        <f t="shared" si="38"/>
        <v>2.2330000000000001</v>
      </c>
      <c r="AD85" s="8">
        <f t="shared" si="57"/>
        <v>7.0942409999999994</v>
      </c>
      <c r="AE85" s="8">
        <f t="shared" si="39"/>
        <v>0.22867153608898555</v>
      </c>
      <c r="AF85" s="8">
        <f t="shared" si="58"/>
        <v>7.1977191088758441E-2</v>
      </c>
      <c r="AG85" s="8">
        <f t="shared" si="40"/>
        <v>0.24530729498967263</v>
      </c>
      <c r="AH85" s="8">
        <f t="shared" si="59"/>
        <v>8.5106187104881964E-2</v>
      </c>
      <c r="AI85" s="8">
        <f t="shared" si="60"/>
        <v>2.678822382904689E-2</v>
      </c>
    </row>
    <row r="86" spans="1:35" x14ac:dyDescent="0.2">
      <c r="A86" s="8" t="s">
        <v>91</v>
      </c>
      <c r="B86" s="8">
        <v>3.2250000000000005</v>
      </c>
      <c r="C86" s="5">
        <f t="shared" si="50"/>
        <v>498</v>
      </c>
      <c r="D86" s="10">
        <v>1.0305</v>
      </c>
      <c r="E86" s="10">
        <v>0.54699999999999993</v>
      </c>
      <c r="F86" s="10">
        <v>1.0325000000000002</v>
      </c>
      <c r="G86" s="10">
        <v>2.3879999999999999</v>
      </c>
      <c r="H86" s="9">
        <v>0</v>
      </c>
      <c r="I86" s="8">
        <f t="shared" si="41"/>
        <v>3.3233625000000004</v>
      </c>
      <c r="J86" s="8">
        <f t="shared" si="42"/>
        <v>1.7640750000000001</v>
      </c>
      <c r="K86" s="8">
        <f t="shared" si="43"/>
        <v>3.3298125000000014</v>
      </c>
      <c r="L86" s="8">
        <f t="shared" si="44"/>
        <v>7.7013000000000007</v>
      </c>
      <c r="M86" s="8">
        <f t="shared" si="45"/>
        <v>0</v>
      </c>
      <c r="N86" s="8">
        <f t="shared" si="33"/>
        <v>0.17493222970839037</v>
      </c>
      <c r="O86" s="8">
        <f t="shared" si="34"/>
        <v>4.9762341325810998E-2</v>
      </c>
      <c r="P86" s="8">
        <f t="shared" si="35"/>
        <v>3.4663881948782026E-2</v>
      </c>
      <c r="Q86" s="8">
        <f t="shared" si="36"/>
        <v>0.12421451612903227</v>
      </c>
      <c r="R86" s="8">
        <f t="shared" si="37"/>
        <v>0</v>
      </c>
      <c r="S86" s="8">
        <f t="shared" si="51"/>
        <v>5.4242551847562895E-2</v>
      </c>
      <c r="T86" s="8">
        <f t="shared" si="46"/>
        <v>1.5430183356840616E-2</v>
      </c>
      <c r="U86" s="8">
        <f t="shared" si="47"/>
        <v>1.0748490526754115E-2</v>
      </c>
      <c r="V86" s="8">
        <f t="shared" si="48"/>
        <v>3.851612903225806E-2</v>
      </c>
      <c r="W86" s="8">
        <f t="shared" si="49"/>
        <v>0</v>
      </c>
      <c r="X86" s="8">
        <f t="shared" si="52"/>
        <v>0.17493222970839037</v>
      </c>
      <c r="Y86" s="8">
        <f t="shared" si="53"/>
        <v>4.9762341325810998E-2</v>
      </c>
      <c r="Z86" s="8">
        <f t="shared" si="54"/>
        <v>6.9327763897564051E-2</v>
      </c>
      <c r="AA86" s="8">
        <f t="shared" si="55"/>
        <v>0.12421451612903227</v>
      </c>
      <c r="AB86" s="8">
        <f t="shared" si="56"/>
        <v>0</v>
      </c>
      <c r="AC86" s="8">
        <f t="shared" si="38"/>
        <v>4.9980000000000002</v>
      </c>
      <c r="AD86" s="8">
        <f t="shared" si="57"/>
        <v>16.118550000000003</v>
      </c>
      <c r="AE86" s="8">
        <f t="shared" si="39"/>
        <v>0.38357296911201566</v>
      </c>
      <c r="AF86" s="8">
        <f t="shared" si="58"/>
        <v>0.11893735476341569</v>
      </c>
      <c r="AG86" s="8">
        <f t="shared" si="40"/>
        <v>0.41823685106079772</v>
      </c>
      <c r="AH86" s="8">
        <f t="shared" si="59"/>
        <v>0.20864073940362529</v>
      </c>
      <c r="AI86" s="8">
        <f t="shared" si="60"/>
        <v>6.4694802915852792E-2</v>
      </c>
    </row>
    <row r="87" spans="1:35" x14ac:dyDescent="0.2">
      <c r="A87" s="8" t="s">
        <v>92</v>
      </c>
      <c r="B87" s="8">
        <v>3.145999999999999</v>
      </c>
      <c r="C87" s="5">
        <f t="shared" si="50"/>
        <v>504</v>
      </c>
      <c r="D87" s="10">
        <v>0.86650000000000005</v>
      </c>
      <c r="E87" s="10">
        <v>0.59250000000000003</v>
      </c>
      <c r="F87" s="10">
        <v>0.60200000000000009</v>
      </c>
      <c r="G87" s="10">
        <v>5.4000000000000006E-2</v>
      </c>
      <c r="H87" s="9">
        <v>0</v>
      </c>
      <c r="I87" s="8">
        <f t="shared" si="41"/>
        <v>2.7260089999999995</v>
      </c>
      <c r="J87" s="8">
        <f t="shared" si="42"/>
        <v>1.8640049999999995</v>
      </c>
      <c r="K87" s="8">
        <f t="shared" si="43"/>
        <v>1.8938919999999997</v>
      </c>
      <c r="L87" s="8">
        <f t="shared" si="44"/>
        <v>0.16988399999999998</v>
      </c>
      <c r="M87" s="8">
        <f t="shared" si="45"/>
        <v>0</v>
      </c>
      <c r="N87" s="8">
        <f t="shared" si="33"/>
        <v>0.1434892620275818</v>
      </c>
      <c r="O87" s="8">
        <f t="shared" si="34"/>
        <v>5.2581241184767258E-2</v>
      </c>
      <c r="P87" s="8">
        <f t="shared" si="35"/>
        <v>1.9715719342077866E-2</v>
      </c>
      <c r="Q87" s="8">
        <f t="shared" si="36"/>
        <v>2.7400645161290318E-3</v>
      </c>
      <c r="R87" s="8">
        <f t="shared" si="37"/>
        <v>0</v>
      </c>
      <c r="S87" s="8">
        <f t="shared" si="51"/>
        <v>4.5610064217286028E-2</v>
      </c>
      <c r="T87" s="8">
        <f t="shared" si="46"/>
        <v>1.6713681241184768E-2</v>
      </c>
      <c r="U87" s="8">
        <f t="shared" si="47"/>
        <v>6.2669165105142628E-3</v>
      </c>
      <c r="V87" s="8">
        <f t="shared" si="48"/>
        <v>8.7096774193548402E-4</v>
      </c>
      <c r="W87" s="8">
        <f t="shared" si="49"/>
        <v>0</v>
      </c>
      <c r="X87" s="8">
        <f t="shared" si="52"/>
        <v>0.1434892620275818</v>
      </c>
      <c r="Y87" s="8">
        <f t="shared" si="53"/>
        <v>5.2581241184767258E-2</v>
      </c>
      <c r="Z87" s="8">
        <f t="shared" si="54"/>
        <v>3.9431438684155731E-2</v>
      </c>
      <c r="AA87" s="8">
        <f t="shared" si="55"/>
        <v>2.7400645161290318E-3</v>
      </c>
      <c r="AB87" s="8">
        <f t="shared" si="56"/>
        <v>0</v>
      </c>
      <c r="AC87" s="8">
        <f t="shared" si="38"/>
        <v>2.1149999999999998</v>
      </c>
      <c r="AD87" s="8">
        <f t="shared" si="57"/>
        <v>6.653789999999999</v>
      </c>
      <c r="AE87" s="8">
        <f t="shared" si="39"/>
        <v>0.21852628707055596</v>
      </c>
      <c r="AF87" s="8">
        <f t="shared" si="58"/>
        <v>6.9461629710920542E-2</v>
      </c>
      <c r="AG87" s="8">
        <f t="shared" si="40"/>
        <v>0.23824200641263385</v>
      </c>
      <c r="AH87" s="8">
        <f t="shared" si="59"/>
        <v>7.5037025042974159E-2</v>
      </c>
      <c r="AI87" s="8">
        <f t="shared" si="60"/>
        <v>2.3851565493634513E-2</v>
      </c>
    </row>
    <row r="88" spans="1:35" x14ac:dyDescent="0.2">
      <c r="A88" s="8" t="s">
        <v>93</v>
      </c>
      <c r="B88" s="8">
        <v>3.1720000000000006</v>
      </c>
      <c r="C88" s="5">
        <f t="shared" si="50"/>
        <v>510</v>
      </c>
      <c r="D88" s="10">
        <v>0.89999999999999991</v>
      </c>
      <c r="E88" s="10">
        <v>0.64</v>
      </c>
      <c r="F88" s="10">
        <v>0.53300000000000003</v>
      </c>
      <c r="G88" s="10">
        <v>2.1499999999999998E-2</v>
      </c>
      <c r="H88" s="9">
        <v>0</v>
      </c>
      <c r="I88" s="8">
        <f t="shared" si="41"/>
        <v>2.8548000000000004</v>
      </c>
      <c r="J88" s="8">
        <f t="shared" si="42"/>
        <v>2.0300800000000003</v>
      </c>
      <c r="K88" s="8">
        <f t="shared" si="43"/>
        <v>1.6906760000000005</v>
      </c>
      <c r="L88" s="8">
        <f t="shared" si="44"/>
        <v>6.8198000000000009E-2</v>
      </c>
      <c r="M88" s="8">
        <f t="shared" si="45"/>
        <v>0</v>
      </c>
      <c r="N88" s="8">
        <f t="shared" si="33"/>
        <v>0.15026844931045374</v>
      </c>
      <c r="O88" s="8">
        <f t="shared" si="34"/>
        <v>5.7266008462623419E-2</v>
      </c>
      <c r="P88" s="8">
        <f t="shared" si="35"/>
        <v>1.7600208203206333E-2</v>
      </c>
      <c r="Q88" s="8">
        <f t="shared" si="36"/>
        <v>1.0999677419354841E-3</v>
      </c>
      <c r="R88" s="8">
        <f t="shared" si="37"/>
        <v>0</v>
      </c>
      <c r="S88" s="8">
        <f t="shared" si="51"/>
        <v>4.7373407727129169E-2</v>
      </c>
      <c r="T88" s="8">
        <f t="shared" si="46"/>
        <v>1.8053596614950634E-2</v>
      </c>
      <c r="U88" s="8">
        <f t="shared" si="47"/>
        <v>5.5486154486779097E-3</v>
      </c>
      <c r="V88" s="8">
        <f t="shared" si="48"/>
        <v>3.4677419354838711E-4</v>
      </c>
      <c r="W88" s="8">
        <f t="shared" si="49"/>
        <v>0</v>
      </c>
      <c r="X88" s="8">
        <f t="shared" si="52"/>
        <v>0.15026844931045374</v>
      </c>
      <c r="Y88" s="8">
        <f t="shared" si="53"/>
        <v>5.7266008462623419E-2</v>
      </c>
      <c r="Z88" s="8">
        <f t="shared" si="54"/>
        <v>3.5200416406412666E-2</v>
      </c>
      <c r="AA88" s="8">
        <f t="shared" si="55"/>
        <v>1.0999677419354841E-3</v>
      </c>
      <c r="AB88" s="8">
        <f t="shared" si="56"/>
        <v>0</v>
      </c>
      <c r="AC88" s="8">
        <f t="shared" si="38"/>
        <v>2.0945</v>
      </c>
      <c r="AD88" s="8">
        <f t="shared" si="57"/>
        <v>6.6437540000000013</v>
      </c>
      <c r="AE88" s="8">
        <f t="shared" si="39"/>
        <v>0.226234633718219</v>
      </c>
      <c r="AF88" s="8">
        <f t="shared" si="58"/>
        <v>7.1322393984306107E-2</v>
      </c>
      <c r="AG88" s="8">
        <f t="shared" si="40"/>
        <v>0.24383484192142532</v>
      </c>
      <c r="AH88" s="8">
        <f t="shared" si="59"/>
        <v>7.5966184407765258E-2</v>
      </c>
      <c r="AI88" s="8">
        <f t="shared" si="60"/>
        <v>2.3948986257176938E-2</v>
      </c>
    </row>
    <row r="89" spans="1:35" x14ac:dyDescent="0.2">
      <c r="A89" s="8" t="s">
        <v>94</v>
      </c>
      <c r="B89" s="8">
        <v>3.1909999999999989</v>
      </c>
      <c r="C89" s="5">
        <f t="shared" si="50"/>
        <v>516</v>
      </c>
      <c r="D89" s="10">
        <v>0.89249999999999996</v>
      </c>
      <c r="E89" s="10">
        <v>0.497</v>
      </c>
      <c r="F89" s="10">
        <v>0.46949999999999997</v>
      </c>
      <c r="G89" s="10">
        <v>0.11300000000000002</v>
      </c>
      <c r="H89" s="9">
        <v>0</v>
      </c>
      <c r="I89" s="8">
        <f t="shared" si="41"/>
        <v>2.8479674999999989</v>
      </c>
      <c r="J89" s="8">
        <f t="shared" si="42"/>
        <v>1.5859269999999994</v>
      </c>
      <c r="K89" s="8">
        <f t="shared" si="43"/>
        <v>1.4981744999999995</v>
      </c>
      <c r="L89" s="8">
        <f t="shared" si="44"/>
        <v>0.36058299999999993</v>
      </c>
      <c r="M89" s="8">
        <f t="shared" si="45"/>
        <v>0</v>
      </c>
      <c r="N89" s="8">
        <f t="shared" si="33"/>
        <v>0.1499088061901252</v>
      </c>
      <c r="O89" s="8">
        <f t="shared" si="34"/>
        <v>4.4737009873060632E-2</v>
      </c>
      <c r="P89" s="8">
        <f t="shared" si="35"/>
        <v>1.5596236727045592E-2</v>
      </c>
      <c r="Q89" s="8">
        <f t="shared" si="36"/>
        <v>5.815854838709676E-3</v>
      </c>
      <c r="R89" s="8">
        <f t="shared" si="37"/>
        <v>0</v>
      </c>
      <c r="S89" s="8">
        <f t="shared" si="51"/>
        <v>4.6978629329403089E-2</v>
      </c>
      <c r="T89" s="8">
        <f t="shared" si="46"/>
        <v>1.4019746121297602E-2</v>
      </c>
      <c r="U89" s="8">
        <f t="shared" si="47"/>
        <v>4.8875702685821365E-3</v>
      </c>
      <c r="V89" s="8">
        <f t="shared" si="48"/>
        <v>1.8225806451612906E-3</v>
      </c>
      <c r="W89" s="8">
        <f t="shared" si="49"/>
        <v>0</v>
      </c>
      <c r="X89" s="8">
        <f t="shared" si="52"/>
        <v>0.1499088061901252</v>
      </c>
      <c r="Y89" s="8">
        <f t="shared" si="53"/>
        <v>4.4737009873060632E-2</v>
      </c>
      <c r="Z89" s="8">
        <f t="shared" si="54"/>
        <v>3.1192473454091183E-2</v>
      </c>
      <c r="AA89" s="8">
        <f t="shared" si="55"/>
        <v>5.815854838709676E-3</v>
      </c>
      <c r="AB89" s="8">
        <f t="shared" si="56"/>
        <v>0</v>
      </c>
      <c r="AC89" s="8">
        <f t="shared" si="38"/>
        <v>1.972</v>
      </c>
      <c r="AD89" s="8">
        <f t="shared" si="57"/>
        <v>6.2926519999999977</v>
      </c>
      <c r="AE89" s="8">
        <f t="shared" si="39"/>
        <v>0.21605790762894109</v>
      </c>
      <c r="AF89" s="8">
        <f t="shared" si="58"/>
        <v>6.7708526364444105E-2</v>
      </c>
      <c r="AG89" s="8">
        <f t="shared" si="40"/>
        <v>0.23165414435598666</v>
      </c>
      <c r="AH89" s="8">
        <f t="shared" si="59"/>
        <v>6.6149101438815888E-2</v>
      </c>
      <c r="AI89" s="8">
        <f t="shared" si="60"/>
        <v>2.0729897035041026E-2</v>
      </c>
    </row>
    <row r="90" spans="1:35" x14ac:dyDescent="0.2">
      <c r="A90" s="8" t="s">
        <v>95</v>
      </c>
      <c r="B90" s="8">
        <v>3.1499999999999995</v>
      </c>
      <c r="C90" s="5">
        <f>C89+6</f>
        <v>522</v>
      </c>
      <c r="D90" s="10">
        <v>0.872</v>
      </c>
      <c r="E90" s="10">
        <v>0.51549999999999996</v>
      </c>
      <c r="F90" s="10">
        <v>0.51049999999999995</v>
      </c>
      <c r="G90" s="10">
        <v>7.8E-2</v>
      </c>
      <c r="H90" s="9">
        <v>0</v>
      </c>
      <c r="I90" s="8">
        <f t="shared" si="41"/>
        <v>2.7467999999999995</v>
      </c>
      <c r="J90" s="8">
        <f t="shared" si="42"/>
        <v>1.6238249999999996</v>
      </c>
      <c r="K90" s="8">
        <f t="shared" si="43"/>
        <v>1.6080749999999995</v>
      </c>
      <c r="L90" s="8">
        <f t="shared" si="44"/>
        <v>0.24569999999999995</v>
      </c>
      <c r="M90" s="8">
        <f t="shared" si="45"/>
        <v>0</v>
      </c>
      <c r="N90" s="8">
        <f t="shared" si="33"/>
        <v>0.14458364038319818</v>
      </c>
      <c r="O90" s="8">
        <f t="shared" si="34"/>
        <v>4.5806064880112823E-2</v>
      </c>
      <c r="P90" s="8">
        <f t="shared" si="35"/>
        <v>1.6740318550905679E-2</v>
      </c>
      <c r="Q90" s="8">
        <f t="shared" si="36"/>
        <v>3.9629032258064511E-3</v>
      </c>
      <c r="R90" s="8">
        <f t="shared" si="37"/>
        <v>0</v>
      </c>
      <c r="S90" s="8">
        <f t="shared" si="51"/>
        <v>4.5899568375618476E-2</v>
      </c>
      <c r="T90" s="8">
        <f t="shared" si="46"/>
        <v>1.4541607898448519E-2</v>
      </c>
      <c r="U90" s="8">
        <f t="shared" si="47"/>
        <v>5.3143868415573593E-3</v>
      </c>
      <c r="V90" s="8">
        <f t="shared" si="48"/>
        <v>1.2580645161290322E-3</v>
      </c>
      <c r="W90" s="8">
        <f t="shared" si="49"/>
        <v>0</v>
      </c>
      <c r="X90" s="8">
        <f t="shared" si="52"/>
        <v>0.14458364038319818</v>
      </c>
      <c r="Y90" s="8">
        <f t="shared" si="53"/>
        <v>4.5806064880112823E-2</v>
      </c>
      <c r="Z90" s="8">
        <f t="shared" si="54"/>
        <v>3.3480637101811359E-2</v>
      </c>
      <c r="AA90" s="8">
        <f t="shared" si="55"/>
        <v>3.9629032258064511E-3</v>
      </c>
      <c r="AB90" s="8">
        <f t="shared" si="56"/>
        <v>0</v>
      </c>
      <c r="AC90" s="8">
        <f t="shared" si="38"/>
        <v>1.976</v>
      </c>
      <c r="AD90" s="8">
        <f t="shared" si="57"/>
        <v>6.2243999999999984</v>
      </c>
      <c r="AE90" s="8">
        <f t="shared" si="39"/>
        <v>0.21109292704002314</v>
      </c>
      <c r="AF90" s="8">
        <f t="shared" si="58"/>
        <v>6.7013627631753392E-2</v>
      </c>
      <c r="AG90" s="8">
        <f t="shared" si="40"/>
        <v>0.22783324559092882</v>
      </c>
      <c r="AH90" s="8">
        <f t="shared" si="59"/>
        <v>6.6509286656824956E-2</v>
      </c>
      <c r="AI90" s="8">
        <f t="shared" si="60"/>
        <v>2.1114059256134909E-2</v>
      </c>
    </row>
    <row r="91" spans="1:35" x14ac:dyDescent="0.2">
      <c r="A91" s="8" t="s">
        <v>96</v>
      </c>
      <c r="B91" s="8">
        <v>3.1400000000000006</v>
      </c>
      <c r="C91" s="5">
        <f t="shared" si="50"/>
        <v>528</v>
      </c>
      <c r="D91" s="10">
        <v>0.88200000000000001</v>
      </c>
      <c r="E91" s="10">
        <v>0.42700000000000005</v>
      </c>
      <c r="F91" s="10">
        <v>0.39849999999999997</v>
      </c>
      <c r="G91" s="10">
        <v>4.5999999999999999E-2</v>
      </c>
      <c r="H91" s="9">
        <v>0</v>
      </c>
      <c r="I91" s="8">
        <f t="shared" si="41"/>
        <v>2.7694800000000006</v>
      </c>
      <c r="J91" s="8">
        <f t="shared" si="42"/>
        <v>1.3407800000000003</v>
      </c>
      <c r="K91" s="8">
        <f t="shared" si="43"/>
        <v>1.25129</v>
      </c>
      <c r="L91" s="8">
        <f t="shared" si="44"/>
        <v>0.14444000000000001</v>
      </c>
      <c r="M91" s="8">
        <f t="shared" si="45"/>
        <v>0</v>
      </c>
      <c r="N91" s="8">
        <f t="shared" si="33"/>
        <v>0.14577745025792191</v>
      </c>
      <c r="O91" s="8">
        <f t="shared" si="34"/>
        <v>3.7821720733427371E-2</v>
      </c>
      <c r="P91" s="8">
        <f t="shared" si="35"/>
        <v>1.3026129502394337E-2</v>
      </c>
      <c r="Q91" s="8">
        <f t="shared" si="36"/>
        <v>2.3296774193548391E-3</v>
      </c>
      <c r="R91" s="8">
        <f t="shared" si="37"/>
        <v>0</v>
      </c>
      <c r="S91" s="8">
        <f t="shared" si="51"/>
        <v>4.6425939572586589E-2</v>
      </c>
      <c r="T91" s="8">
        <f t="shared" si="46"/>
        <v>1.2045133991537378E-2</v>
      </c>
      <c r="U91" s="8">
        <f t="shared" si="47"/>
        <v>4.1484488861128453E-3</v>
      </c>
      <c r="V91" s="8">
        <f t="shared" si="48"/>
        <v>7.419354838709677E-4</v>
      </c>
      <c r="W91" s="8">
        <f t="shared" si="49"/>
        <v>0</v>
      </c>
      <c r="X91" s="8">
        <f t="shared" si="52"/>
        <v>0.14577745025792191</v>
      </c>
      <c r="Y91" s="8">
        <f t="shared" si="53"/>
        <v>3.7821720733427371E-2</v>
      </c>
      <c r="Z91" s="8">
        <f t="shared" si="54"/>
        <v>2.6052259004788674E-2</v>
      </c>
      <c r="AA91" s="8">
        <f t="shared" si="55"/>
        <v>2.3296774193548391E-3</v>
      </c>
      <c r="AB91" s="8">
        <f t="shared" si="56"/>
        <v>0</v>
      </c>
      <c r="AC91" s="8">
        <f t="shared" si="38"/>
        <v>1.7535000000000001</v>
      </c>
      <c r="AD91" s="8">
        <f t="shared" si="57"/>
        <v>5.5059900000000015</v>
      </c>
      <c r="AE91" s="8">
        <f t="shared" si="39"/>
        <v>0.19895497791309846</v>
      </c>
      <c r="AF91" s="8">
        <f t="shared" si="58"/>
        <v>6.3361457934107773E-2</v>
      </c>
      <c r="AG91" s="8">
        <f t="shared" si="40"/>
        <v>0.21198110741549278</v>
      </c>
      <c r="AH91" s="8">
        <f t="shared" si="59"/>
        <v>5.3177527655176554E-2</v>
      </c>
      <c r="AI91" s="8">
        <f t="shared" si="60"/>
        <v>1.6935518361521192E-2</v>
      </c>
    </row>
    <row r="92" spans="1:35" x14ac:dyDescent="0.2">
      <c r="A92" s="8" t="s">
        <v>97</v>
      </c>
      <c r="B92" s="8">
        <v>3.1770000000000005</v>
      </c>
      <c r="C92" s="5">
        <f t="shared" si="50"/>
        <v>534</v>
      </c>
      <c r="D92" s="10">
        <v>0.91549999999999998</v>
      </c>
      <c r="E92" s="10">
        <v>0.44700000000000006</v>
      </c>
      <c r="F92" s="10">
        <v>0.48100000000000004</v>
      </c>
      <c r="G92" s="10">
        <v>0.11599999999999999</v>
      </c>
      <c r="H92" s="9">
        <v>0</v>
      </c>
      <c r="I92" s="8">
        <f t="shared" si="41"/>
        <v>2.9085435000000004</v>
      </c>
      <c r="J92" s="8">
        <f t="shared" si="42"/>
        <v>1.4201190000000004</v>
      </c>
      <c r="K92" s="8">
        <f t="shared" si="43"/>
        <v>1.5281370000000003</v>
      </c>
      <c r="L92" s="8">
        <f t="shared" si="44"/>
        <v>0.36853200000000003</v>
      </c>
      <c r="M92" s="8">
        <f t="shared" si="45"/>
        <v>0</v>
      </c>
      <c r="N92" s="8">
        <f t="shared" si="33"/>
        <v>0.15309735235287927</v>
      </c>
      <c r="O92" s="8">
        <f t="shared" si="34"/>
        <v>4.0059774330042319E-2</v>
      </c>
      <c r="P92" s="8">
        <f t="shared" si="35"/>
        <v>1.5908151155527798E-2</v>
      </c>
      <c r="Q92" s="8">
        <f t="shared" si="36"/>
        <v>5.9440645161290325E-3</v>
      </c>
      <c r="R92" s="8">
        <f t="shared" si="37"/>
        <v>0</v>
      </c>
      <c r="S92" s="8">
        <f t="shared" si="51"/>
        <v>4.8189283082429729E-2</v>
      </c>
      <c r="T92" s="8">
        <f t="shared" si="46"/>
        <v>1.2609308885754584E-2</v>
      </c>
      <c r="U92" s="8">
        <f t="shared" si="47"/>
        <v>5.0072871122215281E-3</v>
      </c>
      <c r="V92" s="8">
        <f t="shared" si="48"/>
        <v>1.8709677419354836E-3</v>
      </c>
      <c r="W92" s="8">
        <f t="shared" si="49"/>
        <v>0</v>
      </c>
      <c r="X92" s="8">
        <f t="shared" si="52"/>
        <v>0.15309735235287927</v>
      </c>
      <c r="Y92" s="8">
        <f t="shared" si="53"/>
        <v>4.0059774330042319E-2</v>
      </c>
      <c r="Z92" s="8">
        <f t="shared" si="54"/>
        <v>3.1816302311055596E-2</v>
      </c>
      <c r="AA92" s="8">
        <f t="shared" si="55"/>
        <v>5.9440645161290325E-3</v>
      </c>
      <c r="AB92" s="8">
        <f t="shared" si="56"/>
        <v>0</v>
      </c>
      <c r="AC92" s="8">
        <f t="shared" si="38"/>
        <v>1.9595000000000002</v>
      </c>
      <c r="AD92" s="8">
        <f t="shared" si="57"/>
        <v>6.2253315000000011</v>
      </c>
      <c r="AE92" s="8">
        <f t="shared" si="39"/>
        <v>0.21500934235457841</v>
      </c>
      <c r="AF92" s="8">
        <f t="shared" si="58"/>
        <v>6.7676846822341319E-2</v>
      </c>
      <c r="AG92" s="8">
        <f t="shared" si="40"/>
        <v>0.23091749351010621</v>
      </c>
      <c r="AH92" s="8">
        <f t="shared" si="59"/>
        <v>6.1911990001699141E-2</v>
      </c>
      <c r="AI92" s="8">
        <f t="shared" si="60"/>
        <v>1.9487563739911593E-2</v>
      </c>
    </row>
    <row r="93" spans="1:35" x14ac:dyDescent="0.2">
      <c r="A93" s="8" t="s">
        <v>98</v>
      </c>
      <c r="B93" s="8">
        <v>3.0429999999999993</v>
      </c>
      <c r="C93" s="5">
        <f>C92+6</f>
        <v>540</v>
      </c>
      <c r="D93" s="10">
        <v>0.89849999999999997</v>
      </c>
      <c r="E93" s="10">
        <v>0.61099999999999999</v>
      </c>
      <c r="F93" s="10">
        <v>0.32</v>
      </c>
      <c r="G93" s="10">
        <v>4.8535000000000004</v>
      </c>
      <c r="H93" s="9">
        <v>0</v>
      </c>
      <c r="I93" s="8">
        <f t="shared" si="41"/>
        <v>2.7341354999999994</v>
      </c>
      <c r="J93" s="8">
        <f t="shared" si="42"/>
        <v>1.8592729999999995</v>
      </c>
      <c r="K93" s="8">
        <f t="shared" si="43"/>
        <v>0.97375999999999974</v>
      </c>
      <c r="L93" s="8">
        <f t="shared" si="44"/>
        <v>14.769200499999998</v>
      </c>
      <c r="M93" s="8">
        <f t="shared" si="45"/>
        <v>0</v>
      </c>
      <c r="N93" s="8">
        <f t="shared" si="33"/>
        <v>0.14391701758079795</v>
      </c>
      <c r="O93" s="8">
        <f t="shared" si="34"/>
        <v>5.2447757404795466E-2</v>
      </c>
      <c r="P93" s="8">
        <f t="shared" si="35"/>
        <v>1.0136997709764728E-2</v>
      </c>
      <c r="Q93" s="8">
        <f t="shared" si="36"/>
        <v>0.23821291129032254</v>
      </c>
      <c r="R93" s="8">
        <f t="shared" si="37"/>
        <v>0</v>
      </c>
      <c r="S93" s="8">
        <f t="shared" si="51"/>
        <v>4.7294452047583958E-2</v>
      </c>
      <c r="T93" s="8">
        <f t="shared" si="46"/>
        <v>1.7235543018335683E-2</v>
      </c>
      <c r="U93" s="8">
        <f t="shared" si="47"/>
        <v>3.3312513012700396E-3</v>
      </c>
      <c r="V93" s="8">
        <f t="shared" si="48"/>
        <v>7.8282258064516136E-2</v>
      </c>
      <c r="W93" s="8">
        <f t="shared" si="49"/>
        <v>0</v>
      </c>
      <c r="X93" s="8">
        <f t="shared" si="52"/>
        <v>0.14391701758079795</v>
      </c>
      <c r="Y93" s="8">
        <f t="shared" si="53"/>
        <v>5.2447757404795466E-2</v>
      </c>
      <c r="Z93" s="8">
        <f t="shared" si="54"/>
        <v>2.0273995419529456E-2</v>
      </c>
      <c r="AA93" s="8">
        <f t="shared" si="55"/>
        <v>0.23821291129032254</v>
      </c>
      <c r="AB93" s="8">
        <f t="shared" si="56"/>
        <v>0</v>
      </c>
      <c r="AC93" s="8">
        <f t="shared" si="38"/>
        <v>6.6830000000000007</v>
      </c>
      <c r="AD93" s="8">
        <f t="shared" si="57"/>
        <v>20.336368999999998</v>
      </c>
      <c r="AE93" s="8">
        <f t="shared" si="39"/>
        <v>0.4447146839856807</v>
      </c>
      <c r="AF93" s="8">
        <f t="shared" si="58"/>
        <v>0.14614350443170582</v>
      </c>
      <c r="AG93" s="8">
        <f t="shared" si="40"/>
        <v>0.45485168169544543</v>
      </c>
      <c r="AH93" s="8">
        <f t="shared" si="59"/>
        <v>0.30079766640488276</v>
      </c>
      <c r="AI93" s="8">
        <f t="shared" si="60"/>
        <v>9.8849052384121866E-2</v>
      </c>
    </row>
    <row r="94" spans="1:35" x14ac:dyDescent="0.2">
      <c r="A94" s="8" t="s">
        <v>99</v>
      </c>
      <c r="B94" s="8">
        <v>3.136000000000001</v>
      </c>
      <c r="C94" s="5">
        <f t="shared" si="50"/>
        <v>546</v>
      </c>
      <c r="D94" s="10">
        <v>0.82400000000000007</v>
      </c>
      <c r="E94" s="10">
        <v>0.4995</v>
      </c>
      <c r="F94" s="10">
        <v>0.20049999999999998</v>
      </c>
      <c r="G94" s="10">
        <v>4.6495000000000006</v>
      </c>
      <c r="H94" s="9">
        <v>0</v>
      </c>
      <c r="I94" s="8">
        <f t="shared" si="41"/>
        <v>2.584064000000001</v>
      </c>
      <c r="J94" s="8">
        <f t="shared" si="42"/>
        <v>1.5664320000000005</v>
      </c>
      <c r="K94" s="8">
        <f t="shared" si="43"/>
        <v>0.6287680000000001</v>
      </c>
      <c r="L94" s="8">
        <f t="shared" si="44"/>
        <v>14.580832000000006</v>
      </c>
      <c r="M94" s="8">
        <f t="shared" si="45"/>
        <v>0</v>
      </c>
      <c r="N94" s="8">
        <f t="shared" si="33"/>
        <v>0.13601768607221817</v>
      </c>
      <c r="O94" s="8">
        <f t="shared" si="34"/>
        <v>4.4187080394922439E-2</v>
      </c>
      <c r="P94" s="8">
        <f t="shared" si="35"/>
        <v>6.5455756818655021E-3</v>
      </c>
      <c r="Q94" s="8">
        <f t="shared" si="36"/>
        <v>0.23517470967741946</v>
      </c>
      <c r="R94" s="8">
        <f t="shared" si="37"/>
        <v>0</v>
      </c>
      <c r="S94" s="8">
        <f t="shared" si="51"/>
        <v>4.3372986630171598E-2</v>
      </c>
      <c r="T94" s="8">
        <f t="shared" si="46"/>
        <v>1.4090267983074752E-2</v>
      </c>
      <c r="U94" s="8">
        <f t="shared" si="47"/>
        <v>2.087237143452009E-3</v>
      </c>
      <c r="V94" s="8">
        <f t="shared" si="48"/>
        <v>7.4991935483870981E-2</v>
      </c>
      <c r="W94" s="8">
        <f t="shared" si="49"/>
        <v>0</v>
      </c>
      <c r="X94" s="8">
        <f t="shared" si="52"/>
        <v>0.13601768607221817</v>
      </c>
      <c r="Y94" s="8">
        <f t="shared" si="53"/>
        <v>4.4187080394922439E-2</v>
      </c>
      <c r="Z94" s="8">
        <f t="shared" si="54"/>
        <v>1.3091151363731004E-2</v>
      </c>
      <c r="AA94" s="8">
        <f t="shared" si="55"/>
        <v>0.23517470967741946</v>
      </c>
      <c r="AB94" s="8">
        <f t="shared" si="56"/>
        <v>0</v>
      </c>
      <c r="AC94" s="8">
        <f t="shared" si="38"/>
        <v>6.1735000000000007</v>
      </c>
      <c r="AD94" s="8">
        <f t="shared" si="57"/>
        <v>19.360096000000006</v>
      </c>
      <c r="AE94" s="8">
        <f t="shared" si="39"/>
        <v>0.42192505182642559</v>
      </c>
      <c r="AF94" s="8">
        <f t="shared" si="58"/>
        <v>0.13454242724056933</v>
      </c>
      <c r="AG94" s="8">
        <f t="shared" si="40"/>
        <v>0.42847062750829112</v>
      </c>
      <c r="AH94" s="8">
        <f t="shared" si="59"/>
        <v>0.28590736575420739</v>
      </c>
      <c r="AI94" s="8">
        <f t="shared" si="60"/>
        <v>9.1169440610397737E-2</v>
      </c>
    </row>
    <row r="95" spans="1:35" x14ac:dyDescent="0.2">
      <c r="A95" s="8" t="s">
        <v>100</v>
      </c>
      <c r="B95" s="8">
        <v>3.0730000000000004</v>
      </c>
      <c r="C95" s="5">
        <f t="shared" si="50"/>
        <v>552</v>
      </c>
      <c r="D95" s="10">
        <v>0.92599999999999993</v>
      </c>
      <c r="E95" s="10">
        <v>0.747</v>
      </c>
      <c r="F95" s="10">
        <v>0.439</v>
      </c>
      <c r="G95" s="10">
        <v>0.121</v>
      </c>
      <c r="H95" s="9">
        <v>0</v>
      </c>
      <c r="I95" s="8">
        <f t="shared" si="41"/>
        <v>2.8455980000000003</v>
      </c>
      <c r="J95" s="8">
        <f t="shared" si="42"/>
        <v>2.2955310000000004</v>
      </c>
      <c r="K95" s="8">
        <f t="shared" si="43"/>
        <v>1.3490470000000001</v>
      </c>
      <c r="L95" s="8">
        <f t="shared" si="44"/>
        <v>0.37183300000000002</v>
      </c>
      <c r="M95" s="8">
        <f t="shared" si="45"/>
        <v>0</v>
      </c>
      <c r="N95" s="8">
        <f t="shared" si="33"/>
        <v>0.14978408253500369</v>
      </c>
      <c r="O95" s="8">
        <f t="shared" si="34"/>
        <v>6.4754047954866015E-2</v>
      </c>
      <c r="P95" s="8">
        <f t="shared" si="35"/>
        <v>1.4043795544451385E-2</v>
      </c>
      <c r="Q95" s="8">
        <f t="shared" si="36"/>
        <v>5.9973064516129033E-3</v>
      </c>
      <c r="R95" s="8">
        <f t="shared" si="37"/>
        <v>0</v>
      </c>
      <c r="S95" s="8">
        <f t="shared" si="51"/>
        <v>4.874197283924623E-2</v>
      </c>
      <c r="T95" s="8">
        <f t="shared" si="46"/>
        <v>2.1071932299012695E-2</v>
      </c>
      <c r="U95" s="8">
        <f t="shared" si="47"/>
        <v>4.5700603789298353E-3</v>
      </c>
      <c r="V95" s="8">
        <f t="shared" si="48"/>
        <v>1.9516129032258061E-3</v>
      </c>
      <c r="W95" s="8">
        <f t="shared" si="49"/>
        <v>0</v>
      </c>
      <c r="X95" s="8">
        <f t="shared" si="52"/>
        <v>0.14978408253500369</v>
      </c>
      <c r="Y95" s="8">
        <f t="shared" si="53"/>
        <v>6.4754047954866015E-2</v>
      </c>
      <c r="Z95" s="8">
        <f t="shared" si="54"/>
        <v>2.8087591088902769E-2</v>
      </c>
      <c r="AA95" s="8">
        <f t="shared" si="55"/>
        <v>5.9973064516129033E-3</v>
      </c>
      <c r="AB95" s="8">
        <f t="shared" si="56"/>
        <v>0</v>
      </c>
      <c r="AC95" s="8">
        <f t="shared" si="38"/>
        <v>2.2330000000000001</v>
      </c>
      <c r="AD95" s="8">
        <f t="shared" si="57"/>
        <v>6.8620090000000014</v>
      </c>
      <c r="AE95" s="8">
        <f t="shared" si="39"/>
        <v>0.23457923248593399</v>
      </c>
      <c r="AF95" s="8">
        <f t="shared" si="58"/>
        <v>7.6335578420414565E-2</v>
      </c>
      <c r="AG95" s="8">
        <f t="shared" si="40"/>
        <v>0.24862302803038536</v>
      </c>
      <c r="AH95" s="8">
        <f t="shared" si="59"/>
        <v>8.4795149950930293E-2</v>
      </c>
      <c r="AI95" s="8">
        <f t="shared" si="60"/>
        <v>2.7593605581168332E-2</v>
      </c>
    </row>
    <row r="96" spans="1:35" x14ac:dyDescent="0.2">
      <c r="A96" s="8" t="s">
        <v>101</v>
      </c>
      <c r="B96" s="8">
        <v>2.6530000000000005</v>
      </c>
      <c r="C96" s="5">
        <f>C95+6</f>
        <v>558</v>
      </c>
      <c r="D96" s="10">
        <v>0.81699999999999995</v>
      </c>
      <c r="E96" s="10">
        <v>0.6419999999999999</v>
      </c>
      <c r="F96" s="10">
        <v>0.88249999999999995</v>
      </c>
      <c r="G96" s="10">
        <v>0.58799999999999997</v>
      </c>
      <c r="H96" s="9">
        <v>0</v>
      </c>
      <c r="I96" s="8">
        <f t="shared" si="41"/>
        <v>2.1675010000000001</v>
      </c>
      <c r="J96" s="8">
        <f t="shared" si="42"/>
        <v>1.7032260000000001</v>
      </c>
      <c r="K96" s="8">
        <f t="shared" si="43"/>
        <v>2.3412725000000001</v>
      </c>
      <c r="L96" s="8">
        <f t="shared" si="44"/>
        <v>1.5599640000000001</v>
      </c>
      <c r="M96" s="8">
        <f t="shared" si="45"/>
        <v>0</v>
      </c>
      <c r="N96" s="8">
        <f t="shared" si="33"/>
        <v>0.11409100957995578</v>
      </c>
      <c r="O96" s="8">
        <f t="shared" si="34"/>
        <v>4.8045867418899858E-2</v>
      </c>
      <c r="P96" s="8">
        <f t="shared" si="35"/>
        <v>2.4373022069539872E-2</v>
      </c>
      <c r="Q96" s="8">
        <f t="shared" si="36"/>
        <v>2.5160709677419357E-2</v>
      </c>
      <c r="R96" s="8">
        <f t="shared" si="37"/>
        <v>0</v>
      </c>
      <c r="S96" s="8">
        <f t="shared" si="51"/>
        <v>4.3004526792293919E-2</v>
      </c>
      <c r="T96" s="8">
        <f t="shared" si="46"/>
        <v>1.8110014104372352E-2</v>
      </c>
      <c r="U96" s="8">
        <f t="shared" si="47"/>
        <v>9.1869664792837789E-3</v>
      </c>
      <c r="V96" s="8">
        <f t="shared" si="48"/>
        <v>9.4838709677419336E-3</v>
      </c>
      <c r="W96" s="8">
        <f t="shared" si="49"/>
        <v>0</v>
      </c>
      <c r="X96" s="8">
        <f t="shared" si="52"/>
        <v>0.11409100957995578</v>
      </c>
      <c r="Y96" s="8">
        <f t="shared" si="53"/>
        <v>4.8045867418899858E-2</v>
      </c>
      <c r="Z96" s="8">
        <f t="shared" si="54"/>
        <v>4.8746044139079743E-2</v>
      </c>
      <c r="AA96" s="8">
        <f t="shared" si="55"/>
        <v>2.5160709677419357E-2</v>
      </c>
      <c r="AB96" s="8">
        <f t="shared" si="56"/>
        <v>0</v>
      </c>
      <c r="AC96" s="8">
        <f t="shared" si="38"/>
        <v>2.9295</v>
      </c>
      <c r="AD96" s="8">
        <f t="shared" si="57"/>
        <v>7.7719635000000009</v>
      </c>
      <c r="AE96" s="8">
        <f t="shared" si="39"/>
        <v>0.21167060874581486</v>
      </c>
      <c r="AF96" s="8">
        <f t="shared" si="58"/>
        <v>7.9785378343691982E-2</v>
      </c>
      <c r="AG96" s="8">
        <f t="shared" si="40"/>
        <v>0.23604363081535473</v>
      </c>
      <c r="AH96" s="8">
        <f t="shared" si="59"/>
        <v>9.7579599165859079E-2</v>
      </c>
      <c r="AI96" s="8">
        <f t="shared" si="60"/>
        <v>3.6780851551398062E-2</v>
      </c>
    </row>
    <row r="97" spans="1:35" x14ac:dyDescent="0.2">
      <c r="A97" s="8" t="s">
        <v>102</v>
      </c>
      <c r="B97" s="8">
        <v>3.3310000000000004</v>
      </c>
      <c r="C97" s="5">
        <f t="shared" si="50"/>
        <v>564</v>
      </c>
      <c r="D97" s="10">
        <v>0.75749999999999995</v>
      </c>
      <c r="E97" s="10">
        <v>0.4345</v>
      </c>
      <c r="F97" s="10">
        <v>0.87849999999999995</v>
      </c>
      <c r="G97" s="10">
        <v>0.24700000000000003</v>
      </c>
      <c r="H97" s="9">
        <v>0</v>
      </c>
      <c r="I97" s="8">
        <f t="shared" si="41"/>
        <v>2.5232325000000002</v>
      </c>
      <c r="J97" s="8">
        <f t="shared" si="42"/>
        <v>1.4473195000000001</v>
      </c>
      <c r="K97" s="8">
        <f t="shared" si="43"/>
        <v>2.9262835000000003</v>
      </c>
      <c r="L97" s="8">
        <f t="shared" si="44"/>
        <v>0.82275700000000018</v>
      </c>
      <c r="M97" s="8">
        <f t="shared" si="45"/>
        <v>0</v>
      </c>
      <c r="N97" s="8">
        <f t="shared" si="33"/>
        <v>0.13281569112538164</v>
      </c>
      <c r="O97" s="8">
        <f t="shared" si="34"/>
        <v>4.0827066290550072E-2</v>
      </c>
      <c r="P97" s="8">
        <f t="shared" si="35"/>
        <v>3.0463080366437644E-2</v>
      </c>
      <c r="Q97" s="8">
        <f t="shared" si="36"/>
        <v>1.3270274193548389E-2</v>
      </c>
      <c r="R97" s="8">
        <f t="shared" si="37"/>
        <v>0</v>
      </c>
      <c r="S97" s="8">
        <f t="shared" si="51"/>
        <v>3.9872618170333718E-2</v>
      </c>
      <c r="T97" s="8">
        <f t="shared" si="46"/>
        <v>1.2256699576868828E-2</v>
      </c>
      <c r="U97" s="8">
        <f t="shared" si="47"/>
        <v>9.1453258380179044E-3</v>
      </c>
      <c r="V97" s="8">
        <f t="shared" si="48"/>
        <v>3.9838709677419357E-3</v>
      </c>
      <c r="W97" s="8">
        <f t="shared" si="49"/>
        <v>0</v>
      </c>
      <c r="X97" s="8">
        <f t="shared" si="52"/>
        <v>0.13281569112538164</v>
      </c>
      <c r="Y97" s="8">
        <f t="shared" si="53"/>
        <v>4.0827066290550072E-2</v>
      </c>
      <c r="Z97" s="8">
        <f t="shared" si="54"/>
        <v>6.0926160732875288E-2</v>
      </c>
      <c r="AA97" s="8">
        <f t="shared" si="55"/>
        <v>1.3270274193548389E-2</v>
      </c>
      <c r="AB97" s="8">
        <f t="shared" si="56"/>
        <v>0</v>
      </c>
      <c r="AC97" s="8">
        <f t="shared" si="38"/>
        <v>2.3174999999999999</v>
      </c>
      <c r="AD97" s="8">
        <f t="shared" si="57"/>
        <v>7.719592500000001</v>
      </c>
      <c r="AE97" s="8">
        <f t="shared" si="39"/>
        <v>0.21737611197591775</v>
      </c>
      <c r="AF97" s="8">
        <f t="shared" si="58"/>
        <v>6.5258514552962388E-2</v>
      </c>
      <c r="AG97" s="8">
        <f t="shared" si="40"/>
        <v>0.24783919234235541</v>
      </c>
      <c r="AH97" s="8">
        <f t="shared" si="59"/>
        <v>8.4560420850536111E-2</v>
      </c>
      <c r="AI97" s="8">
        <f t="shared" si="60"/>
        <v>2.538589638262867E-2</v>
      </c>
    </row>
    <row r="98" spans="1:35" x14ac:dyDescent="0.2">
      <c r="A98" s="5" t="s">
        <v>103</v>
      </c>
      <c r="B98" s="8">
        <v>3.3629999999999995</v>
      </c>
      <c r="C98" s="5">
        <f t="shared" si="50"/>
        <v>570</v>
      </c>
      <c r="D98" s="10">
        <v>0.63500000000000001</v>
      </c>
      <c r="E98" s="10">
        <v>0.2445</v>
      </c>
      <c r="F98" s="10">
        <v>0.187</v>
      </c>
      <c r="G98" s="10">
        <v>8.8000000000000009E-2</v>
      </c>
      <c r="H98" s="9">
        <v>0</v>
      </c>
      <c r="I98" s="8">
        <f t="shared" si="41"/>
        <v>2.1355049999999998</v>
      </c>
      <c r="J98" s="8">
        <f t="shared" si="42"/>
        <v>0.82225349999999986</v>
      </c>
      <c r="K98" s="8">
        <f t="shared" si="43"/>
        <v>0.62888099999999991</v>
      </c>
      <c r="L98" s="8">
        <f t="shared" si="44"/>
        <v>0.29594399999999998</v>
      </c>
      <c r="M98" s="8">
        <f t="shared" si="45"/>
        <v>0</v>
      </c>
      <c r="N98" s="8">
        <f t="shared" si="33"/>
        <v>0.11240683229813662</v>
      </c>
      <c r="O98" s="8">
        <f t="shared" si="34"/>
        <v>2.319473906911142E-2</v>
      </c>
      <c r="P98" s="8">
        <f t="shared" si="35"/>
        <v>6.5467520299812608E-3</v>
      </c>
      <c r="Q98" s="8">
        <f t="shared" si="36"/>
        <v>4.7732903225806448E-3</v>
      </c>
      <c r="R98" s="8">
        <f t="shared" si="37"/>
        <v>0</v>
      </c>
      <c r="S98" s="8">
        <f t="shared" si="51"/>
        <v>3.3424571007474473E-2</v>
      </c>
      <c r="T98" s="8">
        <f t="shared" si="46"/>
        <v>6.8970380818053597E-3</v>
      </c>
      <c r="U98" s="8">
        <f t="shared" si="47"/>
        <v>1.9466999791796793E-3</v>
      </c>
      <c r="V98" s="8">
        <f t="shared" si="48"/>
        <v>1.4193548387096775E-3</v>
      </c>
      <c r="W98" s="8">
        <f t="shared" si="49"/>
        <v>0</v>
      </c>
      <c r="X98" s="8">
        <f t="shared" si="52"/>
        <v>0.11240683229813662</v>
      </c>
      <c r="Y98" s="8">
        <f t="shared" si="53"/>
        <v>2.319473906911142E-2</v>
      </c>
      <c r="Z98" s="8">
        <f t="shared" si="54"/>
        <v>1.3093504059962522E-2</v>
      </c>
      <c r="AA98" s="8">
        <f t="shared" si="55"/>
        <v>4.7732903225806448E-3</v>
      </c>
      <c r="AB98" s="8">
        <f t="shared" si="56"/>
        <v>0</v>
      </c>
      <c r="AC98" s="8">
        <f t="shared" si="38"/>
        <v>1.1545000000000001</v>
      </c>
      <c r="AD98" s="8">
        <f t="shared" si="57"/>
        <v>3.8825834999999995</v>
      </c>
      <c r="AE98" s="8">
        <f t="shared" si="39"/>
        <v>0.14692161371980994</v>
      </c>
      <c r="AF98" s="8">
        <f t="shared" si="58"/>
        <v>4.3687663907169182E-2</v>
      </c>
      <c r="AG98" s="8">
        <f t="shared" si="40"/>
        <v>0.1534683657497912</v>
      </c>
      <c r="AH98" s="8">
        <f t="shared" si="59"/>
        <v>3.4514781421673316E-2</v>
      </c>
      <c r="AI98" s="8">
        <f t="shared" si="60"/>
        <v>1.0263092899694713E-2</v>
      </c>
    </row>
    <row r="99" spans="1:35" s="96" customFormat="1" x14ac:dyDescent="0.2">
      <c r="A99" s="93"/>
      <c r="D99" s="97">
        <f>AVERAGE(D3:D98)</f>
        <v>0.68140624999999977</v>
      </c>
      <c r="E99" s="97">
        <f t="shared" ref="E99:H99" si="61">AVERAGE(E3:E98)</f>
        <v>4.7830104166666674</v>
      </c>
      <c r="F99" s="97">
        <f t="shared" si="61"/>
        <v>1.7150364583333335</v>
      </c>
      <c r="G99" s="97">
        <f t="shared" si="61"/>
        <v>0.79081249999999959</v>
      </c>
      <c r="H99" s="97">
        <f t="shared" si="61"/>
        <v>4.9817708333333342E-2</v>
      </c>
      <c r="S99" s="96">
        <f>AVERAGE(S3:S98)</f>
        <v>3.5867262343404566E-2</v>
      </c>
      <c r="T99" s="96">
        <f t="shared" ref="T99:W99" si="62">AVERAGE(T3:T98)</f>
        <v>0.13492271979313594</v>
      </c>
      <c r="U99" s="96">
        <f t="shared" si="62"/>
        <v>1.7853804479838992E-2</v>
      </c>
      <c r="V99" s="96">
        <f t="shared" si="62"/>
        <v>1.2755040322580647E-2</v>
      </c>
      <c r="W99" s="96">
        <f t="shared" si="62"/>
        <v>5.245548484420924E-4</v>
      </c>
      <c r="X99" s="96">
        <f>AVERAGE(X3:X98)</f>
        <v>0.11337711398348954</v>
      </c>
      <c r="Y99" s="96">
        <f t="shared" ref="Y99:AB99" si="63">AVERAGE(Y3:Y98)</f>
        <v>0.42674171368124098</v>
      </c>
      <c r="Z99" s="96">
        <f t="shared" si="63"/>
        <v>0.11317005094472211</v>
      </c>
      <c r="AA99" s="96">
        <f t="shared" si="63"/>
        <v>4.0307155829973108E-2</v>
      </c>
      <c r="AB99" s="96">
        <f t="shared" si="63"/>
        <v>5.6651923631745984E-3</v>
      </c>
    </row>
    <row r="100" spans="1:35" x14ac:dyDescent="0.2">
      <c r="AC100" s="8">
        <f>AVERAGE(AC3:AC98)</f>
        <v>8.0200833333333339</v>
      </c>
      <c r="AD100" s="8">
        <f>SUM(AD3:AD98)</f>
        <v>2438.0042035000006</v>
      </c>
      <c r="AE100" s="8">
        <f>AVERAGE(AE3:AE98)</f>
        <v>0.63889940642145637</v>
      </c>
      <c r="AF100" s="8">
        <f>AVERAGE(AF3:AF98)</f>
        <v>0.2019233817874021</v>
      </c>
      <c r="AG100" s="8">
        <f>AVERAGE(AG3:AG98)</f>
        <v>0.69926122680260028</v>
      </c>
      <c r="AI100" s="8">
        <f>AVERAGE(AI3:AI98)</f>
        <v>0.16605611944399756</v>
      </c>
    </row>
    <row r="102" spans="1:35" x14ac:dyDescent="0.2">
      <c r="A102" s="8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99"/>
  <sheetViews>
    <sheetView workbookViewId="0">
      <selection sqref="A1:X3"/>
    </sheetView>
  </sheetViews>
  <sheetFormatPr baseColWidth="10" defaultColWidth="8.83203125" defaultRowHeight="15" x14ac:dyDescent="0.2"/>
  <sheetData>
    <row r="1" spans="1:24" x14ac:dyDescent="0.2">
      <c r="A1" t="s">
        <v>551</v>
      </c>
    </row>
    <row r="2" spans="1:24" s="2" customFormat="1" ht="80" x14ac:dyDescent="0.2">
      <c r="B2" s="2">
        <f>'Stripa cations'!BL1</f>
        <v>0</v>
      </c>
      <c r="C2" s="2">
        <f>'Stripa cations'!BM1</f>
        <v>0</v>
      </c>
      <c r="D2" s="2">
        <f>'Stripa cations'!BN1</f>
        <v>0</v>
      </c>
      <c r="E2" s="2">
        <f>'Stripa cations'!BP1</f>
        <v>0</v>
      </c>
      <c r="F2" s="2">
        <f>'Stripa Anions'!AC1</f>
        <v>0</v>
      </c>
      <c r="G2" s="2">
        <f>'Stripa Anions'!AD1</f>
        <v>0</v>
      </c>
      <c r="H2" s="2">
        <f>'Stripa Anions'!AE1</f>
        <v>0</v>
      </c>
      <c r="I2" s="2">
        <f>'Stripa Anions'!AG1</f>
        <v>0</v>
      </c>
      <c r="P2" s="2" t="str">
        <f>'Stripa Si'!E1</f>
        <v>ppm</v>
      </c>
      <c r="Q2" s="2" t="str">
        <f>'Stripa Si'!F1</f>
        <v>ug</v>
      </c>
      <c r="R2" s="2" t="str">
        <f>'Stripa Si'!G1</f>
        <v>umol</v>
      </c>
      <c r="S2" s="2" t="s">
        <v>466</v>
      </c>
      <c r="T2" s="2" t="s">
        <v>467</v>
      </c>
      <c r="U2" s="2" t="s">
        <v>488</v>
      </c>
      <c r="V2" s="2" t="s">
        <v>489</v>
      </c>
    </row>
    <row r="3" spans="1:24" s="2" customFormat="1" ht="64" x14ac:dyDescent="0.2">
      <c r="A3" s="2" t="s">
        <v>398</v>
      </c>
      <c r="B3" s="2" t="str">
        <f>'Stripa cations'!BL2</f>
        <v>Total Cations mg/L</v>
      </c>
      <c r="C3" s="2" t="str">
        <f>'Stripa cations'!BM2</f>
        <v>Total Cations ug</v>
      </c>
      <c r="D3" s="2" t="str">
        <f>'Stripa cations'!BN2</f>
        <v>Total Cation umol</v>
      </c>
      <c r="E3" s="2" t="str">
        <f>'Stripa cations'!BP2</f>
        <v>Total Cations umol/charge</v>
      </c>
      <c r="F3" s="2" t="str">
        <f>'Stripa Anions'!AC2</f>
        <v>Total anions ug/mL</v>
      </c>
      <c r="G3" s="2" t="str">
        <f>'Stripa Anions'!AD2</f>
        <v>Total anions ug</v>
      </c>
      <c r="H3" s="2" t="str">
        <f>'Stripa Anions'!AE2</f>
        <v>Total anions umol</v>
      </c>
      <c r="I3" s="2" t="str">
        <f>'Stripa Anions'!AG2</f>
        <v>Total anions umol/charge</v>
      </c>
      <c r="J3" s="2" t="s">
        <v>484</v>
      </c>
      <c r="K3" s="2" t="s">
        <v>485</v>
      </c>
      <c r="L3" s="2" t="s">
        <v>486</v>
      </c>
      <c r="M3" s="2" t="s">
        <v>484</v>
      </c>
      <c r="N3" s="2" t="s">
        <v>485</v>
      </c>
      <c r="O3" s="2" t="s">
        <v>486</v>
      </c>
      <c r="P3" s="2" t="str">
        <f>'Stripa Si'!E2</f>
        <v>Si</v>
      </c>
      <c r="Q3" s="2" t="str">
        <f>'Stripa Si'!F2</f>
        <v>Si</v>
      </c>
      <c r="R3" s="2" t="str">
        <f>'Stripa Si'!G2</f>
        <v>SiO2</v>
      </c>
      <c r="S3" s="2" t="s">
        <v>487</v>
      </c>
      <c r="T3" s="2" t="s">
        <v>487</v>
      </c>
      <c r="U3" s="2" t="s">
        <v>487</v>
      </c>
      <c r="V3" s="2" t="s">
        <v>487</v>
      </c>
      <c r="W3" s="2" t="s">
        <v>487</v>
      </c>
      <c r="X3" s="2" t="s">
        <v>487</v>
      </c>
    </row>
    <row r="4" spans="1:24" x14ac:dyDescent="0.2">
      <c r="A4">
        <f>'Stripa cations'!C3</f>
        <v>0</v>
      </c>
      <c r="B4">
        <f>'Stripa cations'!BL3</f>
        <v>1.9497155332187999</v>
      </c>
      <c r="C4">
        <f>'Stripa cations'!BM3</f>
        <v>7.0189759195876791</v>
      </c>
      <c r="D4">
        <f>'Stripa cations'!BN3</f>
        <v>0.16782237479016834</v>
      </c>
      <c r="E4">
        <f>'Stripa cations'!BP3</f>
        <v>0.29161365861761268</v>
      </c>
      <c r="F4">
        <f>'Stripa Anions'!AC3</f>
        <v>0.70100000000000007</v>
      </c>
      <c r="G4">
        <f>'Stripa Anions'!AD3</f>
        <v>2.5236000000000001</v>
      </c>
      <c r="H4">
        <f>'Stripa Anions'!AE3</f>
        <v>4.3610199698991034E-2</v>
      </c>
      <c r="I4">
        <f>'Stripa Anions'!AG3</f>
        <v>6.6760221061088018E-2</v>
      </c>
      <c r="J4">
        <f>C4/G4</f>
        <v>2.781334569499001</v>
      </c>
      <c r="K4">
        <f>D4/H4</f>
        <v>3.8482367874607801</v>
      </c>
      <c r="L4">
        <f>E4/I4</f>
        <v>4.3680750899667578</v>
      </c>
      <c r="M4">
        <f>AVERAGE(J4:J99)</f>
        <v>5.9982834268358118</v>
      </c>
      <c r="N4">
        <f t="shared" ref="N4" si="0">AVERAGE(K4:K99)</f>
        <v>7.5888719141809027</v>
      </c>
      <c r="O4">
        <f t="shared" ref="O4" si="1">AVERAGE(L4:L99)</f>
        <v>9.6385945633501944</v>
      </c>
      <c r="P4" s="2">
        <f>'Stripa Si'!E3</f>
        <v>1.0805038195980001</v>
      </c>
      <c r="Q4" s="2">
        <f>'Stripa Si'!F3</f>
        <v>3.8898137505528001</v>
      </c>
      <c r="R4" s="2">
        <f>'Stripa Si'!G3</f>
        <v>8.3196870819940276</v>
      </c>
      <c r="S4">
        <f>C4/(G4+Q4)</f>
        <v>1.0944211916754447</v>
      </c>
      <c r="T4">
        <f>D4/(H4+R4)</f>
        <v>2.0066532270415161E-2</v>
      </c>
      <c r="U4">
        <f>E4/(I4+(R4/2))</f>
        <v>6.899479464704171E-2</v>
      </c>
      <c r="V4">
        <f>AVERAGE(S4:S99)</f>
        <v>1.1383360596062506</v>
      </c>
      <c r="W4">
        <f t="shared" ref="W4:X4" si="2">AVERAGE(T4:T99)</f>
        <v>7.2347396195689168E-2</v>
      </c>
      <c r="X4">
        <f t="shared" si="2"/>
        <v>0.1931884913462</v>
      </c>
    </row>
    <row r="5" spans="1:24" x14ac:dyDescent="0.2">
      <c r="A5">
        <f>'Stripa cations'!C4</f>
        <v>6</v>
      </c>
      <c r="B5">
        <f>'Stripa cations'!BL4</f>
        <v>2.04144509219</v>
      </c>
      <c r="C5">
        <f>'Stripa cations'!BM4</f>
        <v>7.3492023318839994</v>
      </c>
      <c r="D5">
        <f>'Stripa cations'!BN4</f>
        <v>0.14306789549018231</v>
      </c>
      <c r="E5">
        <f>'Stripa cations'!BP4</f>
        <v>0.23052903123524665</v>
      </c>
      <c r="F5">
        <f>'Stripa Anions'!AC4</f>
        <v>1.2275</v>
      </c>
      <c r="G5">
        <f>'Stripa Anions'!AD4</f>
        <v>4.4190000000000005</v>
      </c>
      <c r="H5">
        <f>'Stripa Anions'!AE4</f>
        <v>6.4461938746140701E-2</v>
      </c>
      <c r="I5">
        <f>'Stripa Anions'!AG4</f>
        <v>0.12924622797264831</v>
      </c>
      <c r="J5">
        <f t="shared" ref="J5:J68" si="3">C5/G5</f>
        <v>1.6630917247983703</v>
      </c>
      <c r="K5">
        <f t="shared" ref="K5:K68" si="4">D5/H5</f>
        <v>2.2194165777979755</v>
      </c>
      <c r="L5">
        <f t="shared" ref="L5:L68" si="5">E5/I5</f>
        <v>1.7836422373891814</v>
      </c>
      <c r="M5">
        <f>STDEV(J4:J99)</f>
        <v>4.5017248965821155</v>
      </c>
      <c r="N5">
        <f t="shared" ref="N5" si="6">STDEV(K4:K99)</f>
        <v>5.0973767235181695</v>
      </c>
      <c r="O5">
        <f t="shared" ref="O5" si="7">STDEV(L4:L99)</f>
        <v>6.8497559971541557</v>
      </c>
      <c r="P5" s="2">
        <f>'Stripa Si'!E4</f>
        <v>0.88162390476999997</v>
      </c>
      <c r="Q5" s="2">
        <f>'Stripa Si'!F4</f>
        <v>3.1738460571719997</v>
      </c>
      <c r="R5" s="2">
        <f>'Stripa Si'!G4</f>
        <v>6.7883471383016643</v>
      </c>
      <c r="S5">
        <f t="shared" ref="S5:S68" si="8">C5/(G5+Q5)</f>
        <v>0.96791140983849377</v>
      </c>
      <c r="T5">
        <f t="shared" ref="T5:T68" si="9">D5/(H5+R5)</f>
        <v>2.0877262722722178E-2</v>
      </c>
      <c r="U5">
        <f t="shared" ref="U5:U68" si="10">E5/(I5+(R5/2))</f>
        <v>6.5427636929170488E-2</v>
      </c>
      <c r="V5">
        <f>STDEV(S4:S99)</f>
        <v>0.33669726825699864</v>
      </c>
      <c r="W5">
        <f t="shared" ref="W5:X5" si="11">STDEV(T4:T99)</f>
        <v>0.100660409951647</v>
      </c>
      <c r="X5">
        <f t="shared" si="11"/>
        <v>0.26842561347381311</v>
      </c>
    </row>
    <row r="6" spans="1:24" x14ac:dyDescent="0.2">
      <c r="A6">
        <f>'Stripa cations'!C5</f>
        <v>12</v>
      </c>
      <c r="B6">
        <f>'Stripa cations'!BL5</f>
        <v>1.9900943062392</v>
      </c>
      <c r="C6">
        <f>'Stripa cations'!BM5</f>
        <v>7.1643395024611198</v>
      </c>
      <c r="D6">
        <f>'Stripa cations'!BN5</f>
        <v>0.1797238594551028</v>
      </c>
      <c r="E6">
        <f>'Stripa cations'!BP5</f>
        <v>0.24043716174791346</v>
      </c>
      <c r="F6">
        <f>'Stripa Anions'!AC5</f>
        <v>1.0245</v>
      </c>
      <c r="G6">
        <f>'Stripa Anions'!AD5</f>
        <v>3.6882000000000001</v>
      </c>
      <c r="H6">
        <f>'Stripa Anions'!AE5</f>
        <v>5.6958964697688866E-2</v>
      </c>
      <c r="I6">
        <f>'Stripa Anions'!AG5</f>
        <v>0.10702466226960011</v>
      </c>
      <c r="J6">
        <f t="shared" si="3"/>
        <v>1.9425029831519764</v>
      </c>
      <c r="K6">
        <f t="shared" si="4"/>
        <v>3.155321737482268</v>
      </c>
      <c r="L6">
        <f>E6/I6</f>
        <v>2.2465584721233789</v>
      </c>
      <c r="P6" s="2">
        <f>'Stripa Si'!E5</f>
        <v>0.66136711564560002</v>
      </c>
      <c r="Q6" s="2">
        <f>'Stripa Si'!F5</f>
        <v>2.3809216163241604</v>
      </c>
      <c r="R6" s="2">
        <f>'Stripa Si'!G5</f>
        <v>5.092409067595427</v>
      </c>
      <c r="S6">
        <f t="shared" si="8"/>
        <v>1.1804573965351335</v>
      </c>
      <c r="T6">
        <f t="shared" si="9"/>
        <v>3.4902119702457587E-2</v>
      </c>
      <c r="U6">
        <f t="shared" si="10"/>
        <v>9.0620577409707304E-2</v>
      </c>
    </row>
    <row r="7" spans="1:24" x14ac:dyDescent="0.2">
      <c r="A7">
        <f>'Stripa cations'!C6</f>
        <v>24</v>
      </c>
      <c r="B7">
        <f>'Stripa cations'!BL6</f>
        <v>1.5791924366703001</v>
      </c>
      <c r="C7">
        <f>'Stripa cations'!BM6</f>
        <v>5.6850927720130802</v>
      </c>
      <c r="D7">
        <f>'Stripa cations'!BN6</f>
        <v>0.12935421772939915</v>
      </c>
      <c r="E7">
        <f>'Stripa cations'!BP6</f>
        <v>0.18552797056866341</v>
      </c>
      <c r="F7">
        <f>'Stripa Anions'!AC6</f>
        <v>0.86900000000000011</v>
      </c>
      <c r="G7">
        <f>'Stripa Anions'!AD6</f>
        <v>3.1284000000000001</v>
      </c>
      <c r="H7">
        <f>'Stripa Anions'!AE6</f>
        <v>5.2446865762848072E-2</v>
      </c>
      <c r="I7">
        <f>'Stripa Anions'!AG6</f>
        <v>8.7769219391312867E-2</v>
      </c>
      <c r="J7">
        <f t="shared" si="3"/>
        <v>1.8172525163064441</v>
      </c>
      <c r="K7">
        <f t="shared" si="4"/>
        <v>2.4663860432443636</v>
      </c>
      <c r="L7">
        <f t="shared" si="5"/>
        <v>2.1138158896172934</v>
      </c>
      <c r="P7" s="2">
        <f>'Stripa Si'!E6</f>
        <v>0.55727350187669999</v>
      </c>
      <c r="Q7" s="2">
        <f>'Stripa Si'!F6</f>
        <v>2.0061846067561202</v>
      </c>
      <c r="R7" s="2">
        <f>'Stripa Si'!G6</f>
        <v>4.2909067701640335</v>
      </c>
      <c r="S7">
        <f t="shared" si="8"/>
        <v>1.1072157160547316</v>
      </c>
      <c r="T7">
        <f t="shared" si="9"/>
        <v>2.978210585005581E-2</v>
      </c>
      <c r="U7">
        <f t="shared" si="10"/>
        <v>8.307634456011484E-2</v>
      </c>
    </row>
    <row r="8" spans="1:24" x14ac:dyDescent="0.2">
      <c r="A8">
        <f>'Stripa cations'!C7</f>
        <v>30</v>
      </c>
      <c r="B8">
        <f>'Stripa cations'!BL7</f>
        <v>1.6321534635420003</v>
      </c>
      <c r="C8">
        <f>'Stripa cations'!BM7</f>
        <v>5.8757524687511999</v>
      </c>
      <c r="D8">
        <f>'Stripa cations'!BN7</f>
        <v>0.14840196771606642</v>
      </c>
      <c r="E8">
        <f>'Stripa cations'!BP7</f>
        <v>0.19879665507021668</v>
      </c>
      <c r="F8">
        <f>'Stripa Anions'!AC7</f>
        <v>0.89300000000000002</v>
      </c>
      <c r="G8">
        <f>'Stripa Anions'!AD7</f>
        <v>3.2148000000000003</v>
      </c>
      <c r="H8">
        <f>'Stripa Anions'!AE7</f>
        <v>4.9408747024272323E-2</v>
      </c>
      <c r="I8">
        <f>'Stripa Anions'!AG7</f>
        <v>8.8863996707994136E-2</v>
      </c>
      <c r="J8">
        <f t="shared" si="3"/>
        <v>1.8277194440559907</v>
      </c>
      <c r="K8">
        <f t="shared" si="4"/>
        <v>3.003556589750457</v>
      </c>
      <c r="L8">
        <f t="shared" si="5"/>
        <v>2.2370888372651048</v>
      </c>
      <c r="P8" s="2">
        <f>'Stripa Si'!E7</f>
        <v>0.43976947603330002</v>
      </c>
      <c r="Q8" s="2">
        <f>'Stripa Si'!F7</f>
        <v>1.5831701137198799</v>
      </c>
      <c r="R8" s="2">
        <f>'Stripa Si'!G7</f>
        <v>3.3861466868027903</v>
      </c>
      <c r="S8">
        <f t="shared" si="8"/>
        <v>1.2246329863434084</v>
      </c>
      <c r="T8">
        <f t="shared" si="9"/>
        <v>4.3195917101169559E-2</v>
      </c>
      <c r="U8">
        <f t="shared" si="10"/>
        <v>0.11156209065017572</v>
      </c>
    </row>
    <row r="9" spans="1:24" x14ac:dyDescent="0.2">
      <c r="A9">
        <f>'Stripa cations'!C8</f>
        <v>36</v>
      </c>
      <c r="B9">
        <f>'Stripa cations'!BL8</f>
        <v>1.2138091706881</v>
      </c>
      <c r="C9">
        <f>'Stripa cations'!BM8</f>
        <v>4.3697130144771599</v>
      </c>
      <c r="D9">
        <f>'Stripa cations'!BN8</f>
        <v>8.7294455006224556E-2</v>
      </c>
      <c r="E9">
        <f>'Stripa cations'!BP8</f>
        <v>0.13021977723578118</v>
      </c>
      <c r="F9">
        <f>'Stripa Anions'!AC8</f>
        <v>0.80299999999999994</v>
      </c>
      <c r="G9">
        <f>'Stripa Anions'!AD8</f>
        <v>2.8908</v>
      </c>
      <c r="H9">
        <f>'Stripa Anions'!AE8</f>
        <v>4.4467086682758339E-2</v>
      </c>
      <c r="I9">
        <f>'Stripa Anions'!AG8</f>
        <v>8.0100258930832224E-2</v>
      </c>
      <c r="J9">
        <f t="shared" si="3"/>
        <v>1.5115929896489415</v>
      </c>
      <c r="K9">
        <f t="shared" si="4"/>
        <v>1.9631251228354498</v>
      </c>
      <c r="L9">
        <f t="shared" si="5"/>
        <v>1.6257098163468848</v>
      </c>
      <c r="P9" s="2">
        <f>'Stripa Si'!E8</f>
        <v>0.37252365977330004</v>
      </c>
      <c r="Q9" s="2">
        <f>'Stripa Si'!F8</f>
        <v>1.3410851751838802</v>
      </c>
      <c r="R9" s="2">
        <f>'Stripa Si'!G8</f>
        <v>2.8683658713082063</v>
      </c>
      <c r="S9">
        <f t="shared" si="8"/>
        <v>1.0325688986321069</v>
      </c>
      <c r="T9">
        <f t="shared" si="9"/>
        <v>2.9968919009496917E-2</v>
      </c>
      <c r="U9">
        <f t="shared" si="10"/>
        <v>8.5994335604757471E-2</v>
      </c>
    </row>
    <row r="10" spans="1:24" x14ac:dyDescent="0.2">
      <c r="A10">
        <f>'Stripa cations'!C9</f>
        <v>48</v>
      </c>
      <c r="B10">
        <f>'Stripa cations'!BL9</f>
        <v>1.4917756107305999</v>
      </c>
      <c r="C10">
        <f>'Stripa cations'!BM9</f>
        <v>5.3703921986301602</v>
      </c>
      <c r="D10">
        <f>'Stripa cations'!BN9</f>
        <v>0.14038986965580666</v>
      </c>
      <c r="E10">
        <f>'Stripa cations'!BP9</f>
        <v>0.1832580438036962</v>
      </c>
      <c r="F10">
        <f>'Stripa Anions'!AC9</f>
        <v>0.77500000000000002</v>
      </c>
      <c r="G10">
        <f>'Stripa Anions'!AD9</f>
        <v>2.79</v>
      </c>
      <c r="H10">
        <f>'Stripa Anions'!AE9</f>
        <v>4.5490186591396101E-2</v>
      </c>
      <c r="I10">
        <f>'Stripa Anions'!AG9</f>
        <v>7.5462188840136474E-2</v>
      </c>
      <c r="J10">
        <f t="shared" si="3"/>
        <v>1.9248717557814194</v>
      </c>
      <c r="K10">
        <f t="shared" si="4"/>
        <v>3.0861572610555008</v>
      </c>
      <c r="L10">
        <f t="shared" si="5"/>
        <v>2.4284750630798797</v>
      </c>
      <c r="P10" s="2">
        <f>'Stripa Si'!E9</f>
        <v>0.30724064559240005</v>
      </c>
      <c r="Q10" s="2">
        <f>'Stripa Si'!F9</f>
        <v>1.1060663241326401</v>
      </c>
      <c r="R10" s="2">
        <f>'Stripa Si'!G9</f>
        <v>2.3656982824453192</v>
      </c>
      <c r="S10">
        <f t="shared" si="8"/>
        <v>1.3784139570123313</v>
      </c>
      <c r="T10">
        <f t="shared" si="9"/>
        <v>5.8224345155355392E-2</v>
      </c>
      <c r="U10">
        <f t="shared" si="10"/>
        <v>0.14563807813329527</v>
      </c>
    </row>
    <row r="11" spans="1:24" x14ac:dyDescent="0.2">
      <c r="A11">
        <f>'Stripa cations'!C10</f>
        <v>54</v>
      </c>
      <c r="B11">
        <f>'Stripa cations'!BL10</f>
        <v>1.2300162849786</v>
      </c>
      <c r="C11">
        <f>'Stripa cations'!BM10</f>
        <v>4.4280586259229597</v>
      </c>
      <c r="D11">
        <f>'Stripa cations'!BN10</f>
        <v>0.10473971307537859</v>
      </c>
      <c r="E11">
        <f>'Stripa cations'!BP10</f>
        <v>0.14472103811635798</v>
      </c>
      <c r="F11">
        <f>'Stripa Anions'!AC10</f>
        <v>0.61599999999999999</v>
      </c>
      <c r="G11">
        <f>'Stripa Anions'!AD10</f>
        <v>2.2176000000000005</v>
      </c>
      <c r="H11">
        <f>'Stripa Anions'!AE10</f>
        <v>3.6588699177076633E-2</v>
      </c>
      <c r="I11">
        <f>'Stripa Anions'!AG10</f>
        <v>5.7386554324650264E-2</v>
      </c>
      <c r="J11">
        <f t="shared" si="3"/>
        <v>1.9967796834068177</v>
      </c>
      <c r="K11">
        <f t="shared" si="4"/>
        <v>2.8626246745880373</v>
      </c>
      <c r="L11">
        <f t="shared" si="5"/>
        <v>2.5218631754336465</v>
      </c>
      <c r="P11" s="2">
        <f>'Stripa Si'!E10</f>
        <v>0.28638748796380004</v>
      </c>
      <c r="Q11" s="2">
        <f>'Stripa Si'!F10</f>
        <v>1.0309949566696801</v>
      </c>
      <c r="R11" s="2">
        <f>'Stripa Si'!G10</f>
        <v>2.2051326805523099</v>
      </c>
      <c r="S11">
        <f t="shared" si="8"/>
        <v>1.3630688605336057</v>
      </c>
      <c r="T11">
        <f t="shared" si="9"/>
        <v>4.6722895192275155E-2</v>
      </c>
      <c r="U11">
        <f t="shared" si="10"/>
        <v>0.12476458207051877</v>
      </c>
    </row>
    <row r="12" spans="1:24" x14ac:dyDescent="0.2">
      <c r="A12">
        <f>'Stripa cations'!C11</f>
        <v>60</v>
      </c>
      <c r="B12">
        <f>'Stripa cations'!BL11</f>
        <v>1.0519985269632</v>
      </c>
      <c r="C12">
        <f>'Stripa cations'!BM11</f>
        <v>3.7871946970675197</v>
      </c>
      <c r="D12">
        <f>'Stripa cations'!BN11</f>
        <v>7.7302166726771274E-2</v>
      </c>
      <c r="E12">
        <f>'Stripa cations'!BP11</f>
        <v>0.1194517513988239</v>
      </c>
      <c r="F12">
        <f>'Stripa Anions'!AC11</f>
        <v>0.61349999999999993</v>
      </c>
      <c r="G12">
        <f>'Stripa Anions'!AD11</f>
        <v>2.2085999999999997</v>
      </c>
      <c r="H12">
        <f>'Stripa Anions'!AE11</f>
        <v>3.69324061981628E-2</v>
      </c>
      <c r="I12">
        <f>'Stripa Anions'!AG11</f>
        <v>5.7037803811556799E-2</v>
      </c>
      <c r="J12">
        <f t="shared" si="3"/>
        <v>1.71474902520489</v>
      </c>
      <c r="K12">
        <f t="shared" si="4"/>
        <v>2.0930714969396353</v>
      </c>
      <c r="L12">
        <f t="shared" si="5"/>
        <v>2.0942557990744555</v>
      </c>
      <c r="P12" s="2">
        <f>'Stripa Si'!E11</f>
        <v>0.25923009116160006</v>
      </c>
      <c r="Q12" s="2">
        <f>'Stripa Si'!F11</f>
        <v>0.93322832818176027</v>
      </c>
      <c r="R12" s="2">
        <f>'Stripa Si'!G11</f>
        <v>1.9960255591726648</v>
      </c>
      <c r="S12">
        <f t="shared" si="8"/>
        <v>1.2054110859899358</v>
      </c>
      <c r="T12">
        <f t="shared" si="9"/>
        <v>3.8024478638283482E-2</v>
      </c>
      <c r="U12">
        <f t="shared" si="10"/>
        <v>0.11321898047211951</v>
      </c>
    </row>
    <row r="13" spans="1:24" x14ac:dyDescent="0.2">
      <c r="A13">
        <f>'Stripa cations'!C12</f>
        <v>66</v>
      </c>
      <c r="B13">
        <f>'Stripa cations'!BL12</f>
        <v>0.8730725029416001</v>
      </c>
      <c r="C13">
        <f>'Stripa cations'!BM12</f>
        <v>3.1430610105897605</v>
      </c>
      <c r="D13">
        <f>'Stripa cations'!BN12</f>
        <v>5.983847477578743E-2</v>
      </c>
      <c r="E13">
        <f>'Stripa cations'!BP12</f>
        <v>9.7726973240411227E-2</v>
      </c>
      <c r="F13">
        <f>'Stripa Anions'!AC12</f>
        <v>0.51949999999999996</v>
      </c>
      <c r="G13">
        <f>'Stripa Anions'!AD12</f>
        <v>1.8702000000000001</v>
      </c>
      <c r="H13">
        <f>'Stripa Anions'!AE12</f>
        <v>3.0336419578788694E-2</v>
      </c>
      <c r="I13">
        <f>'Stripa Anions'!AG12</f>
        <v>4.7601433476782508E-2</v>
      </c>
      <c r="J13">
        <f t="shared" si="3"/>
        <v>1.6806015456046199</v>
      </c>
      <c r="K13">
        <f t="shared" si="4"/>
        <v>1.9724962802672552</v>
      </c>
      <c r="L13">
        <f t="shared" si="5"/>
        <v>2.0530258461245152</v>
      </c>
      <c r="P13" s="2">
        <f>'Stripa Si'!E12</f>
        <v>0.24062303945160002</v>
      </c>
      <c r="Q13" s="2">
        <f>'Stripa Si'!F12</f>
        <v>0.86624294202576002</v>
      </c>
      <c r="R13" s="2">
        <f>'Stripa Si'!G12</f>
        <v>1.8527545730476207</v>
      </c>
      <c r="S13">
        <f t="shared" si="8"/>
        <v>1.1485936586943726</v>
      </c>
      <c r="T13">
        <f t="shared" si="9"/>
        <v>3.1776730391731484E-2</v>
      </c>
      <c r="U13">
        <f t="shared" si="10"/>
        <v>0.10033789366604616</v>
      </c>
    </row>
    <row r="14" spans="1:24" x14ac:dyDescent="0.2">
      <c r="A14">
        <f>'Stripa cations'!C13</f>
        <v>72</v>
      </c>
      <c r="B14">
        <f>'Stripa cations'!BL13</f>
        <v>0.89388539085359997</v>
      </c>
      <c r="C14">
        <f>'Stripa cations'!BM13</f>
        <v>3.2179874070729597</v>
      </c>
      <c r="D14">
        <f>'Stripa cations'!BN13</f>
        <v>6.5146076621182838E-2</v>
      </c>
      <c r="E14">
        <f>'Stripa cations'!BP13</f>
        <v>9.8389418126822295E-2</v>
      </c>
      <c r="F14">
        <f>'Stripa Anions'!AC13</f>
        <v>0.44750000000000001</v>
      </c>
      <c r="G14">
        <f>'Stripa Anions'!AD13</f>
        <v>1.6110000000000002</v>
      </c>
      <c r="H14">
        <f>'Stripa Anions'!AE13</f>
        <v>2.7615620691137037E-2</v>
      </c>
      <c r="I14">
        <f>'Stripa Anions'!AG13</f>
        <v>4.2021512585161028E-2</v>
      </c>
      <c r="J14">
        <f t="shared" si="3"/>
        <v>1.9975092533041336</v>
      </c>
      <c r="K14">
        <f t="shared" si="4"/>
        <v>2.3590299616944996</v>
      </c>
      <c r="L14">
        <f t="shared" si="5"/>
        <v>2.3414059150637607</v>
      </c>
      <c r="P14" s="2">
        <f>'Stripa Si'!E13</f>
        <v>0.19514314812819999</v>
      </c>
      <c r="Q14" s="2">
        <f>'Stripa Si'!F13</f>
        <v>0.70251533326151994</v>
      </c>
      <c r="R14" s="2">
        <f>'Stripa Si'!G13</f>
        <v>1.5025675052457144</v>
      </c>
      <c r="S14">
        <f t="shared" si="8"/>
        <v>1.3909514066355217</v>
      </c>
      <c r="T14">
        <f t="shared" si="9"/>
        <v>4.2574039353163881E-2</v>
      </c>
      <c r="U14">
        <f t="shared" si="10"/>
        <v>0.12402466294109733</v>
      </c>
    </row>
    <row r="15" spans="1:24" x14ac:dyDescent="0.2">
      <c r="A15">
        <f>'Stripa cations'!C14</f>
        <v>78</v>
      </c>
      <c r="B15">
        <f>'Stripa cations'!BL14</f>
        <v>2.6691589410948002</v>
      </c>
      <c r="C15">
        <f>'Stripa cations'!BM14</f>
        <v>9.6089721879412799</v>
      </c>
      <c r="D15">
        <f>'Stripa cations'!BN14</f>
        <v>0.26642964289025822</v>
      </c>
      <c r="E15">
        <f>'Stripa cations'!BP14</f>
        <v>0.34620982341554779</v>
      </c>
      <c r="F15">
        <f>'Stripa Anions'!AC14</f>
        <v>1.0754999999999999</v>
      </c>
      <c r="G15">
        <f>'Stripa Anions'!AD14</f>
        <v>3.8718000000000004</v>
      </c>
      <c r="H15">
        <f>'Stripa Anions'!AE14</f>
        <v>6.9801423548221608E-2</v>
      </c>
      <c r="I15">
        <f>'Stripa Anions'!AG14</f>
        <v>0.10383007998359461</v>
      </c>
      <c r="J15">
        <f t="shared" si="3"/>
        <v>2.4817842316083678</v>
      </c>
      <c r="K15">
        <f t="shared" si="4"/>
        <v>3.8169657486454844</v>
      </c>
      <c r="L15">
        <f t="shared" si="5"/>
        <v>3.3343884880975696</v>
      </c>
      <c r="P15" s="2">
        <f>'Stripa Si'!E14</f>
        <v>0.43172619070280005</v>
      </c>
      <c r="Q15" s="2">
        <f>'Stripa Si'!F14</f>
        <v>1.5542142865300803</v>
      </c>
      <c r="R15" s="2">
        <f>'Stripa Si'!G14</f>
        <v>3.3242148214570033</v>
      </c>
      <c r="S15">
        <f t="shared" si="8"/>
        <v>1.7709080147089307</v>
      </c>
      <c r="T15">
        <f t="shared" si="9"/>
        <v>7.8499813688973102E-2</v>
      </c>
      <c r="U15">
        <f t="shared" si="10"/>
        <v>0.19604874194949121</v>
      </c>
    </row>
    <row r="16" spans="1:24" x14ac:dyDescent="0.2">
      <c r="A16">
        <f>'Stripa cations'!C15</f>
        <v>84</v>
      </c>
      <c r="B16">
        <f>'Stripa cations'!BL15</f>
        <v>1.1551372567901999</v>
      </c>
      <c r="C16">
        <f>'Stripa cations'!BM15</f>
        <v>4.1584941244447204</v>
      </c>
      <c r="D16">
        <f>'Stripa cations'!BN15</f>
        <v>0.11522151228162579</v>
      </c>
      <c r="E16">
        <f>'Stripa cations'!BP15</f>
        <v>0.14645230238157037</v>
      </c>
      <c r="F16">
        <f>'Stripa Anions'!AC15</f>
        <v>0.43399999999999994</v>
      </c>
      <c r="G16">
        <f>'Stripa Anions'!AD15</f>
        <v>1.5624</v>
      </c>
      <c r="H16">
        <f>'Stripa Anions'!AE15</f>
        <v>3.025148341278101E-2</v>
      </c>
      <c r="I16">
        <f>'Stripa Anions'!AG15</f>
        <v>4.2953746477592931E-2</v>
      </c>
      <c r="J16">
        <f t="shared" si="3"/>
        <v>2.661606582465899</v>
      </c>
      <c r="K16">
        <f t="shared" si="4"/>
        <v>3.8087888355565935</v>
      </c>
      <c r="L16">
        <f t="shared" si="5"/>
        <v>3.4095350089652379</v>
      </c>
      <c r="P16" s="2">
        <f>'Stripa Si'!E15</f>
        <v>0.21167144434320001</v>
      </c>
      <c r="Q16" s="2">
        <f>'Stripa Si'!F15</f>
        <v>0.76201719963552006</v>
      </c>
      <c r="R16" s="2">
        <f>'Stripa Si'!G15</f>
        <v>1.6298324440762564</v>
      </c>
      <c r="S16">
        <f t="shared" si="8"/>
        <v>1.789048078415868</v>
      </c>
      <c r="T16">
        <f t="shared" si="9"/>
        <v>6.940704043554248E-2</v>
      </c>
      <c r="U16">
        <f t="shared" si="10"/>
        <v>0.17071620147160624</v>
      </c>
    </row>
    <row r="17" spans="1:21" x14ac:dyDescent="0.2">
      <c r="A17">
        <f>'Stripa cations'!C16</f>
        <v>90</v>
      </c>
      <c r="B17">
        <f>'Stripa cations'!BL16</f>
        <v>6.8907320114687991</v>
      </c>
      <c r="C17">
        <f>'Stripa cations'!BM16</f>
        <v>23.194203950603978</v>
      </c>
      <c r="D17">
        <f>'Stripa cations'!BN16</f>
        <v>0.73835515798601614</v>
      </c>
      <c r="E17">
        <f>'Stripa cations'!BP16</f>
        <v>1.1153705206703579</v>
      </c>
      <c r="F17">
        <f>'Stripa Anions'!AC16</f>
        <v>3.5329999999999999</v>
      </c>
      <c r="G17">
        <f>'Stripa Anions'!AD16</f>
        <v>11.892077999999998</v>
      </c>
      <c r="H17">
        <f>'Stripa Anions'!AE16</f>
        <v>0.31077104165459135</v>
      </c>
      <c r="I17">
        <f>'Stripa Anions'!AG16</f>
        <v>0.33514177869394174</v>
      </c>
      <c r="J17">
        <f t="shared" si="3"/>
        <v>1.9503911722243985</v>
      </c>
      <c r="K17">
        <f t="shared" si="4"/>
        <v>2.375881465837046</v>
      </c>
      <c r="L17">
        <f t="shared" si="5"/>
        <v>3.3280557411164691</v>
      </c>
      <c r="P17" s="2">
        <f>'Stripa Si'!E16</f>
        <v>0.29360976916479997</v>
      </c>
      <c r="Q17" s="2">
        <f>'Stripa Si'!F16</f>
        <v>0.98829048300871658</v>
      </c>
      <c r="R17" s="2">
        <f>'Stripa Si'!G16</f>
        <v>2.113794667823556</v>
      </c>
      <c r="S17">
        <f t="shared" si="8"/>
        <v>1.8007407149260424</v>
      </c>
      <c r="T17">
        <f t="shared" si="9"/>
        <v>0.30453089190349741</v>
      </c>
      <c r="U17">
        <f t="shared" si="10"/>
        <v>0.80124941215374801</v>
      </c>
    </row>
    <row r="18" spans="1:21" x14ac:dyDescent="0.2">
      <c r="A18">
        <f>'Stripa cations'!C17</f>
        <v>96</v>
      </c>
      <c r="B18">
        <f>'Stripa cations'!BL17</f>
        <v>8.8137823719404</v>
      </c>
      <c r="C18">
        <f>'Stripa cations'!BM17</f>
        <v>30.1078805825484</v>
      </c>
      <c r="D18">
        <f>'Stripa cations'!BN17</f>
        <v>0.95447701776481275</v>
      </c>
      <c r="E18">
        <f>'Stripa cations'!BP17</f>
        <v>1.4477051988557332</v>
      </c>
      <c r="F18">
        <f>'Stripa Anions'!AC17</f>
        <v>5.0824999999999996</v>
      </c>
      <c r="G18">
        <f>'Stripa Anions'!AD17</f>
        <v>17.361819999999994</v>
      </c>
      <c r="H18">
        <f>'Stripa Anions'!AE17</f>
        <v>0.42312492575598493</v>
      </c>
      <c r="I18">
        <f>'Stripa Anions'!AG17</f>
        <v>0.46185097197709668</v>
      </c>
      <c r="J18">
        <f t="shared" si="3"/>
        <v>1.7341431130231975</v>
      </c>
      <c r="K18">
        <f t="shared" si="4"/>
        <v>2.2557806445920825</v>
      </c>
      <c r="L18">
        <f t="shared" si="5"/>
        <v>3.134572160059296</v>
      </c>
      <c r="P18" s="2">
        <f>'Stripa Si'!E17</f>
        <v>0.39168044574940003</v>
      </c>
      <c r="Q18" s="2">
        <f>'Stripa Si'!F17</f>
        <v>1.3379804026799502</v>
      </c>
      <c r="R18" s="2">
        <f>'Stripa Si'!G17</f>
        <v>2.8617252614101605</v>
      </c>
      <c r="S18">
        <f t="shared" si="8"/>
        <v>1.6100642752440031</v>
      </c>
      <c r="T18">
        <f t="shared" si="9"/>
        <v>0.29056942124603991</v>
      </c>
      <c r="U18">
        <f t="shared" si="10"/>
        <v>0.7648833911291073</v>
      </c>
    </row>
    <row r="19" spans="1:21" x14ac:dyDescent="0.2">
      <c r="A19">
        <f>'Stripa cations'!C18</f>
        <v>102</v>
      </c>
      <c r="B19">
        <f>'Stripa cations'!BL18</f>
        <v>10.137011523791001</v>
      </c>
      <c r="C19">
        <f>'Stripa cations'!BM18</f>
        <v>32.377614806988447</v>
      </c>
      <c r="D19">
        <f>'Stripa cations'!BN18</f>
        <v>1.023699843797504</v>
      </c>
      <c r="E19">
        <f>'Stripa cations'!BP18</f>
        <v>1.5545478171152292</v>
      </c>
      <c r="F19">
        <f>'Stripa Anions'!AC18</f>
        <v>7.3174999999999999</v>
      </c>
      <c r="G19">
        <f>'Stripa Anions'!AD18</f>
        <v>23.372095000000002</v>
      </c>
      <c r="H19">
        <f>'Stripa Anions'!AE18</f>
        <v>0.52205357625475024</v>
      </c>
      <c r="I19">
        <f>'Stripa Anions'!AG18</f>
        <v>0.57784716359599531</v>
      </c>
      <c r="J19">
        <f t="shared" si="3"/>
        <v>1.3853107651234708</v>
      </c>
      <c r="K19">
        <f t="shared" si="4"/>
        <v>1.9609095509729098</v>
      </c>
      <c r="L19">
        <f t="shared" si="5"/>
        <v>2.6902404563883935</v>
      </c>
      <c r="P19" s="2">
        <f>'Stripa Si'!E18</f>
        <v>0.44135051085099997</v>
      </c>
      <c r="Q19" s="2">
        <f>'Stripa Si'!F18</f>
        <v>1.4096735316580939</v>
      </c>
      <c r="R19" s="2">
        <f>'Stripa Si'!G18</f>
        <v>3.0150653535784362</v>
      </c>
      <c r="S19">
        <f t="shared" si="8"/>
        <v>1.3065094513180868</v>
      </c>
      <c r="T19">
        <f t="shared" si="9"/>
        <v>0.28941629165004712</v>
      </c>
      <c r="U19">
        <f t="shared" si="10"/>
        <v>0.74545067858144798</v>
      </c>
    </row>
    <row r="20" spans="1:21" x14ac:dyDescent="0.2">
      <c r="A20">
        <f>'Stripa cations'!C19</f>
        <v>108</v>
      </c>
      <c r="B20">
        <f>'Stripa cations'!BL19</f>
        <v>9.3059754268220978</v>
      </c>
      <c r="C20">
        <f>'Stripa cations'!BM19</f>
        <v>29.816345267538011</v>
      </c>
      <c r="D20">
        <f>'Stripa cations'!BN19</f>
        <v>0.94038563632526118</v>
      </c>
      <c r="E20">
        <f>'Stripa cations'!BP19</f>
        <v>1.4343594618232753</v>
      </c>
      <c r="F20">
        <f>'Stripa Anions'!AC19</f>
        <v>4.87</v>
      </c>
      <c r="G20">
        <f>'Stripa Anions'!AD19</f>
        <v>15.603480000000003</v>
      </c>
      <c r="H20">
        <f>'Stripa Anions'!AE19</f>
        <v>0.38436157512813285</v>
      </c>
      <c r="I20">
        <f>'Stripa Anions'!AG19</f>
        <v>0.42123459199259261</v>
      </c>
      <c r="J20">
        <f t="shared" si="3"/>
        <v>1.9108779110517657</v>
      </c>
      <c r="K20">
        <f t="shared" si="4"/>
        <v>2.4466171885464076</v>
      </c>
      <c r="L20">
        <f t="shared" si="5"/>
        <v>3.4051321735905735</v>
      </c>
      <c r="P20" s="2">
        <f>'Stripa Si'!E19</f>
        <v>0.42857320040640001</v>
      </c>
      <c r="Q20" s="2">
        <f>'Stripa Si'!F19</f>
        <v>1.3731485341021059</v>
      </c>
      <c r="R20" s="2">
        <f>'Stripa Si'!G19</f>
        <v>2.9369442480902284</v>
      </c>
      <c r="S20">
        <f t="shared" si="8"/>
        <v>1.7563172338750237</v>
      </c>
      <c r="T20">
        <f t="shared" si="9"/>
        <v>0.28313732199885855</v>
      </c>
      <c r="U20">
        <f t="shared" si="10"/>
        <v>0.7590381352037564</v>
      </c>
    </row>
    <row r="21" spans="1:21" x14ac:dyDescent="0.2">
      <c r="A21">
        <f>'Stripa cations'!C20</f>
        <v>114</v>
      </c>
      <c r="B21">
        <f>'Stripa cations'!BL20</f>
        <v>9.6920101364183981</v>
      </c>
      <c r="C21">
        <f>'Stripa cations'!BM20</f>
        <v>31.111352537903073</v>
      </c>
      <c r="D21">
        <f>'Stripa cations'!BN20</f>
        <v>0.9888715447920039</v>
      </c>
      <c r="E21">
        <f>'Stripa cations'!BP20</f>
        <v>1.4917328061868187</v>
      </c>
      <c r="F21">
        <f>'Stripa Anions'!AC20</f>
        <v>4.7720000000000002</v>
      </c>
      <c r="G21">
        <f>'Stripa Anions'!AD20</f>
        <v>15.318120000000004</v>
      </c>
      <c r="H21">
        <f>'Stripa Anions'!AE20</f>
        <v>0.38076982413680982</v>
      </c>
      <c r="I21">
        <f>'Stripa Anions'!AG20</f>
        <v>0.42000092969583547</v>
      </c>
      <c r="J21">
        <f t="shared" si="3"/>
        <v>2.0310163739351217</v>
      </c>
      <c r="K21">
        <f t="shared" si="4"/>
        <v>2.5970323332048086</v>
      </c>
      <c r="L21">
        <f t="shared" si="5"/>
        <v>3.5517369146471438</v>
      </c>
      <c r="P21" s="2">
        <f>'Stripa Si'!E20</f>
        <v>0.41085320816069998</v>
      </c>
      <c r="Q21" s="2">
        <f>'Stripa Si'!F20</f>
        <v>1.3188387981958472</v>
      </c>
      <c r="R21" s="2">
        <f>'Stripa Si'!G20</f>
        <v>2.8207844427058206</v>
      </c>
      <c r="S21">
        <f t="shared" si="8"/>
        <v>1.8700144007856085</v>
      </c>
      <c r="T21">
        <f t="shared" si="9"/>
        <v>0.30887233586305191</v>
      </c>
      <c r="U21">
        <f t="shared" si="10"/>
        <v>0.81497945145397444</v>
      </c>
    </row>
    <row r="22" spans="1:21" x14ac:dyDescent="0.2">
      <c r="A22">
        <f>'Stripa cations'!C21</f>
        <v>120</v>
      </c>
      <c r="B22">
        <f>'Stripa cations'!BL21</f>
        <v>9.9290594083764017</v>
      </c>
      <c r="C22">
        <f>'Stripa cations'!BM21</f>
        <v>32.497811443615952</v>
      </c>
      <c r="D22">
        <f>'Stripa cations'!BN21</f>
        <v>1.0398868472244647</v>
      </c>
      <c r="E22">
        <f>'Stripa cations'!BP21</f>
        <v>1.5608969853089509</v>
      </c>
      <c r="F22">
        <f>'Stripa Anions'!AC21</f>
        <v>4.8724999999999996</v>
      </c>
      <c r="G22">
        <f>'Stripa Anions'!AD21</f>
        <v>15.947692499999997</v>
      </c>
      <c r="H22">
        <f>'Stripa Anions'!AE21</f>
        <v>0.39521467454156395</v>
      </c>
      <c r="I22">
        <f>'Stripa Anions'!AG21</f>
        <v>0.43649345342975882</v>
      </c>
      <c r="J22">
        <f t="shared" si="3"/>
        <v>2.0377751479479529</v>
      </c>
      <c r="K22">
        <f t="shared" si="4"/>
        <v>2.6311949282518401</v>
      </c>
      <c r="L22">
        <f t="shared" si="5"/>
        <v>3.5759917429325956</v>
      </c>
      <c r="P22" s="2">
        <f>'Stripa Si'!E21</f>
        <v>0.41986348261080003</v>
      </c>
      <c r="Q22" s="2">
        <f>'Stripa Si'!F21</f>
        <v>1.3742131785851484</v>
      </c>
      <c r="R22" s="2">
        <f>'Stripa Si'!G21</f>
        <v>2.9392213517050805</v>
      </c>
      <c r="S22">
        <f t="shared" si="8"/>
        <v>1.8761106339351903</v>
      </c>
      <c r="T22">
        <f t="shared" si="9"/>
        <v>0.3118628874685585</v>
      </c>
      <c r="U22">
        <f t="shared" si="10"/>
        <v>0.81889386908608808</v>
      </c>
    </row>
    <row r="23" spans="1:21" x14ac:dyDescent="0.2">
      <c r="A23">
        <f>'Stripa cations'!C22</f>
        <v>126</v>
      </c>
      <c r="B23">
        <f>'Stripa cations'!BL22</f>
        <v>9.8083371378299997</v>
      </c>
      <c r="C23">
        <f>'Stripa cations'!BM22</f>
        <v>30.160636698827251</v>
      </c>
      <c r="D23">
        <f>'Stripa cations'!BN22</f>
        <v>0.95889521801576127</v>
      </c>
      <c r="E23">
        <f>'Stripa cations'!BP22</f>
        <v>1.4465305780174624</v>
      </c>
      <c r="F23">
        <f>'Stripa Anions'!AC22</f>
        <v>4.9664999999999999</v>
      </c>
      <c r="G23">
        <f>'Stripa Anions'!AD22</f>
        <v>15.2719875</v>
      </c>
      <c r="H23">
        <f>'Stripa Anions'!AE22</f>
        <v>0.37588753423892129</v>
      </c>
      <c r="I23">
        <f>'Stripa Anions'!AG22</f>
        <v>0.41649379595035169</v>
      </c>
      <c r="J23">
        <f t="shared" si="3"/>
        <v>1.9748992525581397</v>
      </c>
      <c r="K23">
        <f t="shared" si="4"/>
        <v>2.5510162766032809</v>
      </c>
      <c r="L23">
        <f t="shared" si="5"/>
        <v>3.4731143466777996</v>
      </c>
      <c r="P23" s="2">
        <f>'Stripa Si'!E22</f>
        <v>0.4006079424024</v>
      </c>
      <c r="Q23" s="2">
        <f>'Stripa Si'!F22</f>
        <v>1.2318694228873801</v>
      </c>
      <c r="R23" s="2">
        <f>'Stripa Si'!G22</f>
        <v>2.6347709123201777</v>
      </c>
      <c r="S23">
        <f t="shared" si="8"/>
        <v>1.8274901945496624</v>
      </c>
      <c r="T23">
        <f t="shared" si="9"/>
        <v>0.31850016700223466</v>
      </c>
      <c r="U23">
        <f t="shared" si="10"/>
        <v>0.8342741146805791</v>
      </c>
    </row>
    <row r="24" spans="1:21" x14ac:dyDescent="0.2">
      <c r="A24">
        <f>'Stripa cations'!C23</f>
        <v>132</v>
      </c>
      <c r="B24">
        <f>'Stripa cations'!BL23</f>
        <v>8.7571128601350008</v>
      </c>
      <c r="C24">
        <f>'Stripa cations'!BM23</f>
        <v>28.574459262620515</v>
      </c>
      <c r="D24">
        <f>'Stripa cations'!BN23</f>
        <v>0.87977011947510098</v>
      </c>
      <c r="E24">
        <f>'Stripa cations'!BP23</f>
        <v>1.3841847122902002</v>
      </c>
      <c r="F24">
        <f>'Stripa Anions'!AC23</f>
        <v>4.5839999999999996</v>
      </c>
      <c r="G24">
        <f>'Stripa Anions'!AD23</f>
        <v>14.957592000000005</v>
      </c>
      <c r="H24">
        <f>'Stripa Anions'!AE23</f>
        <v>0.3704219777651066</v>
      </c>
      <c r="I24">
        <f>'Stripa Anions'!AG23</f>
        <v>0.41067447620358255</v>
      </c>
      <c r="J24">
        <f t="shared" si="3"/>
        <v>1.910364934584424</v>
      </c>
      <c r="K24">
        <f t="shared" si="4"/>
        <v>2.375048383422282</v>
      </c>
      <c r="L24">
        <f t="shared" si="5"/>
        <v>3.3705155603681152</v>
      </c>
      <c r="P24" s="2">
        <f>'Stripa Si'!E23</f>
        <v>0.41300449492800007</v>
      </c>
      <c r="Q24" s="2">
        <f>'Stripa Si'!F23</f>
        <v>1.3476336669500646</v>
      </c>
      <c r="R24" s="2">
        <f>'Stripa Si'!G23</f>
        <v>2.8823720438006366</v>
      </c>
      <c r="S24">
        <f t="shared" si="8"/>
        <v>1.7524724800675167</v>
      </c>
      <c r="T24">
        <f t="shared" si="9"/>
        <v>0.27046597898369867</v>
      </c>
      <c r="U24">
        <f t="shared" si="10"/>
        <v>0.74745625478131394</v>
      </c>
    </row>
    <row r="25" spans="1:21" x14ac:dyDescent="0.2">
      <c r="A25">
        <f>'Stripa cations'!C24</f>
        <v>138</v>
      </c>
      <c r="B25">
        <f>'Stripa cations'!BL24</f>
        <v>8.7931410859577017</v>
      </c>
      <c r="C25">
        <f>'Stripa cations'!BM24</f>
        <v>29.474608920130212</v>
      </c>
      <c r="D25">
        <f>'Stripa cations'!BN24</f>
        <v>0.91290010737290606</v>
      </c>
      <c r="E25">
        <f>'Stripa cations'!BP24</f>
        <v>1.4186820469573085</v>
      </c>
      <c r="F25">
        <f>'Stripa Anions'!AC24</f>
        <v>4.6609999999999996</v>
      </c>
      <c r="G25">
        <f>'Stripa Anions'!AD24</f>
        <v>15.623671999999999</v>
      </c>
      <c r="H25">
        <f>'Stripa Anions'!AE24</f>
        <v>0.39206325417940485</v>
      </c>
      <c r="I25">
        <f>'Stripa Anions'!AG24</f>
        <v>0.43386729332160762</v>
      </c>
      <c r="J25">
        <f t="shared" si="3"/>
        <v>1.8865353112975114</v>
      </c>
      <c r="K25">
        <f t="shared" si="4"/>
        <v>2.3284510793637669</v>
      </c>
      <c r="L25">
        <f t="shared" si="5"/>
        <v>3.2698524843763668</v>
      </c>
      <c r="P25" s="2">
        <f>'Stripa Si'!E24</f>
        <v>0.41634432486760004</v>
      </c>
      <c r="Q25" s="2">
        <f>'Stripa Si'!F24</f>
        <v>1.3955861769561955</v>
      </c>
      <c r="R25" s="2">
        <f>'Stripa Si'!G24</f>
        <v>2.9849347636713497</v>
      </c>
      <c r="S25">
        <f t="shared" si="8"/>
        <v>1.7318386391269605</v>
      </c>
      <c r="T25">
        <f t="shared" si="9"/>
        <v>0.27032888457361581</v>
      </c>
      <c r="U25">
        <f t="shared" si="10"/>
        <v>0.73646706631674741</v>
      </c>
    </row>
    <row r="26" spans="1:21" x14ac:dyDescent="0.2">
      <c r="A26">
        <f>'Stripa cations'!C25</f>
        <v>144</v>
      </c>
      <c r="B26">
        <f>'Stripa cations'!BL25</f>
        <v>9.1411648554564024</v>
      </c>
      <c r="C26">
        <f>'Stripa cations'!BM25</f>
        <v>30.504067122658011</v>
      </c>
      <c r="D26">
        <f>'Stripa cations'!BN25</f>
        <v>0.96440294957138861</v>
      </c>
      <c r="E26">
        <f>'Stripa cations'!BP25</f>
        <v>1.4686338504497973</v>
      </c>
      <c r="F26">
        <f>'Stripa Anions'!AC25</f>
        <v>4.8479999999999999</v>
      </c>
      <c r="G26">
        <f>'Stripa Anions'!AD25</f>
        <v>16.177775999999998</v>
      </c>
      <c r="H26">
        <f>'Stripa Anions'!AE25</f>
        <v>0.39218712867114253</v>
      </c>
      <c r="I26">
        <f>'Stripa Anions'!AG25</f>
        <v>0.43802484988704921</v>
      </c>
      <c r="J26">
        <f t="shared" si="3"/>
        <v>1.8855538068185649</v>
      </c>
      <c r="K26">
        <f t="shared" si="4"/>
        <v>2.4590377375185648</v>
      </c>
      <c r="L26">
        <f t="shared" si="5"/>
        <v>3.3528550967565081</v>
      </c>
      <c r="P26" s="2">
        <f>'Stripa Si'!E25</f>
        <v>0.41193656511840004</v>
      </c>
      <c r="Q26" s="2">
        <f>'Stripa Si'!F25</f>
        <v>1.3746323178001008</v>
      </c>
      <c r="R26" s="2">
        <f>'Stripa Si'!G25</f>
        <v>2.9401178231908167</v>
      </c>
      <c r="S26">
        <f t="shared" si="8"/>
        <v>1.737884999617032</v>
      </c>
      <c r="T26">
        <f t="shared" si="9"/>
        <v>0.28941017208899766</v>
      </c>
      <c r="U26">
        <f t="shared" si="10"/>
        <v>0.76969045075293963</v>
      </c>
    </row>
    <row r="27" spans="1:21" x14ac:dyDescent="0.2">
      <c r="A27">
        <f>'Stripa cations'!C26</f>
        <v>150</v>
      </c>
      <c r="B27">
        <f>'Stripa cations'!BL26</f>
        <v>8.1656424992631997</v>
      </c>
      <c r="C27">
        <f>'Stripa cations'!BM26</f>
        <v>27.248749020041306</v>
      </c>
      <c r="D27">
        <f>'Stripa cations'!BN26</f>
        <v>0.84020097993253606</v>
      </c>
      <c r="E27">
        <f>'Stripa cations'!BP26</f>
        <v>1.3205453688280047</v>
      </c>
      <c r="F27">
        <f>'Stripa Anions'!AC26</f>
        <v>4.7174999999999994</v>
      </c>
      <c r="G27">
        <f>'Stripa Anions'!AD26</f>
        <v>15.742297500000003</v>
      </c>
      <c r="H27">
        <f>'Stripa Anions'!AE26</f>
        <v>0.37693665549506683</v>
      </c>
      <c r="I27">
        <f>'Stripa Anions'!AG26</f>
        <v>0.42126324304451512</v>
      </c>
      <c r="J27">
        <f t="shared" si="3"/>
        <v>1.7309258080049179</v>
      </c>
      <c r="K27">
        <f t="shared" si="4"/>
        <v>2.2290243405195498</v>
      </c>
      <c r="L27">
        <f t="shared" si="5"/>
        <v>3.1347272534016501</v>
      </c>
      <c r="P27" s="2">
        <f>'Stripa Si'!E26</f>
        <v>0.38228407744519999</v>
      </c>
      <c r="Q27" s="2">
        <f>'Stripa Si'!F26</f>
        <v>1.2756819664346326</v>
      </c>
      <c r="R27" s="2">
        <f>'Stripa Si'!G26</f>
        <v>2.7284789086291465</v>
      </c>
      <c r="S27">
        <f t="shared" si="8"/>
        <v>1.6011741625253044</v>
      </c>
      <c r="T27">
        <f t="shared" si="9"/>
        <v>0.27055991785417899</v>
      </c>
      <c r="U27">
        <f t="shared" si="10"/>
        <v>0.73959304053766173</v>
      </c>
    </row>
    <row r="28" spans="1:21" x14ac:dyDescent="0.2">
      <c r="A28">
        <f>'Stripa cations'!C27</f>
        <v>156</v>
      </c>
      <c r="B28">
        <f>'Stripa cations'!BL27</f>
        <v>7.9718944973040005</v>
      </c>
      <c r="C28">
        <f>'Stripa cations'!BM27</f>
        <v>27.343598125752727</v>
      </c>
      <c r="D28">
        <f>'Stripa cations'!BN27</f>
        <v>0.84516841738316684</v>
      </c>
      <c r="E28">
        <f>'Stripa cations'!BP27</f>
        <v>1.325175624664152</v>
      </c>
      <c r="F28">
        <f>'Stripa Anions'!AC27</f>
        <v>4.5175000000000001</v>
      </c>
      <c r="G28">
        <f>'Stripa Anions'!AD27</f>
        <v>15.495025000000005</v>
      </c>
      <c r="H28">
        <f>'Stripa Anions'!AE27</f>
        <v>0.3682172937071041</v>
      </c>
      <c r="I28">
        <f>'Stripa Anions'!AG27</f>
        <v>0.41251164099005228</v>
      </c>
      <c r="J28">
        <f t="shared" si="3"/>
        <v>1.764669506874156</v>
      </c>
      <c r="K28">
        <f t="shared" si="4"/>
        <v>2.2952979988372033</v>
      </c>
      <c r="L28">
        <f t="shared" si="5"/>
        <v>3.2124563114962097</v>
      </c>
      <c r="P28" s="2">
        <f>'Stripa Si'!E27</f>
        <v>0.40074401722859998</v>
      </c>
      <c r="Q28" s="2">
        <f>'Stripa Si'!F27</f>
        <v>1.3745519790940983</v>
      </c>
      <c r="R28" s="2">
        <f>'Stripa Si'!G27</f>
        <v>2.9399459915974875</v>
      </c>
      <c r="S28">
        <f t="shared" si="8"/>
        <v>1.6208822639499927</v>
      </c>
      <c r="T28">
        <f t="shared" si="9"/>
        <v>0.25547965577683085</v>
      </c>
      <c r="U28">
        <f t="shared" si="10"/>
        <v>0.70395029992100222</v>
      </c>
    </row>
    <row r="29" spans="1:21" x14ac:dyDescent="0.2">
      <c r="A29">
        <f>'Stripa cations'!C28</f>
        <v>162</v>
      </c>
      <c r="B29">
        <f>'Stripa cations'!BL28</f>
        <v>8.5935250133408001</v>
      </c>
      <c r="C29">
        <f>'Stripa cations'!BM28</f>
        <v>28.607844769411528</v>
      </c>
      <c r="D29">
        <f>'Stripa cations'!BN28</f>
        <v>0.91007805960178989</v>
      </c>
      <c r="E29">
        <f>'Stripa cations'!BP28</f>
        <v>1.3778044149515813</v>
      </c>
      <c r="F29">
        <f>'Stripa Anions'!AC28</f>
        <v>4.6369999999999996</v>
      </c>
      <c r="G29">
        <f>'Stripa Anions'!AD28</f>
        <v>15.436573000000003</v>
      </c>
      <c r="H29">
        <f>'Stripa Anions'!AE28</f>
        <v>0.36290125259752443</v>
      </c>
      <c r="I29">
        <f>'Stripa Anions'!AG28</f>
        <v>0.40654975873951904</v>
      </c>
      <c r="J29">
        <f t="shared" si="3"/>
        <v>1.8532510272462368</v>
      </c>
      <c r="K29">
        <f t="shared" si="4"/>
        <v>2.5077842886673962</v>
      </c>
      <c r="L29">
        <f t="shared" si="5"/>
        <v>3.3890179131414908</v>
      </c>
      <c r="P29" s="2">
        <f>'Stripa Si'!E28</f>
        <v>0.38424946723839998</v>
      </c>
      <c r="Q29" s="2">
        <f>'Stripa Si'!F28</f>
        <v>1.2791664764366337</v>
      </c>
      <c r="R29" s="2">
        <f>'Stripa Si'!G28</f>
        <v>2.735931716066677</v>
      </c>
      <c r="S29">
        <f t="shared" si="8"/>
        <v>1.7114316007220989</v>
      </c>
      <c r="T29">
        <f t="shared" si="9"/>
        <v>0.29368412844597191</v>
      </c>
      <c r="U29">
        <f t="shared" si="10"/>
        <v>0.77643972356651503</v>
      </c>
    </row>
    <row r="30" spans="1:21" x14ac:dyDescent="0.2">
      <c r="A30">
        <f>'Stripa cations'!C29</f>
        <v>168</v>
      </c>
      <c r="B30">
        <f>'Stripa cations'!BL29</f>
        <v>8.1200264523958996</v>
      </c>
      <c r="C30">
        <f>'Stripa cations'!BM29</f>
        <v>26.990967927763972</v>
      </c>
      <c r="D30">
        <f>'Stripa cations'!BN29</f>
        <v>0.83297497542863086</v>
      </c>
      <c r="E30">
        <f>'Stripa cations'!BP29</f>
        <v>1.308502016912982</v>
      </c>
      <c r="F30">
        <f>'Stripa Anions'!AC29</f>
        <v>4.9124999999999996</v>
      </c>
      <c r="G30">
        <f>'Stripa Anions'!AD29</f>
        <v>16.329149999999998</v>
      </c>
      <c r="H30">
        <f>'Stripa Anions'!AE29</f>
        <v>0.43521054378385859</v>
      </c>
      <c r="I30">
        <f>'Stripa Anions'!AG29</f>
        <v>0.47969317963645075</v>
      </c>
      <c r="J30">
        <f t="shared" si="3"/>
        <v>1.6529315933630333</v>
      </c>
      <c r="K30">
        <f t="shared" si="4"/>
        <v>1.9139586283606138</v>
      </c>
      <c r="L30">
        <f t="shared" si="5"/>
        <v>2.7277894964124103</v>
      </c>
      <c r="P30" s="2">
        <f>'Stripa Si'!E29</f>
        <v>0.38360330052660002</v>
      </c>
      <c r="Q30" s="2">
        <f>'Stripa Si'!F29</f>
        <v>1.2750973709504185</v>
      </c>
      <c r="R30" s="2">
        <f>'Stripa Si'!G29</f>
        <v>2.72722855274835</v>
      </c>
      <c r="S30">
        <f t="shared" si="8"/>
        <v>1.5332077173775129</v>
      </c>
      <c r="T30">
        <f t="shared" si="9"/>
        <v>0.26339636906906272</v>
      </c>
      <c r="U30">
        <f t="shared" si="10"/>
        <v>0.70986639404416274</v>
      </c>
    </row>
    <row r="31" spans="1:21" x14ac:dyDescent="0.2">
      <c r="A31">
        <f>'Stripa cations'!C30</f>
        <v>174</v>
      </c>
      <c r="B31">
        <f>'Stripa cations'!BL30</f>
        <v>8.3467332819288007</v>
      </c>
      <c r="C31">
        <f>'Stripa cations'!BM30</f>
        <v>28.462360491377215</v>
      </c>
      <c r="D31">
        <f>'Stripa cations'!BN30</f>
        <v>0.90423646920125744</v>
      </c>
      <c r="E31">
        <f>'Stripa cations'!BP30</f>
        <v>1.3657896304985471</v>
      </c>
      <c r="F31">
        <f>'Stripa Anions'!AC30</f>
        <v>4.1114999999999995</v>
      </c>
      <c r="G31">
        <f>'Stripa Anions'!AD30</f>
        <v>14.020214999999999</v>
      </c>
      <c r="H31">
        <f>'Stripa Anions'!AE30</f>
        <v>0.33741541833064786</v>
      </c>
      <c r="I31">
        <f>'Stripa Anions'!AG30</f>
        <v>0.38280043810995246</v>
      </c>
      <c r="J31">
        <f t="shared" si="3"/>
        <v>2.0300944380223283</v>
      </c>
      <c r="K31">
        <f t="shared" si="4"/>
        <v>2.679890781740025</v>
      </c>
      <c r="L31">
        <f t="shared" si="5"/>
        <v>3.5678894131940591</v>
      </c>
      <c r="P31" s="2">
        <f>'Stripa Si'!E30</f>
        <v>0.38687256447840002</v>
      </c>
      <c r="Q31" s="2">
        <f>'Stripa Si'!F30</f>
        <v>1.3192354448713441</v>
      </c>
      <c r="R31" s="2">
        <f>'Stripa Si'!G30</f>
        <v>2.8216328062609595</v>
      </c>
      <c r="S31">
        <f t="shared" si="8"/>
        <v>1.8555006643600744</v>
      </c>
      <c r="T31">
        <f t="shared" si="9"/>
        <v>0.28623699447264833</v>
      </c>
      <c r="U31">
        <f t="shared" si="10"/>
        <v>0.76147234966526756</v>
      </c>
    </row>
    <row r="32" spans="1:21" x14ac:dyDescent="0.2">
      <c r="A32">
        <f>'Stripa cations'!C31</f>
        <v>180</v>
      </c>
      <c r="B32">
        <f>'Stripa cations'!BL31</f>
        <v>7.7560903706048006</v>
      </c>
      <c r="C32">
        <f>'Stripa cations'!BM31</f>
        <v>25.664903036331278</v>
      </c>
      <c r="D32">
        <f>'Stripa cations'!BN31</f>
        <v>0.79277483779815139</v>
      </c>
      <c r="E32">
        <f>'Stripa cations'!BP31</f>
        <v>1.244608294613472</v>
      </c>
      <c r="F32">
        <f>'Stripa Anions'!AC31</f>
        <v>3.9075000000000002</v>
      </c>
      <c r="G32">
        <f>'Stripa Anions'!AD31</f>
        <v>12.929917499999997</v>
      </c>
      <c r="H32">
        <f>'Stripa Anions'!AE31</f>
        <v>0.30069785167763868</v>
      </c>
      <c r="I32">
        <f>'Stripa Anions'!AG31</f>
        <v>0.34718437572510902</v>
      </c>
      <c r="J32">
        <f t="shared" si="3"/>
        <v>1.9849239592078824</v>
      </c>
      <c r="K32">
        <f t="shared" si="4"/>
        <v>2.6364499559113606</v>
      </c>
      <c r="L32">
        <f t="shared" si="5"/>
        <v>3.5848626310272627</v>
      </c>
      <c r="P32" s="2">
        <f>'Stripa Si'!E31</f>
        <v>0.38396365178540004</v>
      </c>
      <c r="Q32" s="2">
        <f>'Stripa Si'!F31</f>
        <v>1.2705357237578885</v>
      </c>
      <c r="R32" s="2">
        <f>'Stripa Si'!G31</f>
        <v>2.7174719218004251</v>
      </c>
      <c r="S32">
        <f t="shared" si="8"/>
        <v>1.8073298529227886</v>
      </c>
      <c r="T32">
        <f t="shared" si="9"/>
        <v>0.26266741015187406</v>
      </c>
      <c r="U32">
        <f t="shared" si="10"/>
        <v>0.7295817207241786</v>
      </c>
    </row>
    <row r="33" spans="1:21" x14ac:dyDescent="0.2">
      <c r="A33">
        <f>'Stripa cations'!C32</f>
        <v>186</v>
      </c>
      <c r="B33">
        <f>'Stripa cations'!BL32</f>
        <v>7.4491202193889992</v>
      </c>
      <c r="C33">
        <f>'Stripa cations'!BM32</f>
        <v>33.305016500888229</v>
      </c>
      <c r="D33">
        <f>'Stripa cations'!BN32</f>
        <v>1.0512725177020288</v>
      </c>
      <c r="E33">
        <f>'Stripa cations'!BP32</f>
        <v>1.6007999934589434</v>
      </c>
      <c r="F33">
        <f>'Stripa Anions'!AC32</f>
        <v>3.7875000000000005</v>
      </c>
      <c r="G33">
        <f>'Stripa Anions'!AD32</f>
        <v>16.933912500000005</v>
      </c>
      <c r="H33">
        <f>'Stripa Anions'!AE32</f>
        <v>0.39621521729560644</v>
      </c>
      <c r="I33">
        <f>'Stripa Anions'!AG32</f>
        <v>0.45074131036243964</v>
      </c>
      <c r="J33">
        <f t="shared" si="3"/>
        <v>1.9667644143601319</v>
      </c>
      <c r="K33">
        <f t="shared" si="4"/>
        <v>2.653286577122302</v>
      </c>
      <c r="L33">
        <f t="shared" si="5"/>
        <v>3.5514827610802864</v>
      </c>
      <c r="P33" s="2">
        <f>'Stripa Si'!E32</f>
        <v>0.33618068504219994</v>
      </c>
      <c r="Q33" s="2">
        <f>'Stripa Si'!F32</f>
        <v>1.5030638428236764</v>
      </c>
      <c r="R33" s="2">
        <f>'Stripa Si'!G32</f>
        <v>3.2148122348467951</v>
      </c>
      <c r="S33">
        <f t="shared" si="8"/>
        <v>1.8064250819441829</v>
      </c>
      <c r="T33">
        <f t="shared" si="9"/>
        <v>0.29112836488637461</v>
      </c>
      <c r="U33">
        <f t="shared" si="10"/>
        <v>0.77778684454159341</v>
      </c>
    </row>
    <row r="34" spans="1:21" x14ac:dyDescent="0.2">
      <c r="A34">
        <f>'Stripa cations'!C33</f>
        <v>192</v>
      </c>
      <c r="B34">
        <f>'Stripa cations'!BL33</f>
        <v>96.694844006083187</v>
      </c>
      <c r="C34">
        <f>'Stripa cations'!BM33</f>
        <v>314.45163270778255</v>
      </c>
      <c r="D34">
        <f>'Stripa cations'!BN33</f>
        <v>11.087155586717019</v>
      </c>
      <c r="E34">
        <f>'Stripa cations'!BP33</f>
        <v>14.448021480180365</v>
      </c>
      <c r="F34">
        <f>'Stripa Anions'!AC33</f>
        <v>55.238499999999995</v>
      </c>
      <c r="G34">
        <f>'Stripa Anions'!AD33</f>
        <v>179.63560199999998</v>
      </c>
      <c r="H34">
        <f>'Stripa Anions'!AE33</f>
        <v>4.3695959598431733</v>
      </c>
      <c r="I34">
        <f>'Stripa Anions'!AG33</f>
        <v>4.7766884020667835</v>
      </c>
      <c r="J34">
        <f t="shared" si="3"/>
        <v>1.750497280086954</v>
      </c>
      <c r="K34">
        <f t="shared" si="4"/>
        <v>2.5373411383131499</v>
      </c>
      <c r="L34">
        <f t="shared" si="5"/>
        <v>3.0246941529468359</v>
      </c>
      <c r="P34" s="2">
        <f>'Stripa Si'!E33</f>
        <v>24.7153727071776</v>
      </c>
      <c r="Q34" s="2">
        <f>'Stripa Si'!F33</f>
        <v>80.374392043741551</v>
      </c>
      <c r="R34" s="2">
        <f>'Stripa Si'!G33</f>
        <v>171.90792004229235</v>
      </c>
      <c r="S34">
        <f t="shared" si="8"/>
        <v>1.2093828695480155</v>
      </c>
      <c r="T34">
        <f t="shared" si="9"/>
        <v>6.2896028025393236E-2</v>
      </c>
      <c r="U34">
        <f t="shared" si="10"/>
        <v>0.15924080485777634</v>
      </c>
    </row>
    <row r="35" spans="1:21" x14ac:dyDescent="0.2">
      <c r="A35">
        <f>'Stripa cations'!C34</f>
        <v>198</v>
      </c>
      <c r="B35">
        <f>'Stripa cations'!BL34</f>
        <v>89.159200230099898</v>
      </c>
      <c r="C35">
        <f>'Stripa cations'!BM34</f>
        <v>281.02979912527491</v>
      </c>
      <c r="D35">
        <f>'Stripa cations'!BN34</f>
        <v>10.120052314973915</v>
      </c>
      <c r="E35">
        <f>'Stripa cations'!BP34</f>
        <v>13.032120052286524</v>
      </c>
      <c r="F35">
        <f>'Stripa Anions'!AC34</f>
        <v>53.858000000000004</v>
      </c>
      <c r="G35">
        <f>'Stripa Anions'!AD34</f>
        <v>169.76041600000002</v>
      </c>
      <c r="H35">
        <f>'Stripa Anions'!AE34</f>
        <v>4.1424035686152791</v>
      </c>
      <c r="I35">
        <f>'Stripa Anions'!AG34</f>
        <v>4.492942981482237</v>
      </c>
      <c r="J35">
        <f t="shared" si="3"/>
        <v>1.6554495196646719</v>
      </c>
      <c r="K35">
        <f t="shared" si="4"/>
        <v>2.4430387207195365</v>
      </c>
      <c r="L35">
        <f t="shared" si="5"/>
        <v>2.900575437079592</v>
      </c>
      <c r="P35" s="2">
        <f>'Stripa Si'!E34</f>
        <v>24.9745951850106</v>
      </c>
      <c r="Q35" s="2">
        <f>'Stripa Si'!F34</f>
        <v>78.719924023153411</v>
      </c>
      <c r="R35" s="2">
        <f>'Stripa Si'!G34</f>
        <v>168.36927857995929</v>
      </c>
      <c r="S35">
        <f t="shared" si="8"/>
        <v>1.1309941023868872</v>
      </c>
      <c r="T35">
        <f t="shared" si="9"/>
        <v>5.8662997131162901E-2</v>
      </c>
      <c r="U35">
        <f t="shared" si="10"/>
        <v>0.14696070549591997</v>
      </c>
    </row>
    <row r="36" spans="1:21" x14ac:dyDescent="0.2">
      <c r="A36">
        <f>'Stripa cations'!C35</f>
        <v>204</v>
      </c>
      <c r="B36">
        <f>'Stripa cations'!BL35</f>
        <v>93.238709040431985</v>
      </c>
      <c r="C36">
        <f>'Stripa cations'!BM35</f>
        <v>297.99091409322079</v>
      </c>
      <c r="D36">
        <f>'Stripa cations'!BN35</f>
        <v>10.795280426505656</v>
      </c>
      <c r="E36">
        <f>'Stripa cations'!BP35</f>
        <v>13.749767624223329</v>
      </c>
      <c r="F36">
        <f>'Stripa Anions'!AC35</f>
        <v>55.52300000000001</v>
      </c>
      <c r="G36">
        <f>'Stripa Anions'!AD35</f>
        <v>177.45150800000005</v>
      </c>
      <c r="H36">
        <f>'Stripa Anions'!AE35</f>
        <v>4.3507211782082962</v>
      </c>
      <c r="I36">
        <f>'Stripa Anions'!AG35</f>
        <v>4.7022944865572454</v>
      </c>
      <c r="J36">
        <f t="shared" si="3"/>
        <v>1.6792808212890515</v>
      </c>
      <c r="K36">
        <f t="shared" si="4"/>
        <v>2.4812622975189926</v>
      </c>
      <c r="L36">
        <f t="shared" si="5"/>
        <v>2.9240549828452225</v>
      </c>
      <c r="P36" s="2">
        <f>'Stripa Si'!E35</f>
        <v>28.028261564917198</v>
      </c>
      <c r="Q36" s="2">
        <f>'Stripa Si'!F35</f>
        <v>89.578323961475377</v>
      </c>
      <c r="R36" s="2">
        <f>'Stripa Si'!G35</f>
        <v>191.59365267374298</v>
      </c>
      <c r="S36">
        <f t="shared" si="8"/>
        <v>1.1159461544214735</v>
      </c>
      <c r="T36">
        <f t="shared" si="9"/>
        <v>5.5093597301559639E-2</v>
      </c>
      <c r="U36">
        <f t="shared" si="10"/>
        <v>0.1368148050606422</v>
      </c>
    </row>
    <row r="37" spans="1:21" x14ac:dyDescent="0.2">
      <c r="A37">
        <f>'Stripa cations'!C36</f>
        <v>210</v>
      </c>
      <c r="B37">
        <f>'Stripa cations'!BL36</f>
        <v>81.860925399449599</v>
      </c>
      <c r="C37">
        <f>'Stripa cations'!BM36</f>
        <v>262.36426590523598</v>
      </c>
      <c r="D37">
        <f>'Stripa cations'!BN36</f>
        <v>9.6066533508414818</v>
      </c>
      <c r="E37">
        <f>'Stripa cations'!BP36</f>
        <v>12.159893383379099</v>
      </c>
      <c r="F37">
        <f>'Stripa Anions'!AC36</f>
        <v>45.577499999999993</v>
      </c>
      <c r="G37">
        <f>'Stripa Anions'!AD36</f>
        <v>146.07588750000005</v>
      </c>
      <c r="H37">
        <f>'Stripa Anions'!AE36</f>
        <v>3.543622864938003</v>
      </c>
      <c r="I37">
        <f>'Stripa Anions'!AG36</f>
        <v>3.8278555840718775</v>
      </c>
      <c r="J37">
        <f t="shared" si="3"/>
        <v>1.7960819570939515</v>
      </c>
      <c r="K37">
        <f t="shared" si="4"/>
        <v>2.7109694561160795</v>
      </c>
      <c r="L37">
        <f t="shared" si="5"/>
        <v>3.176685513940948</v>
      </c>
      <c r="P37" s="2">
        <f>'Stripa Si'!E36</f>
        <v>29.755400287235201</v>
      </c>
      <c r="Q37" s="2">
        <f>'Stripa Si'!F36</f>
        <v>95.36605792058883</v>
      </c>
      <c r="R37" s="2">
        <f>'Stripa Si'!G36</f>
        <v>203.97268636059013</v>
      </c>
      <c r="S37">
        <f t="shared" si="8"/>
        <v>1.0866556987361939</v>
      </c>
      <c r="T37">
        <f t="shared" si="9"/>
        <v>4.629348597560589E-2</v>
      </c>
      <c r="U37">
        <f t="shared" si="10"/>
        <v>0.11491740735529679</v>
      </c>
    </row>
    <row r="38" spans="1:21" x14ac:dyDescent="0.2">
      <c r="A38">
        <f>'Stripa cations'!C37</f>
        <v>216</v>
      </c>
      <c r="B38">
        <f>'Stripa cations'!BL37</f>
        <v>86.122623234928497</v>
      </c>
      <c r="C38">
        <f>'Stripa cations'!BM37</f>
        <v>259.05685069066499</v>
      </c>
      <c r="D38">
        <f>'Stripa cations'!BN37</f>
        <v>9.5440304689594999</v>
      </c>
      <c r="E38">
        <f>'Stripa cations'!BP37</f>
        <v>11.978343346997335</v>
      </c>
      <c r="F38">
        <f>'Stripa Anions'!AC37</f>
        <v>47.0105</v>
      </c>
      <c r="G38">
        <f>'Stripa Anions'!AD37</f>
        <v>141.40758399999999</v>
      </c>
      <c r="H38">
        <f>'Stripa Anions'!AE37</f>
        <v>3.4388172334246856</v>
      </c>
      <c r="I38">
        <f>'Stripa Anions'!AG37</f>
        <v>3.7267942477907066</v>
      </c>
      <c r="J38">
        <f t="shared" si="3"/>
        <v>1.8319869653572824</v>
      </c>
      <c r="K38">
        <f t="shared" si="4"/>
        <v>2.7753817144433377</v>
      </c>
      <c r="L38">
        <f t="shared" si="5"/>
        <v>3.2141144776367132</v>
      </c>
      <c r="P38" s="2">
        <f>'Stripa Si'!E37</f>
        <v>32.418983698843498</v>
      </c>
      <c r="Q38" s="2">
        <f>'Stripa Si'!F37</f>
        <v>97.516302966121245</v>
      </c>
      <c r="R38" s="2">
        <f>'Stripa Si'!G37</f>
        <v>208.57171527962137</v>
      </c>
      <c r="S38">
        <f t="shared" si="8"/>
        <v>1.0842651774177714</v>
      </c>
      <c r="T38">
        <f t="shared" si="9"/>
        <v>4.5016775137679578E-2</v>
      </c>
      <c r="U38">
        <f t="shared" si="10"/>
        <v>0.11089759521377246</v>
      </c>
    </row>
    <row r="39" spans="1:21" x14ac:dyDescent="0.2">
      <c r="A39">
        <f>'Stripa cations'!C38</f>
        <v>222</v>
      </c>
      <c r="B39">
        <f>'Stripa cations'!BL38</f>
        <v>81.130651469332278</v>
      </c>
      <c r="C39">
        <f>'Stripa cations'!BM38</f>
        <v>242.98630115065035</v>
      </c>
      <c r="D39">
        <f>'Stripa cations'!BN38</f>
        <v>9.0296088235499177</v>
      </c>
      <c r="E39">
        <f>'Stripa cations'!BP38</f>
        <v>11.224136384634967</v>
      </c>
      <c r="F39">
        <f>'Stripa Anions'!AC38</f>
        <v>40.260000000000005</v>
      </c>
      <c r="G39">
        <f>'Stripa Anions'!AD38</f>
        <v>120.57870000000003</v>
      </c>
      <c r="H39">
        <f>'Stripa Anions'!AE38</f>
        <v>2.91855420348422</v>
      </c>
      <c r="I39">
        <f>'Stripa Anions'!AG38</f>
        <v>3.1714268611981487</v>
      </c>
      <c r="J39">
        <f t="shared" si="3"/>
        <v>2.0151676967047272</v>
      </c>
      <c r="K39">
        <f t="shared" si="4"/>
        <v>3.0938636715296277</v>
      </c>
      <c r="L39">
        <f t="shared" si="5"/>
        <v>3.5391440117886077</v>
      </c>
      <c r="P39" s="2">
        <f>'Stripa Si'!E38</f>
        <v>32.800804103275794</v>
      </c>
      <c r="Q39" s="2">
        <f>'Stripa Si'!F38</f>
        <v>98.238408289311053</v>
      </c>
      <c r="R39" s="2">
        <f>'Stripa Si'!G38</f>
        <v>210.11618262804583</v>
      </c>
      <c r="S39">
        <f t="shared" si="8"/>
        <v>1.1104538536784965</v>
      </c>
      <c r="T39">
        <f t="shared" si="9"/>
        <v>4.2385617284051762E-2</v>
      </c>
      <c r="U39">
        <f t="shared" si="10"/>
        <v>0.10370679435589238</v>
      </c>
    </row>
    <row r="40" spans="1:21" x14ac:dyDescent="0.2">
      <c r="A40">
        <f>'Stripa cations'!C39</f>
        <v>228</v>
      </c>
      <c r="B40">
        <f>'Stripa cations'!BL39</f>
        <v>67.897650626655988</v>
      </c>
      <c r="C40">
        <f>'Stripa cations'!BM39</f>
        <v>208.85317332759382</v>
      </c>
      <c r="D40">
        <f>'Stripa cations'!BN39</f>
        <v>7.9282629745348405</v>
      </c>
      <c r="E40">
        <f>'Stripa cations'!BP39</f>
        <v>9.5974188684801298</v>
      </c>
      <c r="F40">
        <f>'Stripa Anions'!AC39</f>
        <v>28.1035</v>
      </c>
      <c r="G40">
        <f>'Stripa Anions'!AD39</f>
        <v>86.446365999999998</v>
      </c>
      <c r="H40">
        <f>'Stripa Anions'!AE39</f>
        <v>2.1172667467252109</v>
      </c>
      <c r="I40">
        <f>'Stripa Anions'!AG39</f>
        <v>2.3202840275913363</v>
      </c>
      <c r="J40">
        <f t="shared" si="3"/>
        <v>2.4159855756989694</v>
      </c>
      <c r="K40">
        <f t="shared" si="4"/>
        <v>3.7445744551542841</v>
      </c>
      <c r="L40">
        <f t="shared" si="5"/>
        <v>4.136312086948732</v>
      </c>
      <c r="P40" s="2">
        <f>'Stripa Si'!E39</f>
        <v>32.471973371295995</v>
      </c>
      <c r="Q40" s="2">
        <f>'Stripa Si'!F39</f>
        <v>99.883790090106473</v>
      </c>
      <c r="R40" s="2">
        <f>'Stripa Si'!G39</f>
        <v>213.63539012508352</v>
      </c>
      <c r="S40">
        <f t="shared" si="8"/>
        <v>1.1208769300155341</v>
      </c>
      <c r="T40">
        <f t="shared" si="9"/>
        <v>3.6747000428576343E-2</v>
      </c>
      <c r="U40">
        <f t="shared" si="10"/>
        <v>8.7938396408769576E-2</v>
      </c>
    </row>
    <row r="41" spans="1:21" x14ac:dyDescent="0.2">
      <c r="A41">
        <f>'Stripa cations'!C40</f>
        <v>234</v>
      </c>
      <c r="B41">
        <f>'Stripa cations'!BL40</f>
        <v>61.902684960405587</v>
      </c>
      <c r="C41">
        <f>'Stripa cations'!BM40</f>
        <v>189.17460523899953</v>
      </c>
      <c r="D41">
        <f>'Stripa cations'!BN40</f>
        <v>7.2758220802433931</v>
      </c>
      <c r="E41">
        <f>'Stripa cations'!BP40</f>
        <v>8.6742983189535394</v>
      </c>
      <c r="F41">
        <f>'Stripa Anions'!AC40</f>
        <v>30.341999999999999</v>
      </c>
      <c r="G41">
        <f>'Stripa Anions'!AD40</f>
        <v>92.725152000000008</v>
      </c>
      <c r="H41">
        <f>'Stripa Anions'!AE40</f>
        <v>2.1760519602865607</v>
      </c>
      <c r="I41">
        <f>'Stripa Anions'!AG40</f>
        <v>2.3891702613483972</v>
      </c>
      <c r="J41">
        <f t="shared" si="3"/>
        <v>2.0401649515656715</v>
      </c>
      <c r="K41">
        <f t="shared" si="4"/>
        <v>3.3435883945001259</v>
      </c>
      <c r="L41">
        <f t="shared" si="5"/>
        <v>3.6306739872351956</v>
      </c>
      <c r="P41" s="2">
        <f>'Stripa Si'!E40</f>
        <v>32.4386446926856</v>
      </c>
      <c r="Q41" s="2">
        <f>'Stripa Si'!F40</f>
        <v>99.132498180847193</v>
      </c>
      <c r="R41" s="2">
        <f>'Stripa Si'!G40</f>
        <v>212.02849735511921</v>
      </c>
      <c r="S41">
        <f t="shared" si="8"/>
        <v>0.98601543936705882</v>
      </c>
      <c r="T41">
        <f t="shared" si="9"/>
        <v>3.396670193745558E-2</v>
      </c>
      <c r="U41">
        <f t="shared" si="10"/>
        <v>8.0018678413104671E-2</v>
      </c>
    </row>
    <row r="42" spans="1:21" x14ac:dyDescent="0.2">
      <c r="A42">
        <f>'Stripa cations'!C41</f>
        <v>240</v>
      </c>
      <c r="B42">
        <f>'Stripa cations'!BL41</f>
        <v>58.015651632796001</v>
      </c>
      <c r="C42">
        <f>'Stripa cations'!BM41</f>
        <v>179.84852006166759</v>
      </c>
      <c r="D42">
        <f>'Stripa cations'!BN41</f>
        <v>6.9454351212830083</v>
      </c>
      <c r="E42">
        <f>'Stripa cations'!BP41</f>
        <v>8.2487225201576031</v>
      </c>
      <c r="F42">
        <f>'Stripa Anions'!AC41</f>
        <v>27.808500000000002</v>
      </c>
      <c r="G42">
        <f>'Stripa Anions'!AD41</f>
        <v>86.206350000000029</v>
      </c>
      <c r="H42">
        <f>'Stripa Anions'!AE41</f>
        <v>1.9888699144382651</v>
      </c>
      <c r="I42">
        <f>'Stripa Anions'!AG41</f>
        <v>2.1926805536221088</v>
      </c>
      <c r="J42">
        <f t="shared" si="3"/>
        <v>2.0862560595787611</v>
      </c>
      <c r="K42">
        <f t="shared" si="4"/>
        <v>3.4921515333217115</v>
      </c>
      <c r="L42">
        <f t="shared" si="5"/>
        <v>3.7619353656105829</v>
      </c>
      <c r="P42" s="2">
        <f>'Stripa Si'!E41</f>
        <v>31.759545981715195</v>
      </c>
      <c r="Q42" s="2">
        <f>'Stripa Si'!F41</f>
        <v>98.454592543317119</v>
      </c>
      <c r="R42" s="2">
        <f>'Stripa Si'!G41</f>
        <v>210.57856603782457</v>
      </c>
      <c r="S42">
        <f t="shared" si="8"/>
        <v>0.97393914265047854</v>
      </c>
      <c r="T42">
        <f t="shared" si="9"/>
        <v>3.2674031608692755E-2</v>
      </c>
      <c r="U42">
        <f t="shared" si="10"/>
        <v>7.6745178874508907E-2</v>
      </c>
    </row>
    <row r="43" spans="1:21" x14ac:dyDescent="0.2">
      <c r="A43">
        <f>'Stripa cations'!C42</f>
        <v>246</v>
      </c>
      <c r="B43">
        <f>'Stripa cations'!BL42</f>
        <v>54.034606150260402</v>
      </c>
      <c r="C43">
        <f>'Stripa cations'!BM42</f>
        <v>168.6420057949627</v>
      </c>
      <c r="D43">
        <f>'Stripa cations'!BN42</f>
        <v>6.5087492228801969</v>
      </c>
      <c r="E43">
        <f>'Stripa cations'!BP42</f>
        <v>7.8195604762646163</v>
      </c>
      <c r="F43">
        <f>'Stripa Anions'!AC42</f>
        <v>20.648</v>
      </c>
      <c r="G43">
        <f>'Stripa Anions'!AD42</f>
        <v>64.442407999999986</v>
      </c>
      <c r="H43">
        <f>'Stripa Anions'!AE42</f>
        <v>1.5366107760306118</v>
      </c>
      <c r="I43">
        <f>'Stripa Anions'!AG42</f>
        <v>1.710026740011457</v>
      </c>
      <c r="J43">
        <f t="shared" si="3"/>
        <v>2.6169414059599192</v>
      </c>
      <c r="K43">
        <f t="shared" si="4"/>
        <v>4.2357826226454449</v>
      </c>
      <c r="L43">
        <f t="shared" si="5"/>
        <v>4.5727708773795115</v>
      </c>
      <c r="P43" s="2">
        <f>'Stripa Si'!E42</f>
        <v>30.780382274319997</v>
      </c>
      <c r="Q43" s="2">
        <f>'Stripa Si'!F42</f>
        <v>96.065573078152696</v>
      </c>
      <c r="R43" s="2">
        <f>'Stripa Si'!G42</f>
        <v>205.46883697171285</v>
      </c>
      <c r="S43">
        <f t="shared" si="8"/>
        <v>1.050676761754604</v>
      </c>
      <c r="T43">
        <f t="shared" si="9"/>
        <v>3.1442405471433531E-2</v>
      </c>
      <c r="U43">
        <f t="shared" si="10"/>
        <v>7.4868131659412904E-2</v>
      </c>
    </row>
    <row r="44" spans="1:21" x14ac:dyDescent="0.2">
      <c r="A44">
        <f>'Stripa cations'!C43</f>
        <v>252</v>
      </c>
      <c r="B44">
        <f>'Stripa cations'!BL43</f>
        <v>48.178414484561394</v>
      </c>
      <c r="C44">
        <f>'Stripa cations'!BM43</f>
        <v>151.76200562636839</v>
      </c>
      <c r="D44">
        <f>'Stripa cations'!BN43</f>
        <v>5.8453667925601538</v>
      </c>
      <c r="E44">
        <f>'Stripa cations'!BP43</f>
        <v>7.0932719609428361</v>
      </c>
      <c r="F44">
        <f>'Stripa Anions'!AC43</f>
        <v>20.118499999999997</v>
      </c>
      <c r="G44">
        <f>'Stripa Anions'!AD43</f>
        <v>63.373274999999992</v>
      </c>
      <c r="H44">
        <f>'Stripa Anions'!AE43</f>
        <v>1.4338641031607486</v>
      </c>
      <c r="I44">
        <f>'Stripa Anions'!AG43</f>
        <v>1.5750008926673069</v>
      </c>
      <c r="J44">
        <f t="shared" si="3"/>
        <v>2.394731937498392</v>
      </c>
      <c r="K44">
        <f t="shared" si="4"/>
        <v>4.07665327535216</v>
      </c>
      <c r="L44">
        <f t="shared" si="5"/>
        <v>4.5036621845529154</v>
      </c>
      <c r="P44" s="2">
        <f>'Stripa Si'!E43</f>
        <v>29.444991230459998</v>
      </c>
      <c r="Q44" s="2">
        <f>'Stripa Si'!F43</f>
        <v>92.751722375948972</v>
      </c>
      <c r="R44" s="2">
        <f>'Stripa Si'!G43</f>
        <v>198.38104237618418</v>
      </c>
      <c r="S44">
        <f t="shared" si="8"/>
        <v>0.97205449593011373</v>
      </c>
      <c r="T44">
        <f t="shared" si="9"/>
        <v>2.9253907506467218E-2</v>
      </c>
      <c r="U44">
        <f t="shared" si="10"/>
        <v>7.0393839226654056E-2</v>
      </c>
    </row>
    <row r="45" spans="1:21" x14ac:dyDescent="0.2">
      <c r="A45">
        <f>'Stripa cations'!C44</f>
        <v>258</v>
      </c>
      <c r="B45">
        <f>'Stripa cations'!BL44</f>
        <v>50.120455723402515</v>
      </c>
      <c r="C45">
        <f>'Stripa cations'!BM44</f>
        <v>159.13244692180297</v>
      </c>
      <c r="D45">
        <f>'Stripa cations'!BN44</f>
        <v>6.1627354464147386</v>
      </c>
      <c r="E45">
        <f>'Stripa cations'!BP44</f>
        <v>7.5023822003547043</v>
      </c>
      <c r="F45">
        <f>'Stripa Anions'!AC44</f>
        <v>14.624499999999998</v>
      </c>
      <c r="G45">
        <f>'Stripa Anions'!AD44</f>
        <v>46.432787499999989</v>
      </c>
      <c r="H45">
        <f>'Stripa Anions'!AE44</f>
        <v>1.1603446234020567</v>
      </c>
      <c r="I45">
        <f>'Stripa Anions'!AG44</f>
        <v>1.2877280296065123</v>
      </c>
      <c r="J45">
        <f t="shared" si="3"/>
        <v>3.4271568753395001</v>
      </c>
      <c r="K45">
        <f t="shared" si="4"/>
        <v>5.3111250934623113</v>
      </c>
      <c r="L45">
        <f t="shared" si="5"/>
        <v>5.8260611152862669</v>
      </c>
      <c r="P45" s="2">
        <f>'Stripa Si'!E44</f>
        <v>30.079800840226902</v>
      </c>
      <c r="Q45" s="2">
        <f>'Stripa Si'!F44</f>
        <v>95.503367667720411</v>
      </c>
      <c r="R45" s="2">
        <f>'Stripa Si'!G44</f>
        <v>204.26636986388903</v>
      </c>
      <c r="S45">
        <f t="shared" si="8"/>
        <v>1.1211551188896329</v>
      </c>
      <c r="T45">
        <f t="shared" si="9"/>
        <v>2.9999678774962842E-2</v>
      </c>
      <c r="U45">
        <f t="shared" si="10"/>
        <v>7.2542215935996218E-2</v>
      </c>
    </row>
    <row r="46" spans="1:21" x14ac:dyDescent="0.2">
      <c r="A46">
        <f>'Stripa cations'!C45</f>
        <v>264</v>
      </c>
      <c r="B46">
        <f>'Stripa cations'!BL45</f>
        <v>45.368212874407199</v>
      </c>
      <c r="C46">
        <f>'Stripa cations'!BM45</f>
        <v>144.76996728223341</v>
      </c>
      <c r="D46">
        <f>'Stripa cations'!BN45</f>
        <v>5.5971124308200739</v>
      </c>
      <c r="E46">
        <f>'Stripa cations'!BP45</f>
        <v>6.9521319797779455</v>
      </c>
      <c r="F46">
        <f>'Stripa Anions'!AC45</f>
        <v>16.506999999999998</v>
      </c>
      <c r="G46">
        <f>'Stripa Anions'!AD45</f>
        <v>52.673837000000013</v>
      </c>
      <c r="H46">
        <f>'Stripa Anions'!AE45</f>
        <v>1.1841065647999178</v>
      </c>
      <c r="I46">
        <f>'Stripa Anions'!AG45</f>
        <v>1.3172808204734554</v>
      </c>
      <c r="J46">
        <f t="shared" si="3"/>
        <v>2.7484226615621976</v>
      </c>
      <c r="K46">
        <f t="shared" si="4"/>
        <v>4.7268654673541439</v>
      </c>
      <c r="L46">
        <f t="shared" si="5"/>
        <v>5.2776385048096417</v>
      </c>
      <c r="P46" s="2">
        <f>'Stripa Si'!E45</f>
        <v>29.816463139577998</v>
      </c>
      <c r="Q46" s="2">
        <f>'Stripa Si'!F45</f>
        <v>95.144333878393411</v>
      </c>
      <c r="R46" s="2">
        <f>'Stripa Si'!G45</f>
        <v>203.49845423331703</v>
      </c>
      <c r="S46">
        <f t="shared" si="8"/>
        <v>0.97937869493279206</v>
      </c>
      <c r="T46">
        <f t="shared" si="9"/>
        <v>2.7345331272949202E-2</v>
      </c>
      <c r="U46">
        <f t="shared" si="10"/>
        <v>6.7452872120384394E-2</v>
      </c>
    </row>
    <row r="47" spans="1:21" x14ac:dyDescent="0.2">
      <c r="A47">
        <f>'Stripa cations'!C46</f>
        <v>270</v>
      </c>
      <c r="B47">
        <f>'Stripa cations'!BL46</f>
        <v>45.246621995798392</v>
      </c>
      <c r="C47">
        <f>'Stripa cations'!BM46</f>
        <v>145.06067011852971</v>
      </c>
      <c r="D47">
        <f>'Stripa cations'!BN46</f>
        <v>5.6289730722990585</v>
      </c>
      <c r="E47">
        <f>'Stripa cations'!BP46</f>
        <v>6.9968857292904909</v>
      </c>
      <c r="F47">
        <f>'Stripa Anions'!AC46</f>
        <v>13.8515</v>
      </c>
      <c r="G47">
        <f>'Stripa Anions'!AD46</f>
        <v>44.407909000000004</v>
      </c>
      <c r="H47">
        <f>'Stripa Anions'!AE46</f>
        <v>1.0833093257925346</v>
      </c>
      <c r="I47">
        <f>'Stripa Anions'!AG46</f>
        <v>1.1974851117596383</v>
      </c>
      <c r="J47">
        <f t="shared" si="3"/>
        <v>3.266550337205242</v>
      </c>
      <c r="K47">
        <f t="shared" si="4"/>
        <v>5.1960902932142465</v>
      </c>
      <c r="L47">
        <f t="shared" si="5"/>
        <v>5.8429834831173419</v>
      </c>
      <c r="P47" s="2">
        <f>'Stripa Si'!E46</f>
        <v>29.632138472516402</v>
      </c>
      <c r="Q47" s="2">
        <f>'Stripa Si'!F46</f>
        <v>95.000635942887598</v>
      </c>
      <c r="R47" s="2">
        <f>'Stripa Si'!G46</f>
        <v>203.19110742074355</v>
      </c>
      <c r="S47">
        <f t="shared" si="8"/>
        <v>1.0405436064048847</v>
      </c>
      <c r="T47">
        <f t="shared" si="9"/>
        <v>2.7555937556700969E-2</v>
      </c>
      <c r="U47">
        <f t="shared" si="10"/>
        <v>6.8067700006394366E-2</v>
      </c>
    </row>
    <row r="48" spans="1:21" x14ac:dyDescent="0.2">
      <c r="A48">
        <f>'Stripa cations'!C47</f>
        <v>276</v>
      </c>
      <c r="B48">
        <f>'Stripa cations'!BL47</f>
        <v>45.516203016883196</v>
      </c>
      <c r="C48">
        <f>'Stripa cations'!BM47</f>
        <v>143.6036205182665</v>
      </c>
      <c r="D48">
        <f>'Stripa cations'!BN47</f>
        <v>5.5636977024456753</v>
      </c>
      <c r="E48">
        <f>'Stripa cations'!BP47</f>
        <v>6.9861570818680718</v>
      </c>
      <c r="F48">
        <f>'Stripa Anions'!AC47</f>
        <v>12.348500000000001</v>
      </c>
      <c r="G48">
        <f>'Stripa Anions'!AD47</f>
        <v>38.95951749999999</v>
      </c>
      <c r="H48">
        <f>'Stripa Anions'!AE47</f>
        <v>0.95193578634534481</v>
      </c>
      <c r="I48">
        <f>'Stripa Anions'!AG47</f>
        <v>1.0567247463703291</v>
      </c>
      <c r="J48">
        <f t="shared" si="3"/>
        <v>3.6859702001767998</v>
      </c>
      <c r="K48">
        <f t="shared" si="4"/>
        <v>5.8446145026291383</v>
      </c>
      <c r="L48">
        <f t="shared" si="5"/>
        <v>6.6111417432631727</v>
      </c>
      <c r="P48" s="2">
        <f>'Stripa Si'!E47</f>
        <v>30.381061853284802</v>
      </c>
      <c r="Q48" s="2">
        <f>'Stripa Si'!F47</f>
        <v>95.852250147113537</v>
      </c>
      <c r="R48" s="2">
        <f>'Stripa Si'!G47</f>
        <v>205.01257347235961</v>
      </c>
      <c r="S48">
        <f t="shared" si="8"/>
        <v>1.0652157673220837</v>
      </c>
      <c r="T48">
        <f t="shared" si="9"/>
        <v>2.7012895194760501E-2</v>
      </c>
      <c r="U48">
        <f t="shared" si="10"/>
        <v>6.7458033344706334E-2</v>
      </c>
    </row>
    <row r="49" spans="1:21" x14ac:dyDescent="0.2">
      <c r="A49">
        <f>'Stripa cations'!C48</f>
        <v>282</v>
      </c>
      <c r="B49">
        <f>'Stripa cations'!BL48</f>
        <v>42.329038990717997</v>
      </c>
      <c r="C49">
        <f>'Stripa cations'!BM48</f>
        <v>135.36826669231613</v>
      </c>
      <c r="D49">
        <f>'Stripa cations'!BN48</f>
        <v>5.251816251767278</v>
      </c>
      <c r="E49">
        <f>'Stripa cations'!BP48</f>
        <v>6.7211980391558992</v>
      </c>
      <c r="F49">
        <f>'Stripa Anions'!AC48</f>
        <v>8.1954999999999991</v>
      </c>
      <c r="G49">
        <f>'Stripa Anions'!AD48</f>
        <v>26.209208999999994</v>
      </c>
      <c r="H49">
        <f>'Stripa Anions'!AE48</f>
        <v>0.69642424758708121</v>
      </c>
      <c r="I49">
        <f>'Stripa Anions'!AG48</f>
        <v>0.75986156801181581</v>
      </c>
      <c r="J49">
        <f t="shared" si="3"/>
        <v>5.1649123288045873</v>
      </c>
      <c r="K49">
        <f t="shared" si="4"/>
        <v>7.5411163094383618</v>
      </c>
      <c r="L49">
        <f t="shared" si="5"/>
        <v>8.8452927771330376</v>
      </c>
      <c r="P49" s="2">
        <f>'Stripa Si'!E48</f>
        <v>28.634376673090003</v>
      </c>
      <c r="Q49" s="2">
        <f>'Stripa Si'!F48</f>
        <v>91.572736600541816</v>
      </c>
      <c r="R49" s="2">
        <f>'Stripa Si'!G48</f>
        <v>195.85938109507126</v>
      </c>
      <c r="S49">
        <f t="shared" si="8"/>
        <v>1.1493125368417536</v>
      </c>
      <c r="T49">
        <f t="shared" si="9"/>
        <v>2.6719212096593722E-2</v>
      </c>
      <c r="U49">
        <f t="shared" si="10"/>
        <v>6.8104453765142264E-2</v>
      </c>
    </row>
    <row r="50" spans="1:21" x14ac:dyDescent="0.2">
      <c r="A50">
        <f>'Stripa cations'!C49</f>
        <v>288</v>
      </c>
      <c r="B50">
        <f>'Stripa cations'!BL49</f>
        <v>38.117409646617894</v>
      </c>
      <c r="C50">
        <f>'Stripa cations'!BM49</f>
        <v>119.91737074825997</v>
      </c>
      <c r="D50">
        <f>'Stripa cations'!BN49</f>
        <v>4.655230345898226</v>
      </c>
      <c r="E50">
        <f>'Stripa cations'!BP49</f>
        <v>5.9578664503408296</v>
      </c>
      <c r="F50">
        <f>'Stripa Anions'!AC49</f>
        <v>8.1114999999999995</v>
      </c>
      <c r="G50">
        <f>'Stripa Anions'!AD49</f>
        <v>25.518779000000006</v>
      </c>
      <c r="H50">
        <f>'Stripa Anions'!AE49</f>
        <v>0.70133995452513587</v>
      </c>
      <c r="I50">
        <f>'Stripa Anions'!AG49</f>
        <v>0.75436279441687026</v>
      </c>
      <c r="J50">
        <f t="shared" si="3"/>
        <v>4.6991813655449555</v>
      </c>
      <c r="K50">
        <f t="shared" si="4"/>
        <v>6.6376231895275311</v>
      </c>
      <c r="L50">
        <f t="shared" si="5"/>
        <v>7.8978795009983465</v>
      </c>
      <c r="P50" s="2">
        <f>'Stripa Si'!E49</f>
        <v>32.042142305030403</v>
      </c>
      <c r="Q50" s="2">
        <f>'Stripa Si'!F49</f>
        <v>100.80457969162566</v>
      </c>
      <c r="R50" s="2">
        <f>'Stripa Si'!G49</f>
        <v>215.6048112450292</v>
      </c>
      <c r="S50">
        <f t="shared" si="8"/>
        <v>0.94928896753763747</v>
      </c>
      <c r="T50">
        <f t="shared" si="9"/>
        <v>2.1521488501746396E-2</v>
      </c>
      <c r="U50">
        <f t="shared" si="10"/>
        <v>5.4882496386209567E-2</v>
      </c>
    </row>
    <row r="51" spans="1:21" x14ac:dyDescent="0.2">
      <c r="A51">
        <f>'Stripa cations'!C50</f>
        <v>294</v>
      </c>
      <c r="B51">
        <f>'Stripa cations'!BL50</f>
        <v>38.976801759262408</v>
      </c>
      <c r="C51">
        <f>'Stripa cations'!BM50</f>
        <v>123.86827599093589</v>
      </c>
      <c r="D51">
        <f>'Stripa cations'!BN50</f>
        <v>4.7897490052458469</v>
      </c>
      <c r="E51">
        <f>'Stripa cations'!BP50</f>
        <v>6.2124841799033952</v>
      </c>
      <c r="F51">
        <f>'Stripa Anions'!AC50</f>
        <v>8.3285</v>
      </c>
      <c r="G51">
        <f>'Stripa Anions'!AD50</f>
        <v>26.467973000000001</v>
      </c>
      <c r="H51">
        <f>'Stripa Anions'!AE50</f>
        <v>0.73764647971268715</v>
      </c>
      <c r="I51">
        <f>'Stripa Anions'!AG50</f>
        <v>0.78667621113055097</v>
      </c>
      <c r="J51">
        <f t="shared" si="3"/>
        <v>4.6799305708425756</v>
      </c>
      <c r="K51">
        <f t="shared" si="4"/>
        <v>6.4932852483908707</v>
      </c>
      <c r="L51">
        <f t="shared" si="5"/>
        <v>7.8971298381773707</v>
      </c>
      <c r="P51" s="2">
        <f>'Stripa Si'!E50</f>
        <v>33.4057295907444</v>
      </c>
      <c r="Q51" s="2">
        <f>'Stripa Si'!F50</f>
        <v>106.16340863938569</v>
      </c>
      <c r="R51" s="2">
        <f>'Stripa Si'!G50</f>
        <v>227.06648597558888</v>
      </c>
      <c r="S51">
        <f t="shared" si="8"/>
        <v>0.93392886705895894</v>
      </c>
      <c r="T51">
        <f t="shared" si="9"/>
        <v>2.1025733614317397E-2</v>
      </c>
      <c r="U51">
        <f t="shared" si="10"/>
        <v>5.4342972103516095E-2</v>
      </c>
    </row>
    <row r="52" spans="1:21" x14ac:dyDescent="0.2">
      <c r="A52">
        <f>'Stripa cations'!C51</f>
        <v>300</v>
      </c>
      <c r="B52">
        <f>'Stripa cations'!BL51</f>
        <v>38.159653453891202</v>
      </c>
      <c r="C52">
        <f>'Stripa cations'!BM51</f>
        <v>122.3780086266291</v>
      </c>
      <c r="D52">
        <f>'Stripa cations'!BN51</f>
        <v>4.7382267694557445</v>
      </c>
      <c r="E52">
        <f>'Stripa cations'!BP51</f>
        <v>6.1706957204826258</v>
      </c>
      <c r="F52">
        <f>'Stripa Anions'!AC51</f>
        <v>7.3109999999999999</v>
      </c>
      <c r="G52">
        <f>'Stripa Anions'!AD51</f>
        <v>23.446376999999998</v>
      </c>
      <c r="H52">
        <f>'Stripa Anions'!AE51</f>
        <v>0.6494057961594849</v>
      </c>
      <c r="I52">
        <f>'Stripa Anions'!AG51</f>
        <v>0.69641241702144618</v>
      </c>
      <c r="J52">
        <f t="shared" si="3"/>
        <v>5.2194848110916716</v>
      </c>
      <c r="K52">
        <f t="shared" si="4"/>
        <v>7.2962495830451486</v>
      </c>
      <c r="L52">
        <f t="shared" si="5"/>
        <v>8.8606916959847908</v>
      </c>
      <c r="P52" s="2">
        <f>'Stripa Si'!E51</f>
        <v>30.254643767515304</v>
      </c>
      <c r="Q52" s="2">
        <f>'Stripa Si'!F51</f>
        <v>97.026642562421571</v>
      </c>
      <c r="R52" s="2">
        <f>'Stripa Si'!G51</f>
        <v>207.52441029370908</v>
      </c>
      <c r="S52">
        <f t="shared" si="8"/>
        <v>1.015812578377522</v>
      </c>
      <c r="T52">
        <f t="shared" si="9"/>
        <v>2.2760916134670142E-2</v>
      </c>
      <c r="U52">
        <f t="shared" si="10"/>
        <v>5.9073113012521654E-2</v>
      </c>
    </row>
    <row r="53" spans="1:21" x14ac:dyDescent="0.2">
      <c r="A53">
        <f>'Stripa cations'!C52</f>
        <v>306</v>
      </c>
      <c r="B53">
        <f>'Stripa cations'!BL52</f>
        <v>37.129589725704001</v>
      </c>
      <c r="C53">
        <f>'Stripa cations'!BM52</f>
        <v>118.29487286609289</v>
      </c>
      <c r="D53">
        <f>'Stripa cations'!BN52</f>
        <v>4.5814211409753289</v>
      </c>
      <c r="E53">
        <f>'Stripa cations'!BP52</f>
        <v>5.985908900707237</v>
      </c>
      <c r="F53">
        <f>'Stripa Anions'!AC52</f>
        <v>5.7934999999999999</v>
      </c>
      <c r="G53">
        <f>'Stripa Anions'!AD52</f>
        <v>18.458090999999992</v>
      </c>
      <c r="H53">
        <f>'Stripa Anions'!AE52</f>
        <v>0.5399432945306738</v>
      </c>
      <c r="I53">
        <f>'Stripa Anions'!AG52</f>
        <v>0.5720155618635907</v>
      </c>
      <c r="J53">
        <f t="shared" si="3"/>
        <v>6.408835716873047</v>
      </c>
      <c r="K53">
        <f t="shared" si="4"/>
        <v>8.4850042354124682</v>
      </c>
      <c r="L53">
        <f t="shared" si="5"/>
        <v>10.46459100029643</v>
      </c>
      <c r="P53" s="2">
        <f>'Stripa Si'!E52</f>
        <v>30.605440685287999</v>
      </c>
      <c r="Q53" s="2">
        <f>'Stripa Si'!F52</f>
        <v>97.508934023327527</v>
      </c>
      <c r="R53" s="2">
        <f>'Stripa Si'!G52</f>
        <v>208.55595429410883</v>
      </c>
      <c r="S53">
        <f t="shared" si="8"/>
        <v>1.0200733600115817</v>
      </c>
      <c r="T53">
        <f t="shared" si="9"/>
        <v>2.1910621842942579E-2</v>
      </c>
      <c r="U53">
        <f t="shared" si="10"/>
        <v>5.7090217615228367E-2</v>
      </c>
    </row>
    <row r="54" spans="1:21" x14ac:dyDescent="0.2">
      <c r="A54">
        <f>'Stripa cations'!C53</f>
        <v>312</v>
      </c>
      <c r="B54">
        <f>'Stripa cations'!BL53</f>
        <v>37.537569616627195</v>
      </c>
      <c r="C54">
        <f>'Stripa cations'!BM53</f>
        <v>119.74484707704077</v>
      </c>
      <c r="D54">
        <f>'Stripa cations'!BN53</f>
        <v>4.6296468552046015</v>
      </c>
      <c r="E54">
        <f>'Stripa cations'!BP53</f>
        <v>6.0923745821693034</v>
      </c>
      <c r="F54">
        <f>'Stripa Anions'!AC53</f>
        <v>6.2549999999999999</v>
      </c>
      <c r="G54">
        <f>'Stripa Anions'!AD53</f>
        <v>19.953449999999997</v>
      </c>
      <c r="H54">
        <f>'Stripa Anions'!AE53</f>
        <v>0.57257464087689403</v>
      </c>
      <c r="I54">
        <f>'Stripa Anions'!AG53</f>
        <v>0.61111300231766019</v>
      </c>
      <c r="J54">
        <f t="shared" si="3"/>
        <v>6.001210170523934</v>
      </c>
      <c r="K54">
        <f t="shared" si="4"/>
        <v>8.0856652123369095</v>
      </c>
      <c r="L54">
        <f t="shared" si="5"/>
        <v>9.9693093733300255</v>
      </c>
      <c r="P54" s="2">
        <f>'Stripa Si'!E53</f>
        <v>29.287113080582404</v>
      </c>
      <c r="Q54" s="2">
        <f>'Stripa Si'!F53</f>
        <v>93.425890727057848</v>
      </c>
      <c r="R54" s="2">
        <f>'Stripa Si'!G53</f>
        <v>199.82298023786527</v>
      </c>
      <c r="S54">
        <f t="shared" si="8"/>
        <v>1.0561434412051032</v>
      </c>
      <c r="T54">
        <f t="shared" si="9"/>
        <v>2.3102542658722972E-2</v>
      </c>
      <c r="U54">
        <f t="shared" si="10"/>
        <v>6.0607011686920655E-2</v>
      </c>
    </row>
    <row r="55" spans="1:21" x14ac:dyDescent="0.2">
      <c r="A55">
        <f>'Stripa cations'!C54</f>
        <v>318</v>
      </c>
      <c r="B55">
        <f>'Stripa cations'!BL54</f>
        <v>36.993773610720012</v>
      </c>
      <c r="C55">
        <f>'Stripa cations'!BM54</f>
        <v>118.82400083763265</v>
      </c>
      <c r="D55">
        <f>'Stripa cations'!BN54</f>
        <v>4.5998069432828013</v>
      </c>
      <c r="E55">
        <f>'Stripa cations'!BP54</f>
        <v>6.1029026595856317</v>
      </c>
      <c r="F55">
        <f>'Stripa Anions'!AC54</f>
        <v>5.5380000000000011</v>
      </c>
      <c r="G55">
        <f>'Stripa Anions'!AD54</f>
        <v>17.788056000000005</v>
      </c>
      <c r="H55">
        <f>'Stripa Anions'!AE54</f>
        <v>0.51412653917996165</v>
      </c>
      <c r="I55">
        <f>'Stripa Anions'!AG54</f>
        <v>0.55425146110375934</v>
      </c>
      <c r="J55">
        <f t="shared" si="3"/>
        <v>6.6799880120476693</v>
      </c>
      <c r="K55">
        <f t="shared" si="4"/>
        <v>8.9468381667663994</v>
      </c>
      <c r="L55">
        <f t="shared" si="5"/>
        <v>11.011071847121627</v>
      </c>
      <c r="P55" s="2">
        <f>'Stripa Si'!E54</f>
        <v>29.078936260525001</v>
      </c>
      <c r="Q55" s="2">
        <f>'Stripa Si'!F54</f>
        <v>93.401543268806336</v>
      </c>
      <c r="R55" s="2">
        <f>'Stripa Si'!G54</f>
        <v>199.77090493378014</v>
      </c>
      <c r="S55">
        <f t="shared" si="8"/>
        <v>1.0686611123615057</v>
      </c>
      <c r="T55">
        <f t="shared" si="9"/>
        <v>2.2966304118956626E-2</v>
      </c>
      <c r="U55">
        <f t="shared" si="10"/>
        <v>6.0761854335620702E-2</v>
      </c>
    </row>
    <row r="56" spans="1:21" x14ac:dyDescent="0.2">
      <c r="A56">
        <f>'Stripa cations'!C55</f>
        <v>324</v>
      </c>
      <c r="B56">
        <f>'Stripa cations'!BL55</f>
        <v>36.980590019206502</v>
      </c>
      <c r="C56">
        <f>'Stripa cations'!BM55</f>
        <v>116.5628197405389</v>
      </c>
      <c r="D56">
        <f>'Stripa cations'!BN55</f>
        <v>4.5090789353853635</v>
      </c>
      <c r="E56">
        <f>'Stripa cations'!BP55</f>
        <v>5.9979295106435488</v>
      </c>
      <c r="F56">
        <f>'Stripa Anions'!AC55</f>
        <v>5.44</v>
      </c>
      <c r="G56">
        <f>'Stripa Anions'!AD55</f>
        <v>17.146880000000003</v>
      </c>
      <c r="H56">
        <f>'Stripa Anions'!AE55</f>
        <v>0.49004733992644456</v>
      </c>
      <c r="I56">
        <f>'Stripa Anions'!AG55</f>
        <v>0.5288977251023762</v>
      </c>
      <c r="J56">
        <f t="shared" si="3"/>
        <v>6.7979025770600181</v>
      </c>
      <c r="K56">
        <f t="shared" si="4"/>
        <v>9.2013129508307703</v>
      </c>
      <c r="L56">
        <f t="shared" si="5"/>
        <v>11.340433558269812</v>
      </c>
      <c r="P56" s="2">
        <f>'Stripa Si'!E55</f>
        <v>28.604142582098103</v>
      </c>
      <c r="Q56" s="2">
        <f>'Stripa Si'!F55</f>
        <v>90.160257418773227</v>
      </c>
      <c r="R56" s="2">
        <f>'Stripa Si'!G55</f>
        <v>192.83831490636865</v>
      </c>
      <c r="S56">
        <f t="shared" si="8"/>
        <v>1.0862541164027584</v>
      </c>
      <c r="T56">
        <f t="shared" si="9"/>
        <v>2.3323421783509029E-2</v>
      </c>
      <c r="U56">
        <f t="shared" si="10"/>
        <v>6.1867455717532487E-2</v>
      </c>
    </row>
    <row r="57" spans="1:21" x14ac:dyDescent="0.2">
      <c r="A57">
        <f>'Stripa cations'!C56</f>
        <v>330</v>
      </c>
      <c r="B57">
        <f>'Stripa cations'!BL56</f>
        <v>36.337127598300995</v>
      </c>
      <c r="C57">
        <f>'Stripa cations'!BM56</f>
        <v>115.29770586940907</v>
      </c>
      <c r="D57">
        <f>'Stripa cations'!BN56</f>
        <v>4.4435276170262981</v>
      </c>
      <c r="E57">
        <f>'Stripa cations'!BP56</f>
        <v>5.9900019806633695</v>
      </c>
      <c r="F57">
        <f>'Stripa Anions'!AC56</f>
        <v>7.2289999999999992</v>
      </c>
      <c r="G57">
        <f>'Stripa Anions'!AD56</f>
        <v>22.937616999999999</v>
      </c>
      <c r="H57">
        <f>'Stripa Anions'!AE56</f>
        <v>0.54855077954315157</v>
      </c>
      <c r="I57">
        <f>'Stripa Anions'!AG56</f>
        <v>0.57527321343863358</v>
      </c>
      <c r="J57">
        <f t="shared" si="3"/>
        <v>5.0265773410293262</v>
      </c>
      <c r="K57">
        <f t="shared" si="4"/>
        <v>8.1004854659526551</v>
      </c>
      <c r="L57">
        <f t="shared" si="5"/>
        <v>10.412447235042944</v>
      </c>
      <c r="P57" s="2">
        <f>'Stripa Si'!E56</f>
        <v>28.912262831769503</v>
      </c>
      <c r="Q57" s="2">
        <f>'Stripa Si'!F56</f>
        <v>91.738609965204631</v>
      </c>
      <c r="R57" s="2">
        <f>'Stripa Si'!G56</f>
        <v>196.21415759022764</v>
      </c>
      <c r="S57">
        <f t="shared" si="8"/>
        <v>1.005419422321882</v>
      </c>
      <c r="T57">
        <f t="shared" si="9"/>
        <v>2.2583179779553032E-2</v>
      </c>
      <c r="U57">
        <f t="shared" si="10"/>
        <v>6.0699829896071353E-2</v>
      </c>
    </row>
    <row r="58" spans="1:21" x14ac:dyDescent="0.2">
      <c r="A58">
        <f>'Stripa cations'!C57</f>
        <v>336</v>
      </c>
      <c r="B58">
        <f>'Stripa cations'!BL57</f>
        <v>36.606908360457609</v>
      </c>
      <c r="C58">
        <f>'Stripa cations'!BM57</f>
        <v>118.42334854608038</v>
      </c>
      <c r="D58">
        <f>'Stripa cations'!BN57</f>
        <v>4.5740204597089757</v>
      </c>
      <c r="E58">
        <f>'Stripa cations'!BP57</f>
        <v>6.177281958902384</v>
      </c>
      <c r="F58">
        <f>'Stripa Anions'!AC57</f>
        <v>4.7445000000000004</v>
      </c>
      <c r="G58">
        <f>'Stripa Anions'!AD57</f>
        <v>15.348457500000004</v>
      </c>
      <c r="H58">
        <f>'Stripa Anions'!AE57</f>
        <v>0.45285821826211198</v>
      </c>
      <c r="I58">
        <f>'Stripa Anions'!AG57</f>
        <v>0.48717494738974054</v>
      </c>
      <c r="J58">
        <f t="shared" si="3"/>
        <v>7.7156514617889354</v>
      </c>
      <c r="K58">
        <f t="shared" si="4"/>
        <v>10.100336651197873</v>
      </c>
      <c r="L58">
        <f t="shared" si="5"/>
        <v>12.679802177841774</v>
      </c>
      <c r="P58" s="2">
        <f>'Stripa Si'!E57</f>
        <v>28.7322237502752</v>
      </c>
      <c r="Q58" s="2">
        <f>'Stripa Si'!F57</f>
        <v>92.948743832140266</v>
      </c>
      <c r="R58" s="2">
        <f>'Stripa Si'!G57</f>
        <v>198.802439638127</v>
      </c>
      <c r="S58">
        <f t="shared" si="8"/>
        <v>1.0935033139303747</v>
      </c>
      <c r="T58">
        <f t="shared" si="9"/>
        <v>2.2955577637918799E-2</v>
      </c>
      <c r="U58">
        <f t="shared" si="10"/>
        <v>6.1841838317107253E-2</v>
      </c>
    </row>
    <row r="59" spans="1:21" x14ac:dyDescent="0.2">
      <c r="A59">
        <f>'Stripa cations'!C58</f>
        <v>342</v>
      </c>
      <c r="B59">
        <f>'Stripa cations'!BL58</f>
        <v>38.173796396742503</v>
      </c>
      <c r="C59">
        <f>'Stripa cations'!BM58</f>
        <v>114.3686940046405</v>
      </c>
      <c r="D59">
        <f>'Stripa cations'!BN58</f>
        <v>4.4277361379365532</v>
      </c>
      <c r="E59">
        <f>'Stripa cations'!BP58</f>
        <v>5.9657699382984886</v>
      </c>
      <c r="F59">
        <f>'Stripa Anions'!AC58</f>
        <v>4.8180000000000005</v>
      </c>
      <c r="G59">
        <f>'Stripa Anions'!AD58</f>
        <v>14.434727999999998</v>
      </c>
      <c r="H59">
        <f>'Stripa Anions'!AE58</f>
        <v>0.42518647755698563</v>
      </c>
      <c r="I59">
        <f>'Stripa Anions'!AG58</f>
        <v>0.45537727497526587</v>
      </c>
      <c r="J59">
        <f t="shared" si="3"/>
        <v>7.923162390357513</v>
      </c>
      <c r="K59">
        <f t="shared" si="4"/>
        <v>10.413633480013781</v>
      </c>
      <c r="L59">
        <f t="shared" si="5"/>
        <v>13.100719482812407</v>
      </c>
      <c r="P59" s="2">
        <f>'Stripa Si'!E58</f>
        <v>30.626432100028502</v>
      </c>
      <c r="Q59" s="2">
        <f>'Stripa Si'!F58</f>
        <v>91.756790571685372</v>
      </c>
      <c r="R59" s="2">
        <f>'Stripa Si'!G58</f>
        <v>196.25304298849616</v>
      </c>
      <c r="S59">
        <f t="shared" si="8"/>
        <v>1.0770040351898262</v>
      </c>
      <c r="T59">
        <f t="shared" si="9"/>
        <v>2.2512588962983238E-2</v>
      </c>
      <c r="U59">
        <f t="shared" si="10"/>
        <v>6.0515875761980809E-2</v>
      </c>
    </row>
    <row r="60" spans="1:21" x14ac:dyDescent="0.2">
      <c r="A60">
        <f>'Stripa cations'!C59</f>
        <v>348</v>
      </c>
      <c r="B60">
        <f>'Stripa cations'!BL59</f>
        <v>38.904833027983997</v>
      </c>
      <c r="C60">
        <f>'Stripa cations'!BM59</f>
        <v>116.36435558670011</v>
      </c>
      <c r="D60">
        <f>'Stripa cations'!BN59</f>
        <v>4.5009024979089043</v>
      </c>
      <c r="E60">
        <f>'Stripa cations'!BP59</f>
        <v>6.0681084062575525</v>
      </c>
      <c r="F60">
        <f>'Stripa Anions'!AC59</f>
        <v>4.7759999999999998</v>
      </c>
      <c r="G60">
        <f>'Stripa Anions'!AD59</f>
        <v>14.285015999999993</v>
      </c>
      <c r="H60">
        <f>'Stripa Anions'!AE59</f>
        <v>0.42006090207807462</v>
      </c>
      <c r="I60">
        <f>'Stripa Anions'!AG59</f>
        <v>0.4524431631648953</v>
      </c>
      <c r="J60">
        <f t="shared" si="3"/>
        <v>8.1459030628107225</v>
      </c>
      <c r="K60">
        <f t="shared" si="4"/>
        <v>10.714880808098497</v>
      </c>
      <c r="L60">
        <f t="shared" si="5"/>
        <v>13.411868937990779</v>
      </c>
      <c r="P60" s="2">
        <f>'Stripa Si'!E59</f>
        <v>31.251315928447998</v>
      </c>
      <c r="Q60" s="2">
        <f>'Stripa Si'!F59</f>
        <v>93.472685941987933</v>
      </c>
      <c r="R60" s="2">
        <f>'Stripa Si'!G59</f>
        <v>199.92306768937823</v>
      </c>
      <c r="S60">
        <f t="shared" si="8"/>
        <v>1.0798704267964589</v>
      </c>
      <c r="T60">
        <f t="shared" si="9"/>
        <v>2.246596890820865E-2</v>
      </c>
      <c r="U60">
        <f t="shared" si="10"/>
        <v>6.0430913973090888E-2</v>
      </c>
    </row>
    <row r="61" spans="1:21" x14ac:dyDescent="0.2">
      <c r="A61">
        <f>'Stripa cations'!C60</f>
        <v>354</v>
      </c>
      <c r="B61">
        <f>'Stripa cations'!BL60</f>
        <v>36.975876320020795</v>
      </c>
      <c r="C61">
        <f>'Stripa cations'!BM60</f>
        <v>110.4099666915821</v>
      </c>
      <c r="D61">
        <f>'Stripa cations'!BN60</f>
        <v>4.2654240244157249</v>
      </c>
      <c r="E61">
        <f>'Stripa cations'!BP60</f>
        <v>5.7882444121554943</v>
      </c>
      <c r="F61">
        <f>'Stripa Anions'!AC60</f>
        <v>4.1070000000000002</v>
      </c>
      <c r="G61">
        <f>'Stripa Anions'!AD60</f>
        <v>12.263501999999995</v>
      </c>
      <c r="H61">
        <f>'Stripa Anions'!AE60</f>
        <v>0.36566091640662102</v>
      </c>
      <c r="I61">
        <f>'Stripa Anions'!AG60</f>
        <v>0.39540901134728312</v>
      </c>
      <c r="J61">
        <f t="shared" si="3"/>
        <v>9.0031352130559554</v>
      </c>
      <c r="K61">
        <f t="shared" si="4"/>
        <v>11.664971105833205</v>
      </c>
      <c r="L61">
        <f t="shared" si="5"/>
        <v>14.638625438588567</v>
      </c>
      <c r="P61" s="2">
        <f>'Stripa Si'!E60</f>
        <v>31.397716034208006</v>
      </c>
      <c r="Q61" s="2">
        <f>'Stripa Si'!F60</f>
        <v>93.753580078145063</v>
      </c>
      <c r="R61" s="2">
        <f>'Stripa Si'!G60</f>
        <v>200.5238551475598</v>
      </c>
      <c r="S61">
        <f t="shared" si="8"/>
        <v>1.0414356302524819</v>
      </c>
      <c r="T61">
        <f t="shared" si="9"/>
        <v>2.123268604548555E-2</v>
      </c>
      <c r="U61">
        <f t="shared" si="10"/>
        <v>5.7504446357571785E-2</v>
      </c>
    </row>
    <row r="62" spans="1:21" x14ac:dyDescent="0.2">
      <c r="A62">
        <f>'Stripa cations'!C61</f>
        <v>360</v>
      </c>
      <c r="B62">
        <f>'Stripa cations'!BL61</f>
        <v>37.031410191679804</v>
      </c>
      <c r="C62">
        <f>'Stripa cations'!BM61</f>
        <v>111.72376454829792</v>
      </c>
      <c r="D62">
        <f>'Stripa cations'!BN61</f>
        <v>4.3004980315394912</v>
      </c>
      <c r="E62">
        <f>'Stripa cations'!BP61</f>
        <v>5.921445159230915</v>
      </c>
      <c r="F62">
        <f>'Stripa Anions'!AC61</f>
        <v>3.8290000000000006</v>
      </c>
      <c r="G62">
        <f>'Stripa Anions'!AD61</f>
        <v>11.552092999999998</v>
      </c>
      <c r="H62">
        <f>'Stripa Anions'!AE61</f>
        <v>0.34656349176270829</v>
      </c>
      <c r="I62">
        <f>'Stripa Anions'!AG61</f>
        <v>0.3754740528703493</v>
      </c>
      <c r="J62">
        <f t="shared" si="3"/>
        <v>9.6713006507390435</v>
      </c>
      <c r="K62">
        <f t="shared" si="4"/>
        <v>12.408975941655269</v>
      </c>
      <c r="L62">
        <f t="shared" si="5"/>
        <v>15.770584182751989</v>
      </c>
      <c r="P62" s="2">
        <f>'Stripa Si'!E61</f>
        <v>32.042158960215303</v>
      </c>
      <c r="Q62" s="2">
        <f>'Stripa Si'!F61</f>
        <v>96.671193582969536</v>
      </c>
      <c r="R62" s="2">
        <f>'Stripa Si'!G61</f>
        <v>206.76416199589923</v>
      </c>
      <c r="S62">
        <f t="shared" si="8"/>
        <v>1.0323449608291533</v>
      </c>
      <c r="T62">
        <f t="shared" si="9"/>
        <v>2.0764245895105428E-2</v>
      </c>
      <c r="U62">
        <f t="shared" si="10"/>
        <v>5.7070014384307907E-2</v>
      </c>
    </row>
    <row r="63" spans="1:21" x14ac:dyDescent="0.2">
      <c r="A63">
        <f>'Stripa cations'!C62</f>
        <v>366</v>
      </c>
      <c r="B63">
        <f>'Stripa cations'!BL62</f>
        <v>36.251496652194596</v>
      </c>
      <c r="C63">
        <f>'Stripa cations'!BM62</f>
        <v>110.13204682936718</v>
      </c>
      <c r="D63">
        <f>'Stripa cations'!BN62</f>
        <v>4.2371841161398951</v>
      </c>
      <c r="E63">
        <f>'Stripa cations'!BP62</f>
        <v>5.829967805744932</v>
      </c>
      <c r="F63">
        <f>'Stripa Anions'!AC62</f>
        <v>3.6725000000000003</v>
      </c>
      <c r="G63">
        <f>'Stripa Anions'!AD62</f>
        <v>11.157055</v>
      </c>
      <c r="H63">
        <f>'Stripa Anions'!AE62</f>
        <v>0.33515764044581431</v>
      </c>
      <c r="I63">
        <f>'Stripa Anions'!AG62</f>
        <v>0.36398480055407995</v>
      </c>
      <c r="J63">
        <f t="shared" si="3"/>
        <v>9.87106784266701</v>
      </c>
      <c r="K63">
        <f t="shared" si="4"/>
        <v>12.642361697330694</v>
      </c>
      <c r="L63">
        <f t="shared" si="5"/>
        <v>16.017063890772906</v>
      </c>
      <c r="P63" s="2">
        <f>'Stripa Si'!E62</f>
        <v>31.743114713178901</v>
      </c>
      <c r="Q63" s="2">
        <f>'Stripa Si'!F62</f>
        <v>96.435582498637473</v>
      </c>
      <c r="R63" s="2">
        <f>'Stripa Si'!G62</f>
        <v>206.2602277151349</v>
      </c>
      <c r="S63">
        <f t="shared" si="8"/>
        <v>1.0236020734296236</v>
      </c>
      <c r="T63">
        <f t="shared" si="9"/>
        <v>2.0509577737407272E-2</v>
      </c>
      <c r="U63">
        <f t="shared" si="10"/>
        <v>5.6331403252309349E-2</v>
      </c>
    </row>
    <row r="64" spans="1:21" x14ac:dyDescent="0.2">
      <c r="A64">
        <f>'Stripa cations'!C63</f>
        <v>372</v>
      </c>
      <c r="B64">
        <f>'Stripa cations'!BL63</f>
        <v>36.796638960020999</v>
      </c>
      <c r="C64">
        <f>'Stripa cations'!BM63</f>
        <v>112.78169841246435</v>
      </c>
      <c r="D64">
        <f>'Stripa cations'!BN63</f>
        <v>4.3558354465740381</v>
      </c>
      <c r="E64">
        <f>'Stripa cations'!BP63</f>
        <v>5.9304363004694896</v>
      </c>
      <c r="F64">
        <f>'Stripa Anions'!AC63</f>
        <v>3.5514999999999999</v>
      </c>
      <c r="G64">
        <f>'Stripa Anions'!AD63</f>
        <v>10.8853475</v>
      </c>
      <c r="H64">
        <f>'Stripa Anions'!AE63</f>
        <v>0.33214668759935873</v>
      </c>
      <c r="I64">
        <f>'Stripa Anions'!AG63</f>
        <v>0.35794361139698522</v>
      </c>
      <c r="J64">
        <f t="shared" si="3"/>
        <v>10.360872577789946</v>
      </c>
      <c r="K64">
        <f t="shared" si="4"/>
        <v>13.114192039837906</v>
      </c>
      <c r="L64">
        <f t="shared" si="5"/>
        <v>16.568074164877913</v>
      </c>
      <c r="P64" s="2">
        <f>'Stripa Si'!E63</f>
        <v>31.213225406307998</v>
      </c>
      <c r="Q64" s="2">
        <f>'Stripa Si'!F63</f>
        <v>95.668535870334026</v>
      </c>
      <c r="R64" s="2">
        <f>'Stripa Si'!G63</f>
        <v>204.61963813063966</v>
      </c>
      <c r="S64">
        <f t="shared" si="8"/>
        <v>1.0584475651674299</v>
      </c>
      <c r="T64">
        <f t="shared" si="9"/>
        <v>2.1252976403386775E-2</v>
      </c>
      <c r="U64">
        <f t="shared" si="10"/>
        <v>5.7763373291219139E-2</v>
      </c>
    </row>
    <row r="65" spans="1:21" x14ac:dyDescent="0.2">
      <c r="A65">
        <f>'Stripa cations'!C64</f>
        <v>378</v>
      </c>
      <c r="B65">
        <f>'Stripa cations'!BL64</f>
        <v>34.419549905229005</v>
      </c>
      <c r="C65">
        <f>'Stripa cations'!BM64</f>
        <v>106.56292650658895</v>
      </c>
      <c r="D65">
        <f>'Stripa cations'!BN64</f>
        <v>4.1032626036167299</v>
      </c>
      <c r="E65">
        <f>'Stripa cations'!BP64</f>
        <v>5.6417480619828835</v>
      </c>
      <c r="F65">
        <f>'Stripa Anions'!AC64</f>
        <v>3.2974999999999999</v>
      </c>
      <c r="G65">
        <f>'Stripa Anions'!AD64</f>
        <v>10.209059999999996</v>
      </c>
      <c r="H65">
        <f>'Stripa Anions'!AE64</f>
        <v>0.31433596669030617</v>
      </c>
      <c r="I65">
        <f>'Stripa Anions'!AG64</f>
        <v>0.33947525463534045</v>
      </c>
      <c r="J65">
        <f t="shared" si="3"/>
        <v>10.438074269970889</v>
      </c>
      <c r="K65">
        <f t="shared" si="4"/>
        <v>13.053748340734407</v>
      </c>
      <c r="L65">
        <f t="shared" si="5"/>
        <v>16.61902593767304</v>
      </c>
      <c r="P65" s="2">
        <f>'Stripa Si'!E64</f>
        <v>33.398337154893994</v>
      </c>
      <c r="Q65" s="2">
        <f>'Stripa Si'!F64</f>
        <v>103.40125183155179</v>
      </c>
      <c r="R65" s="2">
        <f>'Stripa Si'!G64</f>
        <v>221.1586760427067</v>
      </c>
      <c r="S65">
        <f t="shared" si="8"/>
        <v>0.93796878812011464</v>
      </c>
      <c r="T65">
        <f t="shared" si="9"/>
        <v>1.8527144984340712E-2</v>
      </c>
      <c r="U65">
        <f t="shared" si="10"/>
        <v>5.0863761478812976E-2</v>
      </c>
    </row>
    <row r="66" spans="1:21" x14ac:dyDescent="0.2">
      <c r="A66">
        <f>'Stripa cations'!C65</f>
        <v>384</v>
      </c>
      <c r="B66">
        <f>'Stripa cations'!BL65</f>
        <v>34.639392266175001</v>
      </c>
      <c r="C66">
        <f>'Stripa cations'!BM65</f>
        <v>108.55985536219247</v>
      </c>
      <c r="D66">
        <f>'Stripa cations'!BN65</f>
        <v>4.1738351547821662</v>
      </c>
      <c r="E66">
        <f>'Stripa cations'!BP65</f>
        <v>5.7365236651342393</v>
      </c>
      <c r="F66">
        <f>'Stripa Anions'!AC65</f>
        <v>3.4214999999999995</v>
      </c>
      <c r="G66">
        <f>'Stripa Anions'!AD65</f>
        <v>10.722981000000001</v>
      </c>
      <c r="H66">
        <f>'Stripa Anions'!AE65</f>
        <v>0.32909749226614021</v>
      </c>
      <c r="I66">
        <f>'Stripa Anions'!AG65</f>
        <v>0.35337082143540943</v>
      </c>
      <c r="J66">
        <f t="shared" si="3"/>
        <v>10.124036903748356</v>
      </c>
      <c r="K66">
        <f t="shared" si="4"/>
        <v>12.682670797767118</v>
      </c>
      <c r="L66">
        <f t="shared" si="5"/>
        <v>16.233721963325102</v>
      </c>
      <c r="P66" s="2">
        <f>'Stripa Si'!E65</f>
        <v>31.3993864510125</v>
      </c>
      <c r="Q66" s="2">
        <f>'Stripa Si'!F65</f>
        <v>98.405677137473177</v>
      </c>
      <c r="R66" s="2">
        <f>'Stripa Si'!G65</f>
        <v>210.47394383835487</v>
      </c>
      <c r="S66">
        <f t="shared" si="8"/>
        <v>0.99478777816030528</v>
      </c>
      <c r="T66">
        <f t="shared" si="9"/>
        <v>1.9799691353769286E-2</v>
      </c>
      <c r="U66">
        <f t="shared" si="10"/>
        <v>5.4328109145608643E-2</v>
      </c>
    </row>
    <row r="67" spans="1:21" x14ac:dyDescent="0.2">
      <c r="A67">
        <f>'Stripa cations'!C66</f>
        <v>390</v>
      </c>
      <c r="B67">
        <f>'Stripa cations'!BL66</f>
        <v>34.539069198060908</v>
      </c>
      <c r="C67">
        <f>'Stripa cations'!BM66</f>
        <v>109.52338842705112</v>
      </c>
      <c r="D67">
        <f>'Stripa cations'!BN66</f>
        <v>4.2224205903882783</v>
      </c>
      <c r="E67">
        <f>'Stripa cations'!BP66</f>
        <v>5.7811377209240709</v>
      </c>
      <c r="F67">
        <f>'Stripa Anions'!AC66</f>
        <v>3.0890000000000004</v>
      </c>
      <c r="G67">
        <f>'Stripa Anions'!AD66</f>
        <v>9.7952190000000012</v>
      </c>
      <c r="H67">
        <f>'Stripa Anions'!AE66</f>
        <v>0.30604366874241123</v>
      </c>
      <c r="I67">
        <f>'Stripa Anions'!AG66</f>
        <v>0.32877147948569668</v>
      </c>
      <c r="J67">
        <f t="shared" si="3"/>
        <v>11.181310844305891</v>
      </c>
      <c r="K67">
        <f t="shared" si="4"/>
        <v>13.796791182575245</v>
      </c>
      <c r="L67">
        <f t="shared" si="5"/>
        <v>17.584060910537652</v>
      </c>
      <c r="P67" s="2">
        <f>'Stripa Si'!E66</f>
        <v>30.330888816028505</v>
      </c>
      <c r="Q67" s="2">
        <f>'Stripa Si'!F66</f>
        <v>96.179248435626405</v>
      </c>
      <c r="R67" s="2">
        <f>'Stripa Si'!G66</f>
        <v>205.7119703101614</v>
      </c>
      <c r="S67">
        <f t="shared" si="8"/>
        <v>1.0334884531840698</v>
      </c>
      <c r="T67">
        <f t="shared" si="9"/>
        <v>2.0495395081425515E-2</v>
      </c>
      <c r="U67">
        <f t="shared" si="10"/>
        <v>5.6027051954953368E-2</v>
      </c>
    </row>
    <row r="68" spans="1:21" x14ac:dyDescent="0.2">
      <c r="A68">
        <f>'Stripa cations'!C67</f>
        <v>396</v>
      </c>
      <c r="B68">
        <f>'Stripa cations'!BL67</f>
        <v>31.840991289569299</v>
      </c>
      <c r="C68">
        <f>'Stripa cations'!BM67</f>
        <v>101.50908023114691</v>
      </c>
      <c r="D68">
        <f>'Stripa cations'!BN67</f>
        <v>3.8790262898622694</v>
      </c>
      <c r="E68">
        <f>'Stripa cations'!BP67</f>
        <v>5.4289954799106228</v>
      </c>
      <c r="F68">
        <f>'Stripa Anions'!AC67</f>
        <v>3.0519999999999996</v>
      </c>
      <c r="G68">
        <f>'Stripa Anions'!AD67</f>
        <v>9.7297759999999993</v>
      </c>
      <c r="H68">
        <f>'Stripa Anions'!AE67</f>
        <v>0.29585560817658396</v>
      </c>
      <c r="I68">
        <f>'Stripa Anions'!AG67</f>
        <v>0.31996639310267183</v>
      </c>
      <c r="J68">
        <f t="shared" si="3"/>
        <v>10.432828076529914</v>
      </c>
      <c r="K68">
        <f t="shared" si="4"/>
        <v>13.111214331103838</v>
      </c>
      <c r="L68">
        <f t="shared" si="5"/>
        <v>16.967392816684185</v>
      </c>
      <c r="P68" s="2">
        <f>'Stripa Si'!E67</f>
        <v>29.875595821556001</v>
      </c>
      <c r="Q68" s="2">
        <f>'Stripa Si'!F67</f>
        <v>95.243399479120527</v>
      </c>
      <c r="R68" s="2">
        <f>'Stripa Si'!G67</f>
        <v>203.71033964775938</v>
      </c>
      <c r="S68">
        <f t="shared" si="8"/>
        <v>0.96700018616982164</v>
      </c>
      <c r="T68">
        <f t="shared" si="9"/>
        <v>1.901425731211661E-2</v>
      </c>
      <c r="U68">
        <f t="shared" si="10"/>
        <v>5.3134213282392262E-2</v>
      </c>
    </row>
    <row r="69" spans="1:21" x14ac:dyDescent="0.2">
      <c r="A69">
        <f>'Stripa cations'!C68</f>
        <v>402</v>
      </c>
      <c r="B69">
        <f>'Stripa cations'!BL68</f>
        <v>34.020318898647211</v>
      </c>
      <c r="C69">
        <f>'Stripa cations'!BM68</f>
        <v>106.55163879056303</v>
      </c>
      <c r="D69">
        <f>'Stripa cations'!BN68</f>
        <v>4.1055959177824857</v>
      </c>
      <c r="E69">
        <f>'Stripa cations'!BP68</f>
        <v>5.6109896697856367</v>
      </c>
      <c r="F69">
        <f>'Stripa Anions'!AC68</f>
        <v>2.9754999999999998</v>
      </c>
      <c r="G69">
        <f>'Stripa Anions'!AD68</f>
        <v>9.3192659999999989</v>
      </c>
      <c r="H69">
        <f>'Stripa Anions'!AE68</f>
        <v>0.29075211885249269</v>
      </c>
      <c r="I69">
        <f>'Stripa Anions'!AG68</f>
        <v>0.31126042616042526</v>
      </c>
      <c r="J69">
        <f t="shared" ref="J69:J99" si="12">C69/G69</f>
        <v>11.433479717239861</v>
      </c>
      <c r="K69">
        <f t="shared" ref="K69:K99" si="13">D69/H69</f>
        <v>14.120605325202732</v>
      </c>
      <c r="L69">
        <f t="shared" ref="L69:L99" si="14">E69/I69</f>
        <v>18.026672195371546</v>
      </c>
      <c r="P69" s="2">
        <f>'Stripa Si'!E68</f>
        <v>29.631496399455202</v>
      </c>
      <c r="Q69" s="2">
        <f>'Stripa Si'!F68</f>
        <v>92.80584672309368</v>
      </c>
      <c r="R69" s="2">
        <f>'Stripa Si'!G68</f>
        <v>198.49680566477281</v>
      </c>
      <c r="S69">
        <f t="shared" ref="S69:S99" si="15">C69/(G69+Q69)</f>
        <v>1.0433441486568698</v>
      </c>
      <c r="T69">
        <f t="shared" ref="T69:T99" si="16">D69/(H69+R69)</f>
        <v>2.0653183547087551E-2</v>
      </c>
      <c r="U69">
        <f t="shared" ref="U69:U99" si="17">E69/(I69+(R69/2))</f>
        <v>5.6358061951399314E-2</v>
      </c>
    </row>
    <row r="70" spans="1:21" x14ac:dyDescent="0.2">
      <c r="A70">
        <f>'Stripa cations'!C69</f>
        <v>408</v>
      </c>
      <c r="B70">
        <f>'Stripa cations'!BL69</f>
        <v>34.937524914342895</v>
      </c>
      <c r="C70">
        <f>'Stripa cations'!BM69</f>
        <v>110.26282862966622</v>
      </c>
      <c r="D70">
        <f>'Stripa cations'!BN69</f>
        <v>4.2616080415096329</v>
      </c>
      <c r="E70">
        <f>'Stripa cations'!BP69</f>
        <v>5.8009716203675197</v>
      </c>
      <c r="F70">
        <f>'Stripa Anions'!AC69</f>
        <v>3.1245000000000003</v>
      </c>
      <c r="G70">
        <f>'Stripa Anions'!AD69</f>
        <v>9.8359259999999971</v>
      </c>
      <c r="H70">
        <f>'Stripa Anions'!AE69</f>
        <v>0.30911120048127461</v>
      </c>
      <c r="I70">
        <f>'Stripa Anions'!AG69</f>
        <v>0.33077295355227193</v>
      </c>
      <c r="J70">
        <f t="shared" si="12"/>
        <v>11.210213316943037</v>
      </c>
      <c r="K70">
        <f t="shared" si="13"/>
        <v>13.786650353900047</v>
      </c>
      <c r="L70">
        <f t="shared" si="14"/>
        <v>17.537623793206521</v>
      </c>
      <c r="P70" s="2">
        <f>'Stripa Si'!E69</f>
        <v>29.840128346545399</v>
      </c>
      <c r="Q70" s="2">
        <f>'Stripa Si'!F69</f>
        <v>94.175445061697289</v>
      </c>
      <c r="R70" s="2">
        <f>'Stripa Si'!G69</f>
        <v>201.42615661469466</v>
      </c>
      <c r="S70">
        <f t="shared" si="15"/>
        <v>1.0601035973678368</v>
      </c>
      <c r="T70">
        <f t="shared" si="16"/>
        <v>2.1124754673109491E-2</v>
      </c>
      <c r="U70">
        <f t="shared" si="17"/>
        <v>5.7410436636952403E-2</v>
      </c>
    </row>
    <row r="71" spans="1:21" x14ac:dyDescent="0.2">
      <c r="A71">
        <f>'Stripa cations'!C70</f>
        <v>414</v>
      </c>
      <c r="B71">
        <f>'Stripa cations'!BL70</f>
        <v>32.926977442542999</v>
      </c>
      <c r="C71">
        <f>'Stripa cations'!BM70</f>
        <v>104.74071524472924</v>
      </c>
      <c r="D71">
        <f>'Stripa cations'!BN70</f>
        <v>4.0094951011456539</v>
      </c>
      <c r="E71">
        <f>'Stripa cations'!BP70</f>
        <v>5.5927885278978087</v>
      </c>
      <c r="F71">
        <f>'Stripa Anions'!AC70</f>
        <v>2.6284999999999998</v>
      </c>
      <c r="G71">
        <f>'Stripa Anions'!AD70</f>
        <v>8.3612584999999964</v>
      </c>
      <c r="H71">
        <f>'Stripa Anions'!AE70</f>
        <v>0.26746831246161124</v>
      </c>
      <c r="I71">
        <f>'Stripa Anions'!AG70</f>
        <v>0.28788353732107402</v>
      </c>
      <c r="J71">
        <f t="shared" si="12"/>
        <v>12.526907910421533</v>
      </c>
      <c r="K71">
        <f t="shared" si="13"/>
        <v>14.990542484247072</v>
      </c>
      <c r="L71">
        <f t="shared" si="14"/>
        <v>19.427260690006808</v>
      </c>
      <c r="P71" s="2">
        <f>'Stripa Si'!E70</f>
        <v>29.772042482383004</v>
      </c>
      <c r="Q71" s="2">
        <f>'Stripa Si'!F70</f>
        <v>94.704867136460308</v>
      </c>
      <c r="R71" s="2">
        <f>'Stripa Si'!G70</f>
        <v>202.55850543106212</v>
      </c>
      <c r="S71">
        <f t="shared" si="15"/>
        <v>1.0162477205573404</v>
      </c>
      <c r="T71">
        <f t="shared" si="16"/>
        <v>1.9768154083735431E-2</v>
      </c>
      <c r="U71">
        <f t="shared" si="17"/>
        <v>5.5064942600867667E-2</v>
      </c>
    </row>
    <row r="72" spans="1:21" x14ac:dyDescent="0.2">
      <c r="A72">
        <f>'Stripa cations'!C71</f>
        <v>420</v>
      </c>
      <c r="B72">
        <f>'Stripa cations'!BL71</f>
        <v>32.013474428983493</v>
      </c>
      <c r="C72">
        <f>'Stripa cations'!BM71</f>
        <v>102.50714512160512</v>
      </c>
      <c r="D72">
        <f>'Stripa cations'!BN71</f>
        <v>3.9401274768688572</v>
      </c>
      <c r="E72">
        <f>'Stripa cations'!BP71</f>
        <v>5.4341891785092615</v>
      </c>
      <c r="F72">
        <f>'Stripa Anions'!AC71</f>
        <v>7.4864999999999995</v>
      </c>
      <c r="G72">
        <f>'Stripa Anions'!AD71</f>
        <v>23.971772999999992</v>
      </c>
      <c r="H72">
        <f>'Stripa Anions'!AE71</f>
        <v>0.5385065685049395</v>
      </c>
      <c r="I72">
        <f>'Stripa Anions'!AG71</f>
        <v>0.56385656850493948</v>
      </c>
      <c r="J72">
        <f t="shared" si="12"/>
        <v>4.2761603458202764</v>
      </c>
      <c r="K72">
        <f t="shared" si="13"/>
        <v>7.3167677189302776</v>
      </c>
      <c r="L72">
        <f t="shared" si="14"/>
        <v>9.6375381294536737</v>
      </c>
      <c r="P72" s="2">
        <f>'Stripa Si'!E71</f>
        <v>28.447904652628502</v>
      </c>
      <c r="Q72" s="2">
        <f>'Stripa Si'!F71</f>
        <v>91.090190697716437</v>
      </c>
      <c r="R72" s="2">
        <f>'Stripa Si'!G71</f>
        <v>194.82729288425787</v>
      </c>
      <c r="S72">
        <f t="shared" si="15"/>
        <v>0.89088645654358423</v>
      </c>
      <c r="T72">
        <f t="shared" si="16"/>
        <v>2.0167948985469867E-2</v>
      </c>
      <c r="U72">
        <f t="shared" si="17"/>
        <v>5.5463642280406636E-2</v>
      </c>
    </row>
    <row r="73" spans="1:21" x14ac:dyDescent="0.2">
      <c r="A73">
        <f>'Stripa cations'!C72</f>
        <v>426</v>
      </c>
      <c r="B73">
        <f>'Stripa cations'!BL72</f>
        <v>33.549931719563006</v>
      </c>
      <c r="C73">
        <f>'Stripa cations'!BM72</f>
        <v>105.88358450694084</v>
      </c>
      <c r="D73">
        <f>'Stripa cations'!BN72</f>
        <v>4.0773028841569099</v>
      </c>
      <c r="E73">
        <f>'Stripa cations'!BP72</f>
        <v>5.567189407360412</v>
      </c>
      <c r="F73">
        <f>'Stripa Anions'!AC72</f>
        <v>5.5434999999999999</v>
      </c>
      <c r="G73">
        <f>'Stripa Anions'!AD72</f>
        <v>17.495286000000004</v>
      </c>
      <c r="H73">
        <f>'Stripa Anions'!AE72</f>
        <v>0.4219203289507219</v>
      </c>
      <c r="I73">
        <f>'Stripa Anions'!AG72</f>
        <v>0.474438192785825</v>
      </c>
      <c r="J73">
        <f t="shared" si="12"/>
        <v>6.0521208116826903</v>
      </c>
      <c r="K73">
        <f t="shared" si="13"/>
        <v>9.6636796200287325</v>
      </c>
      <c r="L73">
        <f t="shared" si="14"/>
        <v>11.734277492861121</v>
      </c>
      <c r="P73" s="2">
        <f>'Stripa Si'!E72</f>
        <v>28.904605520833698</v>
      </c>
      <c r="Q73" s="2">
        <f>'Stripa Si'!F72</f>
        <v>91.222935023751162</v>
      </c>
      <c r="R73" s="2">
        <f>'Stripa Si'!G72</f>
        <v>195.11121168483339</v>
      </c>
      <c r="S73">
        <f t="shared" si="15"/>
        <v>0.97392675772177084</v>
      </c>
      <c r="T73">
        <f t="shared" si="16"/>
        <v>2.0852235333035426E-2</v>
      </c>
      <c r="U73">
        <f t="shared" si="17"/>
        <v>5.6790644767651416E-2</v>
      </c>
    </row>
    <row r="74" spans="1:21" x14ac:dyDescent="0.2">
      <c r="A74">
        <f>'Stripa cations'!C73</f>
        <v>432</v>
      </c>
      <c r="B74">
        <f>'Stripa cations'!BL73</f>
        <v>34.030355503636805</v>
      </c>
      <c r="C74">
        <f>'Stripa cations'!BM73</f>
        <v>108.48877334559411</v>
      </c>
      <c r="D74">
        <f>'Stripa cations'!BN73</f>
        <v>4.1873625738339442</v>
      </c>
      <c r="E74">
        <f>'Stripa cations'!BP73</f>
        <v>5.68994364440357</v>
      </c>
      <c r="F74">
        <f>'Stripa Anions'!AC73</f>
        <v>2.6335000000000002</v>
      </c>
      <c r="G74">
        <f>'Stripa Anions'!AD73</f>
        <v>8.3955979999999997</v>
      </c>
      <c r="H74">
        <f>'Stripa Anions'!AE73</f>
        <v>0.2664884742022719</v>
      </c>
      <c r="I74">
        <f>'Stripa Anions'!AG73</f>
        <v>0.28751281315709176</v>
      </c>
      <c r="J74">
        <f t="shared" si="12"/>
        <v>12.922101956953409</v>
      </c>
      <c r="K74">
        <f t="shared" si="13"/>
        <v>15.713109493266954</v>
      </c>
      <c r="L74">
        <f t="shared" si="14"/>
        <v>19.790226327390453</v>
      </c>
      <c r="P74" s="2">
        <f>'Stripa Si'!E73</f>
        <v>28.993207165322406</v>
      </c>
      <c r="Q74" s="2">
        <f>'Stripa Si'!F73</f>
        <v>92.430344443047815</v>
      </c>
      <c r="R74" s="2">
        <f>'Stripa Si'!G73</f>
        <v>197.69366657665762</v>
      </c>
      <c r="S74">
        <f t="shared" si="15"/>
        <v>1.0760005879129244</v>
      </c>
      <c r="T74">
        <f t="shared" si="16"/>
        <v>2.1152552506124921E-2</v>
      </c>
      <c r="U74">
        <f t="shared" si="17"/>
        <v>5.739628966310683E-2</v>
      </c>
    </row>
    <row r="75" spans="1:21" x14ac:dyDescent="0.2">
      <c r="A75">
        <f>'Stripa cations'!C74</f>
        <v>438</v>
      </c>
      <c r="B75">
        <f>'Stripa cations'!BL74</f>
        <v>34.899238174076999</v>
      </c>
      <c r="C75">
        <f>'Stripa cations'!BM74</f>
        <v>109.86280177199441</v>
      </c>
      <c r="D75">
        <f>'Stripa cations'!BN74</f>
        <v>4.2394859085129539</v>
      </c>
      <c r="E75">
        <f>'Stripa cations'!BP74</f>
        <v>5.7902995795350005</v>
      </c>
      <c r="F75">
        <f>'Stripa Anions'!AC74</f>
        <v>2.556</v>
      </c>
      <c r="G75">
        <f>'Stripa Anions'!AD74</f>
        <v>8.0462880000000023</v>
      </c>
      <c r="H75">
        <f>'Stripa Anions'!AE74</f>
        <v>0.25798304835322466</v>
      </c>
      <c r="I75">
        <f>'Stripa Anions'!AG74</f>
        <v>0.27903853450771143</v>
      </c>
      <c r="J75">
        <f t="shared" si="12"/>
        <v>13.653849050890843</v>
      </c>
      <c r="K75">
        <f t="shared" si="13"/>
        <v>16.433195652097048</v>
      </c>
      <c r="L75">
        <f t="shared" si="14"/>
        <v>20.750895892391455</v>
      </c>
      <c r="P75" s="2">
        <f>'Stripa Si'!E74</f>
        <v>30.3889040531412</v>
      </c>
      <c r="Q75" s="2">
        <f>'Stripa Si'!F74</f>
        <v>95.664269959288518</v>
      </c>
      <c r="R75" s="2">
        <f>'Stripa Si'!G74</f>
        <v>204.61051403182819</v>
      </c>
      <c r="S75">
        <f t="shared" si="15"/>
        <v>1.0593212873767486</v>
      </c>
      <c r="T75">
        <f t="shared" si="16"/>
        <v>2.0693693608020682E-2</v>
      </c>
      <c r="U75">
        <f t="shared" si="17"/>
        <v>5.6444308053848036E-2</v>
      </c>
    </row>
    <row r="76" spans="1:21" x14ac:dyDescent="0.2">
      <c r="A76">
        <f>'Stripa cations'!C75</f>
        <v>444</v>
      </c>
      <c r="B76">
        <f>'Stripa cations'!BL75</f>
        <v>34.838437405565998</v>
      </c>
      <c r="C76">
        <f>'Stripa cations'!BM75</f>
        <v>108.87011689239377</v>
      </c>
      <c r="D76">
        <f>'Stripa cations'!BN75</f>
        <v>4.208087533687519</v>
      </c>
      <c r="E76">
        <f>'Stripa cations'!BP75</f>
        <v>5.7277907677462814</v>
      </c>
      <c r="F76">
        <f>'Stripa Anions'!AC75</f>
        <v>2.5155000000000003</v>
      </c>
      <c r="G76">
        <f>'Stripa Anions'!AD75</f>
        <v>7.8609375000000004</v>
      </c>
      <c r="H76">
        <f>'Stripa Anions'!AE75</f>
        <v>0.25811589062825802</v>
      </c>
      <c r="I76">
        <f>'Stripa Anions'!AG75</f>
        <v>0.27734215546273644</v>
      </c>
      <c r="J76">
        <f t="shared" si="12"/>
        <v>13.849508012548601</v>
      </c>
      <c r="K76">
        <f t="shared" si="13"/>
        <v>16.303093635362664</v>
      </c>
      <c r="L76">
        <f t="shared" si="14"/>
        <v>20.652434745052179</v>
      </c>
      <c r="P76" s="2">
        <f>'Stripa Si'!E75</f>
        <v>30.035204746370997</v>
      </c>
      <c r="Q76" s="2">
        <f>'Stripa Si'!F75</f>
        <v>93.860014832409362</v>
      </c>
      <c r="R76" s="2">
        <f>'Stripa Si'!G75</f>
        <v>200.75150199826109</v>
      </c>
      <c r="S76">
        <f t="shared" si="15"/>
        <v>1.0702821237518694</v>
      </c>
      <c r="T76">
        <f t="shared" si="16"/>
        <v>2.0934757141887576E-2</v>
      </c>
      <c r="U76">
        <f t="shared" si="17"/>
        <v>5.6906256809703369E-2</v>
      </c>
    </row>
    <row r="77" spans="1:21" x14ac:dyDescent="0.2">
      <c r="A77">
        <f>'Stripa cations'!C76</f>
        <v>450</v>
      </c>
      <c r="B77">
        <f>'Stripa cations'!BL76</f>
        <v>33.501328617081597</v>
      </c>
      <c r="C77">
        <f>'Stripa cations'!BM76</f>
        <v>107.77377416115147</v>
      </c>
      <c r="D77">
        <f>'Stripa cations'!BN76</f>
        <v>4.1514039826563343</v>
      </c>
      <c r="E77">
        <f>'Stripa cations'!BP76</f>
        <v>5.7063737282947269</v>
      </c>
      <c r="F77">
        <f>'Stripa Anions'!AC76</f>
        <v>2.0814999999999997</v>
      </c>
      <c r="G77">
        <f>'Stripa Anions'!AD76</f>
        <v>6.6961854999999968</v>
      </c>
      <c r="H77">
        <f>'Stripa Anions'!AE76</f>
        <v>0.20200092340871342</v>
      </c>
      <c r="I77">
        <f>'Stripa Anions'!AG76</f>
        <v>0.2228648730235375</v>
      </c>
      <c r="J77">
        <f t="shared" si="12"/>
        <v>16.094801161221042</v>
      </c>
      <c r="K77">
        <f t="shared" si="13"/>
        <v>20.551410917348615</v>
      </c>
      <c r="L77">
        <f t="shared" si="14"/>
        <v>25.604635000922993</v>
      </c>
      <c r="P77" s="2">
        <f>'Stripa Si'!E76</f>
        <v>30.431743238239203</v>
      </c>
      <c r="Q77" s="2">
        <f>'Stripa Si'!F76</f>
        <v>97.898917997415481</v>
      </c>
      <c r="R77" s="2">
        <f>'Stripa Si'!G76</f>
        <v>209.39006740066651</v>
      </c>
      <c r="S77">
        <f t="shared" si="15"/>
        <v>1.0303902434956196</v>
      </c>
      <c r="T77">
        <f t="shared" si="16"/>
        <v>1.9807066249460142E-2</v>
      </c>
      <c r="U77">
        <f t="shared" si="17"/>
        <v>5.4388944173380756E-2</v>
      </c>
    </row>
    <row r="78" spans="1:21" x14ac:dyDescent="0.2">
      <c r="A78">
        <f>'Stripa cations'!C77</f>
        <v>456</v>
      </c>
      <c r="B78">
        <f>'Stripa cations'!BL77</f>
        <v>32.763066357788801</v>
      </c>
      <c r="C78">
        <f>'Stripa cations'!BM77</f>
        <v>101.86037330636537</v>
      </c>
      <c r="D78">
        <f>'Stripa cations'!BN77</f>
        <v>3.8977870588593642</v>
      </c>
      <c r="E78">
        <f>'Stripa cations'!BP77</f>
        <v>5.4154427016198259</v>
      </c>
      <c r="F78">
        <f>'Stripa Anions'!AC77</f>
        <v>2.4159999999999995</v>
      </c>
      <c r="G78">
        <f>'Stripa Anions'!AD77</f>
        <v>7.5113439999999994</v>
      </c>
      <c r="H78">
        <f>'Stripa Anions'!AE77</f>
        <v>0.24570467368843729</v>
      </c>
      <c r="I78">
        <f>'Stripa Anions'!AG77</f>
        <v>0.2644926655685122</v>
      </c>
      <c r="J78">
        <f t="shared" si="12"/>
        <v>13.560871836833114</v>
      </c>
      <c r="K78">
        <f t="shared" si="13"/>
        <v>15.863707435219176</v>
      </c>
      <c r="L78">
        <f t="shared" si="14"/>
        <v>20.474831277380169</v>
      </c>
      <c r="P78" s="2">
        <f>'Stripa Si'!E77</f>
        <v>30.7841809106216</v>
      </c>
      <c r="Q78" s="2">
        <f>'Stripa Si'!F77</f>
        <v>95.708018451122555</v>
      </c>
      <c r="R78" s="2">
        <f>'Stripa Si'!G77</f>
        <v>204.70408503180644</v>
      </c>
      <c r="S78">
        <f t="shared" si="15"/>
        <v>0.98683397075426915</v>
      </c>
      <c r="T78">
        <f t="shared" si="16"/>
        <v>1.9018253516924009E-2</v>
      </c>
      <c r="U78">
        <f t="shared" si="17"/>
        <v>5.2773587531901284E-2</v>
      </c>
    </row>
    <row r="79" spans="1:21" x14ac:dyDescent="0.2">
      <c r="A79">
        <f>'Stripa cations'!C78</f>
        <v>462</v>
      </c>
      <c r="B79">
        <f>'Stripa cations'!BL78</f>
        <v>28.956144077600001</v>
      </c>
      <c r="C79">
        <f>'Stripa cations'!BM78</f>
        <v>91.327678420750402</v>
      </c>
      <c r="D79">
        <f>'Stripa cations'!BN78</f>
        <v>3.4576157724020131</v>
      </c>
      <c r="E79">
        <f>'Stripa cations'!BP78</f>
        <v>4.9190519160689021</v>
      </c>
      <c r="F79">
        <f>'Stripa Anions'!AC78</f>
        <v>2.3299999999999996</v>
      </c>
      <c r="G79">
        <f>'Stripa Anions'!AD78</f>
        <v>7.3488199999999999</v>
      </c>
      <c r="H79">
        <f>'Stripa Anions'!AE78</f>
        <v>0.2432201913713487</v>
      </c>
      <c r="I79">
        <f>'Stripa Anions'!AG78</f>
        <v>0.26224728901865246</v>
      </c>
      <c r="J79">
        <f t="shared" si="12"/>
        <v>12.427529647038627</v>
      </c>
      <c r="K79">
        <f t="shared" si="13"/>
        <v>14.215989852268983</v>
      </c>
      <c r="L79">
        <f t="shared" si="14"/>
        <v>18.757303209792312</v>
      </c>
      <c r="P79" s="2">
        <f>'Stripa Si'!E78</f>
        <v>29.809871582180001</v>
      </c>
      <c r="Q79" s="2">
        <f>'Stripa Si'!F78</f>
        <v>94.020334970195719</v>
      </c>
      <c r="R79" s="2">
        <f>'Stripa Si'!G78</f>
        <v>201.09440103272902</v>
      </c>
      <c r="S79">
        <f t="shared" si="15"/>
        <v>0.90094149889680264</v>
      </c>
      <c r="T79">
        <f t="shared" si="16"/>
        <v>1.717322252731638E-2</v>
      </c>
      <c r="U79">
        <f t="shared" si="17"/>
        <v>4.8795544695030342E-2</v>
      </c>
    </row>
    <row r="80" spans="1:21" x14ac:dyDescent="0.2">
      <c r="A80">
        <f>'Stripa cations'!C79</f>
        <v>468</v>
      </c>
      <c r="B80">
        <f>'Stripa cations'!BL79</f>
        <v>25.954890216421504</v>
      </c>
      <c r="C80">
        <f>'Stripa cations'!BM79</f>
        <v>82.328911766489</v>
      </c>
      <c r="D80">
        <f>'Stripa cations'!BN79</f>
        <v>3.0542147274455274</v>
      </c>
      <c r="E80">
        <f>'Stripa cations'!BP79</f>
        <v>4.5491368221887045</v>
      </c>
      <c r="F80">
        <f>'Stripa Anions'!AC79</f>
        <v>2.1475000000000004</v>
      </c>
      <c r="G80">
        <f>'Stripa Anions'!AD79</f>
        <v>6.8118699999999999</v>
      </c>
      <c r="H80">
        <f>'Stripa Anions'!AE79</f>
        <v>0.2285138424614277</v>
      </c>
      <c r="I80">
        <f>'Stripa Anions'!AG79</f>
        <v>0.24717072357739686</v>
      </c>
      <c r="J80">
        <f t="shared" si="12"/>
        <v>12.086095560615368</v>
      </c>
      <c r="K80">
        <f t="shared" si="13"/>
        <v>13.365556740664704</v>
      </c>
      <c r="L80">
        <f t="shared" si="14"/>
        <v>18.404836771715111</v>
      </c>
      <c r="P80" s="2">
        <f>'Stripa Si'!E79</f>
        <v>30.317613111319499</v>
      </c>
      <c r="Q80" s="2">
        <f>'Stripa Si'!F79</f>
        <v>96.167468789105456</v>
      </c>
      <c r="R80" s="2">
        <f>'Stripa Si'!G79</f>
        <v>205.68677553753847</v>
      </c>
      <c r="S80">
        <f t="shared" si="15"/>
        <v>0.79947019212361525</v>
      </c>
      <c r="T80">
        <f t="shared" si="16"/>
        <v>1.4832384407401738E-2</v>
      </c>
      <c r="U80">
        <f t="shared" si="17"/>
        <v>4.4127579564198688E-2</v>
      </c>
    </row>
    <row r="81" spans="1:21" x14ac:dyDescent="0.2">
      <c r="A81">
        <f>'Stripa cations'!C80</f>
        <v>474</v>
      </c>
      <c r="B81">
        <f>'Stripa cations'!BL80</f>
        <v>32.142361540908794</v>
      </c>
      <c r="C81">
        <f>'Stripa cations'!BM80</f>
        <v>100.54130689996272</v>
      </c>
      <c r="D81">
        <f>'Stripa cations'!BN80</f>
        <v>3.8487423286424574</v>
      </c>
      <c r="E81">
        <f>'Stripa cations'!BP80</f>
        <v>5.3323832098188833</v>
      </c>
      <c r="F81">
        <f>'Stripa Anions'!AC80</f>
        <v>2.3310000000000004</v>
      </c>
      <c r="G81">
        <f>'Stripa Anions'!AD80</f>
        <v>7.2913680000000012</v>
      </c>
      <c r="H81">
        <f>'Stripa Anions'!AE80</f>
        <v>0.24265678961679729</v>
      </c>
      <c r="I81">
        <f>'Stripa Anions'!AG80</f>
        <v>0.26268302322079479</v>
      </c>
      <c r="J81">
        <f t="shared" si="12"/>
        <v>13.789086890136762</v>
      </c>
      <c r="K81">
        <f t="shared" si="13"/>
        <v>15.860847473999705</v>
      </c>
      <c r="L81">
        <f t="shared" si="14"/>
        <v>20.299687221647432</v>
      </c>
      <c r="P81" s="2">
        <f>'Stripa Si'!E80</f>
        <v>31.065109491532795</v>
      </c>
      <c r="Q81" s="2">
        <f>'Stripa Si'!F80</f>
        <v>97.171662489514588</v>
      </c>
      <c r="R81" s="2">
        <f>'Stripa Si'!G80</f>
        <v>207.83458463403474</v>
      </c>
      <c r="S81">
        <f t="shared" si="15"/>
        <v>0.96245826326141748</v>
      </c>
      <c r="T81">
        <f t="shared" si="16"/>
        <v>1.849670008266931E-2</v>
      </c>
      <c r="U81">
        <f t="shared" si="17"/>
        <v>5.1184339335885017E-2</v>
      </c>
    </row>
    <row r="82" spans="1:21" x14ac:dyDescent="0.2">
      <c r="A82">
        <f>'Stripa cations'!C81</f>
        <v>480</v>
      </c>
      <c r="B82">
        <f>'Stripa cations'!BL81</f>
        <v>29.743226245336501</v>
      </c>
      <c r="C82">
        <f>'Stripa cations'!BM81</f>
        <v>101.98952279525885</v>
      </c>
      <c r="D82">
        <f>'Stripa cations'!BN81</f>
        <v>3.8802617935501895</v>
      </c>
      <c r="E82">
        <f>'Stripa cations'!BP81</f>
        <v>5.4785470607117972</v>
      </c>
      <c r="F82">
        <f>'Stripa Anions'!AC81</f>
        <v>2.3764999999999996</v>
      </c>
      <c r="G82">
        <f>'Stripa Anions'!AD81</f>
        <v>8.1490185000000004</v>
      </c>
      <c r="H82">
        <f>'Stripa Anions'!AE81</f>
        <v>0.25985660183283071</v>
      </c>
      <c r="I82">
        <f>'Stripa Anions'!AG81</f>
        <v>0.27472416897836477</v>
      </c>
      <c r="J82">
        <f t="shared" si="12"/>
        <v>12.515559118593098</v>
      </c>
      <c r="K82">
        <f t="shared" si="13"/>
        <v>14.932319464588453</v>
      </c>
      <c r="L82">
        <f t="shared" si="14"/>
        <v>19.941991565886752</v>
      </c>
      <c r="P82" s="2">
        <f>'Stripa Si'!E81</f>
        <v>30.665218975828903</v>
      </c>
      <c r="Q82" s="2">
        <f>'Stripa Si'!F81</f>
        <v>105.1510358681173</v>
      </c>
      <c r="R82" s="2">
        <f>'Stripa Si'!G81</f>
        <v>224.90118315971833</v>
      </c>
      <c r="S82">
        <f t="shared" si="15"/>
        <v>0.90017187868145243</v>
      </c>
      <c r="T82">
        <f t="shared" si="16"/>
        <v>1.7233273561267276E-2</v>
      </c>
      <c r="U82">
        <f t="shared" si="17"/>
        <v>4.8600857973363401E-2</v>
      </c>
    </row>
    <row r="83" spans="1:21" x14ac:dyDescent="0.2">
      <c r="A83">
        <f>'Stripa cations'!C82</f>
        <v>486</v>
      </c>
      <c r="B83">
        <f>'Stripa cations'!BL82</f>
        <v>25.658829029286004</v>
      </c>
      <c r="C83">
        <f>'Stripa cations'!BM82</f>
        <v>81.928641090510197</v>
      </c>
      <c r="D83">
        <f>'Stripa cations'!BN82</f>
        <v>3.0463743609884726</v>
      </c>
      <c r="E83">
        <f>'Stripa cations'!BP82</f>
        <v>4.5205914501444919</v>
      </c>
      <c r="F83">
        <f>'Stripa Anions'!AC82</f>
        <v>5.4725000000000001</v>
      </c>
      <c r="G83">
        <f>'Stripa Anions'!AD82</f>
        <v>17.473692499999999</v>
      </c>
      <c r="H83">
        <f>'Stripa Anions'!AE82</f>
        <v>0.39311990074874581</v>
      </c>
      <c r="I83">
        <f>'Stripa Anions'!AG82</f>
        <v>0.42532911374062587</v>
      </c>
      <c r="J83">
        <f t="shared" si="12"/>
        <v>4.6886850670234814</v>
      </c>
      <c r="K83">
        <f t="shared" si="13"/>
        <v>7.749224486438548</v>
      </c>
      <c r="L83">
        <f t="shared" si="14"/>
        <v>10.628455245838728</v>
      </c>
      <c r="P83" s="2">
        <f>'Stripa Si'!E82</f>
        <v>31.373533004633998</v>
      </c>
      <c r="Q83" s="2">
        <f>'Stripa Si'!F82</f>
        <v>100.17569088379634</v>
      </c>
      <c r="R83" s="2">
        <f>'Stripa Si'!G82</f>
        <v>214.25971905654978</v>
      </c>
      <c r="S83">
        <f t="shared" si="15"/>
        <v>0.69637968966859964</v>
      </c>
      <c r="T83">
        <f t="shared" si="16"/>
        <v>1.4192099092593394E-2</v>
      </c>
      <c r="U83">
        <f t="shared" si="17"/>
        <v>4.203043579041766E-2</v>
      </c>
    </row>
    <row r="84" spans="1:21" x14ac:dyDescent="0.2">
      <c r="A84">
        <f>'Stripa cations'!C83</f>
        <v>492</v>
      </c>
      <c r="B84">
        <f>'Stripa cations'!BL83</f>
        <v>34.078516636590798</v>
      </c>
      <c r="C84">
        <f>'Stripa cations'!BM83</f>
        <v>107.82442663817326</v>
      </c>
      <c r="D84">
        <f>'Stripa cations'!BN83</f>
        <v>4.1615626111758992</v>
      </c>
      <c r="E84">
        <f>'Stripa cations'!BP83</f>
        <v>5.6884329393118112</v>
      </c>
      <c r="F84">
        <f>'Stripa Anions'!AC83</f>
        <v>2.2324999999999999</v>
      </c>
      <c r="G84">
        <f>'Stripa Anions'!AD83</f>
        <v>7.0636299999999999</v>
      </c>
      <c r="H84">
        <f>'Stripa Anions'!AE83</f>
        <v>0.23544737218299536</v>
      </c>
      <c r="I84">
        <f>'Stripa Anions'!AG83</f>
        <v>0.2549465185498494</v>
      </c>
      <c r="J84">
        <f t="shared" si="12"/>
        <v>15.264733095897331</v>
      </c>
      <c r="K84">
        <f t="shared" si="13"/>
        <v>17.675128724483841</v>
      </c>
      <c r="L84">
        <f t="shared" si="14"/>
        <v>22.31225973066017</v>
      </c>
      <c r="P84" s="2">
        <f>'Stripa Si'!E83</f>
        <v>32.224591098560296</v>
      </c>
      <c r="Q84" s="2">
        <f>'Stripa Si'!F83</f>
        <v>101.95860623584477</v>
      </c>
      <c r="R84" s="2">
        <f>'Stripa Si'!G83</f>
        <v>218.07308873796916</v>
      </c>
      <c r="S84">
        <f t="shared" si="15"/>
        <v>0.98901316246091009</v>
      </c>
      <c r="T84">
        <f t="shared" si="16"/>
        <v>1.9062757166197548E-2</v>
      </c>
      <c r="U84">
        <f t="shared" si="17"/>
        <v>5.2048269203001811E-2</v>
      </c>
    </row>
    <row r="85" spans="1:21" x14ac:dyDescent="0.2">
      <c r="A85">
        <f>'Stripa cations'!C84</f>
        <v>498</v>
      </c>
      <c r="B85">
        <f>'Stripa cations'!BL84</f>
        <v>25.281453921646001</v>
      </c>
      <c r="C85">
        <f>'Stripa cations'!BM84</f>
        <v>80.395023470834261</v>
      </c>
      <c r="D85">
        <f>'Stripa cations'!BN84</f>
        <v>2.9855193227500179</v>
      </c>
      <c r="E85">
        <f>'Stripa cations'!BP84</f>
        <v>4.451500895329219</v>
      </c>
      <c r="F85">
        <f>'Stripa Anions'!AC84</f>
        <v>2.0075000000000003</v>
      </c>
      <c r="G85">
        <f>'Stripa Anions'!AD84</f>
        <v>6.3838499999999989</v>
      </c>
      <c r="H85">
        <f>'Stripa Anions'!AE84</f>
        <v>0.21624815650005974</v>
      </c>
      <c r="I85">
        <f>'Stripa Anions'!AG84</f>
        <v>0.23414103595040325</v>
      </c>
      <c r="J85">
        <f t="shared" si="12"/>
        <v>12.593501330832378</v>
      </c>
      <c r="K85">
        <f t="shared" si="13"/>
        <v>13.805987394621758</v>
      </c>
      <c r="L85">
        <f t="shared" si="14"/>
        <v>19.012049200432148</v>
      </c>
      <c r="P85" s="2">
        <f>'Stripa Si'!E84</f>
        <v>31.755678860918998</v>
      </c>
      <c r="Q85" s="2">
        <f>'Stripa Si'!F84</f>
        <v>100.98305877772241</v>
      </c>
      <c r="R85" s="2">
        <f>'Stripa Si'!G84</f>
        <v>215.98654935441658</v>
      </c>
      <c r="S85">
        <f t="shared" si="15"/>
        <v>0.74878772599547405</v>
      </c>
      <c r="T85">
        <f t="shared" si="16"/>
        <v>1.3808883867930855E-2</v>
      </c>
      <c r="U85">
        <f t="shared" si="17"/>
        <v>4.1130991311178366E-2</v>
      </c>
    </row>
    <row r="86" spans="1:21" x14ac:dyDescent="0.2">
      <c r="A86">
        <f>'Stripa cations'!C85</f>
        <v>504</v>
      </c>
      <c r="B86">
        <f>'Stripa cations'!BL85</f>
        <v>24.7170759209836</v>
      </c>
      <c r="C86">
        <f>'Stripa cations'!BM85</f>
        <v>78.526150200964892</v>
      </c>
      <c r="D86">
        <f>'Stripa cations'!BN85</f>
        <v>2.9082633350701621</v>
      </c>
      <c r="E86">
        <f>'Stripa cations'!BP85</f>
        <v>4.330165836751112</v>
      </c>
      <c r="F86">
        <f>'Stripa Anions'!AC85</f>
        <v>2.2330000000000001</v>
      </c>
      <c r="G86">
        <f>'Stripa Anions'!AD85</f>
        <v>7.0942409999999994</v>
      </c>
      <c r="H86">
        <f>'Stripa Anions'!AE85</f>
        <v>0.22867153608898555</v>
      </c>
      <c r="I86">
        <f>'Stripa Anions'!AG85</f>
        <v>0.24530729498967263</v>
      </c>
      <c r="J86">
        <f t="shared" si="12"/>
        <v>11.068999516786207</v>
      </c>
      <c r="K86">
        <f t="shared" si="13"/>
        <v>12.718081947630056</v>
      </c>
      <c r="L86">
        <f t="shared" si="14"/>
        <v>17.652005974520289</v>
      </c>
      <c r="P86" s="2">
        <f>'Stripa Si'!E85</f>
        <v>31.131806217408396</v>
      </c>
      <c r="Q86" s="2">
        <f>'Stripa Si'!F85</f>
        <v>98.905748352706468</v>
      </c>
      <c r="R86" s="2">
        <f>'Stripa Si'!G85</f>
        <v>211.54351587862601</v>
      </c>
      <c r="S86">
        <f t="shared" si="15"/>
        <v>0.74081281215675809</v>
      </c>
      <c r="T86">
        <f t="shared" si="16"/>
        <v>1.3732980570176995E-2</v>
      </c>
      <c r="U86">
        <f t="shared" si="17"/>
        <v>4.0844045505138656E-2</v>
      </c>
    </row>
    <row r="87" spans="1:21" x14ac:dyDescent="0.2">
      <c r="A87">
        <f>'Stripa cations'!C86</f>
        <v>510</v>
      </c>
      <c r="B87">
        <f>'Stripa cations'!BL86</f>
        <v>24.405932385980595</v>
      </c>
      <c r="C87">
        <f>'Stripa cations'!BM86</f>
        <v>78.709131944787444</v>
      </c>
      <c r="D87">
        <f>'Stripa cations'!BN86</f>
        <v>2.9179912206279992</v>
      </c>
      <c r="E87">
        <f>'Stripa cations'!BP86</f>
        <v>4.361652671308609</v>
      </c>
      <c r="F87">
        <f>'Stripa Anions'!AC86</f>
        <v>4.9980000000000002</v>
      </c>
      <c r="G87">
        <f>'Stripa Anions'!AD86</f>
        <v>16.118550000000003</v>
      </c>
      <c r="H87">
        <f>'Stripa Anions'!AE86</f>
        <v>0.38357296911201566</v>
      </c>
      <c r="I87">
        <f>'Stripa Anions'!AG86</f>
        <v>0.41823685106079772</v>
      </c>
      <c r="J87">
        <f t="shared" si="12"/>
        <v>4.8831397330893553</v>
      </c>
      <c r="K87">
        <f t="shared" si="13"/>
        <v>7.607395347443922</v>
      </c>
      <c r="L87">
        <f t="shared" si="14"/>
        <v>10.428666580302293</v>
      </c>
      <c r="P87" s="2">
        <f>'Stripa Si'!E86</f>
        <v>31.213888328586599</v>
      </c>
      <c r="Q87" s="2">
        <f>'Stripa Si'!F86</f>
        <v>100.66478985969179</v>
      </c>
      <c r="R87" s="2">
        <f>'Stripa Si'!G86</f>
        <v>215.30582323852911</v>
      </c>
      <c r="S87">
        <f t="shared" si="15"/>
        <v>0.67397568899255467</v>
      </c>
      <c r="T87">
        <f t="shared" si="16"/>
        <v>1.3528672581654827E-2</v>
      </c>
      <c r="U87">
        <f t="shared" si="17"/>
        <v>4.0359085038374057E-2</v>
      </c>
    </row>
    <row r="88" spans="1:21" x14ac:dyDescent="0.2">
      <c r="A88">
        <f>'Stripa cations'!C87</f>
        <v>516</v>
      </c>
      <c r="B88">
        <f>'Stripa cations'!BL87</f>
        <v>24.489934224628598</v>
      </c>
      <c r="C88">
        <f>'Stripa cations'!BM87</f>
        <v>77.045333070681536</v>
      </c>
      <c r="D88">
        <f>'Stripa cations'!BN87</f>
        <v>2.8549902735442156</v>
      </c>
      <c r="E88">
        <f>'Stripa cations'!BP87</f>
        <v>4.2496634909029662</v>
      </c>
      <c r="F88">
        <f>'Stripa Anions'!AC87</f>
        <v>2.1149999999999998</v>
      </c>
      <c r="G88">
        <f>'Stripa Anions'!AD87</f>
        <v>6.653789999999999</v>
      </c>
      <c r="H88">
        <f>'Stripa Anions'!AE87</f>
        <v>0.21852628707055596</v>
      </c>
      <c r="I88">
        <f>'Stripa Anions'!AG87</f>
        <v>0.23824200641263385</v>
      </c>
      <c r="J88">
        <f t="shared" si="12"/>
        <v>11.579165118027703</v>
      </c>
      <c r="K88">
        <f t="shared" si="13"/>
        <v>13.064745261618892</v>
      </c>
      <c r="L88">
        <f t="shared" si="14"/>
        <v>17.837591090223494</v>
      </c>
      <c r="P88" s="2">
        <f>'Stripa Si'!E87</f>
        <v>31.242546997887004</v>
      </c>
      <c r="Q88" s="2">
        <f>'Stripa Si'!F87</f>
        <v>98.28905285535248</v>
      </c>
      <c r="R88" s="2">
        <f>'Stripa Si'!G87</f>
        <v>210.22450322355203</v>
      </c>
      <c r="S88">
        <f t="shared" si="15"/>
        <v>0.73416472218955076</v>
      </c>
      <c r="T88">
        <f t="shared" si="16"/>
        <v>1.3566570868055782E-2</v>
      </c>
      <c r="U88">
        <f t="shared" si="17"/>
        <v>4.0338334875815583E-2</v>
      </c>
    </row>
    <row r="89" spans="1:21" x14ac:dyDescent="0.2">
      <c r="A89">
        <f>'Stripa cations'!C88</f>
        <v>522</v>
      </c>
      <c r="B89">
        <f>'Stripa cations'!BL88</f>
        <v>24.956373025238999</v>
      </c>
      <c r="C89">
        <f>'Stripa cations'!BM88</f>
        <v>79.161615236058111</v>
      </c>
      <c r="D89">
        <f>'Stripa cations'!BN88</f>
        <v>2.9490248226618379</v>
      </c>
      <c r="E89">
        <f>'Stripa cations'!BP88</f>
        <v>4.3598015828508192</v>
      </c>
      <c r="F89">
        <f>'Stripa Anions'!AC88</f>
        <v>2.0945</v>
      </c>
      <c r="G89">
        <f>'Stripa Anions'!AD88</f>
        <v>6.6437540000000013</v>
      </c>
      <c r="H89">
        <f>'Stripa Anions'!AE88</f>
        <v>0.226234633718219</v>
      </c>
      <c r="I89">
        <f>'Stripa Anions'!AG88</f>
        <v>0.24383484192142532</v>
      </c>
      <c r="J89">
        <f t="shared" si="12"/>
        <v>11.915193614341845</v>
      </c>
      <c r="K89">
        <f t="shared" si="13"/>
        <v>13.035249175574609</v>
      </c>
      <c r="L89">
        <f t="shared" si="14"/>
        <v>17.880141937450208</v>
      </c>
      <c r="P89" s="2">
        <f>'Stripa Si'!E88</f>
        <v>31.4880330218718</v>
      </c>
      <c r="Q89" s="2">
        <f>'Stripa Si'!F88</f>
        <v>99.880040745377372</v>
      </c>
      <c r="R89" s="2">
        <f>'Stripa Si'!G88</f>
        <v>213.62737087868538</v>
      </c>
      <c r="S89">
        <f t="shared" si="15"/>
        <v>0.74313551657896937</v>
      </c>
      <c r="T89">
        <f t="shared" si="16"/>
        <v>1.378992332439676E-2</v>
      </c>
      <c r="U89">
        <f t="shared" si="17"/>
        <v>4.0723917118541904E-2</v>
      </c>
    </row>
    <row r="90" spans="1:21" x14ac:dyDescent="0.2">
      <c r="A90">
        <f>'Stripa cations'!C89</f>
        <v>528</v>
      </c>
      <c r="B90">
        <f>'Stripa cations'!BL89</f>
        <v>24.299919336461201</v>
      </c>
      <c r="C90">
        <f>'Stripa cations'!BM89</f>
        <v>77.54104260264765</v>
      </c>
      <c r="D90">
        <f>'Stripa cations'!BN89</f>
        <v>2.8821090861861745</v>
      </c>
      <c r="E90">
        <f>'Stripa cations'!BP89</f>
        <v>4.3040961008320533</v>
      </c>
      <c r="F90">
        <f>'Stripa Anions'!AC89</f>
        <v>1.972</v>
      </c>
      <c r="G90">
        <f>'Stripa Anions'!AD89</f>
        <v>6.2926519999999977</v>
      </c>
      <c r="H90">
        <f>'Stripa Anions'!AE89</f>
        <v>0.21605790762894109</v>
      </c>
      <c r="I90">
        <f>'Stripa Anions'!AG89</f>
        <v>0.23165414435598666</v>
      </c>
      <c r="J90">
        <f t="shared" si="12"/>
        <v>12.322474308550303</v>
      </c>
      <c r="K90">
        <f t="shared" si="13"/>
        <v>13.339521417267092</v>
      </c>
      <c r="L90">
        <f t="shared" si="14"/>
        <v>18.57983638841306</v>
      </c>
      <c r="P90" s="2">
        <f>'Stripa Si'!E89</f>
        <v>31.884245469804895</v>
      </c>
      <c r="Q90" s="2">
        <f>'Stripa Si'!F89</f>
        <v>101.74262729414738</v>
      </c>
      <c r="R90" s="2">
        <f>'Stripa Si'!G89</f>
        <v>217.6111444582547</v>
      </c>
      <c r="S90">
        <f t="shared" si="15"/>
        <v>0.71773816024973514</v>
      </c>
      <c r="T90">
        <f t="shared" si="16"/>
        <v>1.3231171565730828E-2</v>
      </c>
      <c r="U90">
        <f t="shared" si="17"/>
        <v>3.9473638902821198E-2</v>
      </c>
    </row>
    <row r="91" spans="1:21" x14ac:dyDescent="0.2">
      <c r="A91">
        <f>'Stripa cations'!C90</f>
        <v>534</v>
      </c>
      <c r="B91">
        <f>'Stripa cations'!BL90</f>
        <v>24.401665823398499</v>
      </c>
      <c r="C91">
        <f>'Stripa cations'!BM90</f>
        <v>76.865247343705263</v>
      </c>
      <c r="D91">
        <f>'Stripa cations'!BN90</f>
        <v>2.8499941853764788</v>
      </c>
      <c r="E91">
        <f>'Stripa cations'!BP90</f>
        <v>4.2563053625134675</v>
      </c>
      <c r="F91">
        <f>'Stripa Anions'!AC90</f>
        <v>1.976</v>
      </c>
      <c r="G91">
        <f>'Stripa Anions'!AD90</f>
        <v>6.2243999999999984</v>
      </c>
      <c r="H91">
        <f>'Stripa Anions'!AE90</f>
        <v>0.21109292704002314</v>
      </c>
      <c r="I91">
        <f>'Stripa Anions'!AG90</f>
        <v>0.22783324559092882</v>
      </c>
      <c r="J91">
        <f t="shared" si="12"/>
        <v>12.349021165687502</v>
      </c>
      <c r="K91">
        <f t="shared" si="13"/>
        <v>13.501135378335633</v>
      </c>
      <c r="L91">
        <f t="shared" si="14"/>
        <v>18.681669356348458</v>
      </c>
      <c r="P91" s="2">
        <f>'Stripa Si'!E90</f>
        <v>31.890186340626297</v>
      </c>
      <c r="Q91" s="2">
        <f>'Stripa Si'!F90</f>
        <v>100.45408697297282</v>
      </c>
      <c r="R91" s="2">
        <f>'Stripa Si'!G90</f>
        <v>214.85516359331459</v>
      </c>
      <c r="S91">
        <f t="shared" si="15"/>
        <v>0.72053184784275393</v>
      </c>
      <c r="T91">
        <f t="shared" si="16"/>
        <v>1.3251703133200468E-2</v>
      </c>
      <c r="U91">
        <f t="shared" si="17"/>
        <v>3.9536379668808352E-2</v>
      </c>
    </row>
    <row r="92" spans="1:21" x14ac:dyDescent="0.2">
      <c r="A92">
        <f>'Stripa cations'!C91</f>
        <v>540</v>
      </c>
      <c r="B92">
        <f>'Stripa cations'!BL91</f>
        <v>24.137673632543404</v>
      </c>
      <c r="C92">
        <f>'Stripa cations'!BM91</f>
        <v>75.792295206186267</v>
      </c>
      <c r="D92">
        <f>'Stripa cations'!BN91</f>
        <v>2.809519592822959</v>
      </c>
      <c r="E92">
        <f>'Stripa cations'!BP91</f>
        <v>4.2039336644327401</v>
      </c>
      <c r="F92">
        <f>'Stripa Anions'!AC91</f>
        <v>1.7535000000000001</v>
      </c>
      <c r="G92">
        <f>'Stripa Anions'!AD91</f>
        <v>5.5059900000000015</v>
      </c>
      <c r="H92">
        <f>'Stripa Anions'!AE91</f>
        <v>0.19895497791309846</v>
      </c>
      <c r="I92">
        <f>'Stripa Anions'!AG91</f>
        <v>0.21198110741549278</v>
      </c>
      <c r="J92">
        <f t="shared" si="12"/>
        <v>13.7654255104325</v>
      </c>
      <c r="K92">
        <f t="shared" si="13"/>
        <v>14.121383753716025</v>
      </c>
      <c r="L92">
        <f t="shared" si="14"/>
        <v>19.831643091630969</v>
      </c>
      <c r="P92" s="2">
        <f>'Stripa Si'!E91</f>
        <v>31.574609594928898</v>
      </c>
      <c r="Q92" s="2">
        <f>'Stripa Si'!F91</f>
        <v>99.144274128076745</v>
      </c>
      <c r="R92" s="2">
        <f>'Stripa Si'!G91</f>
        <v>212.05368421555184</v>
      </c>
      <c r="S92">
        <f t="shared" si="15"/>
        <v>0.72424370676625804</v>
      </c>
      <c r="T92">
        <f t="shared" si="16"/>
        <v>1.3236676837088119E-2</v>
      </c>
      <c r="U92">
        <f t="shared" si="17"/>
        <v>3.9570597049230181E-2</v>
      </c>
    </row>
    <row r="93" spans="1:21" x14ac:dyDescent="0.2">
      <c r="A93">
        <f>'Stripa cations'!C92</f>
        <v>546</v>
      </c>
      <c r="B93">
        <f>'Stripa cations'!BL92</f>
        <v>23.799405495057503</v>
      </c>
      <c r="C93">
        <f>'Stripa cations'!BM92</f>
        <v>75.610711257797689</v>
      </c>
      <c r="D93">
        <f>'Stripa cations'!BN92</f>
        <v>2.7910500517957213</v>
      </c>
      <c r="E93">
        <f>'Stripa cations'!BP92</f>
        <v>4.1804570819039091</v>
      </c>
      <c r="F93">
        <f>'Stripa Anions'!AC92</f>
        <v>1.9595000000000002</v>
      </c>
      <c r="G93">
        <f>'Stripa Anions'!AD92</f>
        <v>6.2253315000000011</v>
      </c>
      <c r="H93">
        <f>'Stripa Anions'!AE92</f>
        <v>0.21500934235457841</v>
      </c>
      <c r="I93">
        <f>'Stripa Anions'!AG92</f>
        <v>0.23091749351010621</v>
      </c>
      <c r="J93">
        <f t="shared" si="12"/>
        <v>12.145652204673386</v>
      </c>
      <c r="K93">
        <f t="shared" si="13"/>
        <v>12.981064084149963</v>
      </c>
      <c r="L93">
        <f t="shared" si="14"/>
        <v>18.103682914438657</v>
      </c>
      <c r="P93" s="2">
        <f>'Stripa Si'!E92</f>
        <v>32.513672894972501</v>
      </c>
      <c r="Q93" s="2">
        <f>'Stripa Si'!F92</f>
        <v>103.29593878732766</v>
      </c>
      <c r="R93" s="2">
        <f>'Stripa Si'!G92</f>
        <v>220.93342834968476</v>
      </c>
      <c r="S93">
        <f t="shared" si="15"/>
        <v>0.69037467388237883</v>
      </c>
      <c r="T93">
        <f t="shared" si="16"/>
        <v>1.2620708881888657E-2</v>
      </c>
      <c r="U93">
        <f t="shared" si="17"/>
        <v>3.7764647887214613E-2</v>
      </c>
    </row>
    <row r="94" spans="1:21" x14ac:dyDescent="0.2">
      <c r="A94">
        <f>'Stripa cations'!C93</f>
        <v>552</v>
      </c>
      <c r="B94">
        <f>'Stripa cations'!BL93</f>
        <v>25.143361992953604</v>
      </c>
      <c r="C94">
        <f>'Stripa cations'!BM93</f>
        <v>76.511250544557797</v>
      </c>
      <c r="D94">
        <f>'Stripa cations'!BN93</f>
        <v>2.8515242663203777</v>
      </c>
      <c r="E94">
        <f>'Stripa cations'!BP93</f>
        <v>4.2122546924111965</v>
      </c>
      <c r="F94">
        <f>'Stripa Anions'!AC93</f>
        <v>6.6830000000000007</v>
      </c>
      <c r="G94">
        <f>'Stripa Anions'!AD93</f>
        <v>20.336368999999998</v>
      </c>
      <c r="H94">
        <f>'Stripa Anions'!AE93</f>
        <v>0.4447146839856807</v>
      </c>
      <c r="I94">
        <f>'Stripa Anions'!AG93</f>
        <v>0.45485168169544543</v>
      </c>
      <c r="J94">
        <f t="shared" si="12"/>
        <v>3.7622866965365254</v>
      </c>
      <c r="K94">
        <f t="shared" si="13"/>
        <v>6.412030834610789</v>
      </c>
      <c r="L94">
        <f t="shared" si="14"/>
        <v>9.2607213778129811</v>
      </c>
      <c r="P94" s="2">
        <f>'Stripa Si'!E93</f>
        <v>33.292932614796804</v>
      </c>
      <c r="Q94" s="2">
        <f>'Stripa Si'!F93</f>
        <v>101.31039394682665</v>
      </c>
      <c r="R94" s="2">
        <f>'Stripa Si'!G93</f>
        <v>216.68666672571536</v>
      </c>
      <c r="S94">
        <f t="shared" si="15"/>
        <v>0.62896248688509571</v>
      </c>
      <c r="T94">
        <f t="shared" si="16"/>
        <v>1.3132713695308239E-2</v>
      </c>
      <c r="U94">
        <f t="shared" si="17"/>
        <v>3.8716222064607675E-2</v>
      </c>
    </row>
    <row r="95" spans="1:21" x14ac:dyDescent="0.2">
      <c r="A95">
        <f>'Stripa cations'!C94</f>
        <v>558</v>
      </c>
      <c r="B95">
        <f>'Stripa cations'!BL94</f>
        <v>24.650655946117499</v>
      </c>
      <c r="C95">
        <f>'Stripa cations'!BM94</f>
        <v>77.304457047024513</v>
      </c>
      <c r="D95">
        <f>'Stripa cations'!BN94</f>
        <v>2.8640185665567262</v>
      </c>
      <c r="E95">
        <f>'Stripa cations'!BP94</f>
        <v>4.2747686975998205</v>
      </c>
      <c r="F95">
        <f>'Stripa Anions'!AC94</f>
        <v>6.1735000000000007</v>
      </c>
      <c r="G95">
        <f>'Stripa Anions'!AD94</f>
        <v>19.360096000000006</v>
      </c>
      <c r="H95">
        <f>'Stripa Anions'!AE94</f>
        <v>0.42192505182642559</v>
      </c>
      <c r="I95">
        <f>'Stripa Anions'!AG94</f>
        <v>0.42847062750829112</v>
      </c>
      <c r="J95">
        <f t="shared" si="12"/>
        <v>3.9929790145164823</v>
      </c>
      <c r="K95">
        <f t="shared" si="13"/>
        <v>6.7879794152041617</v>
      </c>
      <c r="L95">
        <f t="shared" si="14"/>
        <v>9.976806864123029</v>
      </c>
      <c r="P95" s="2">
        <f>'Stripa Si'!E94</f>
        <v>33.527844730188896</v>
      </c>
      <c r="Q95" s="2">
        <f>'Stripa Si'!F94</f>
        <v>105.14332107387241</v>
      </c>
      <c r="R95" s="2">
        <f>'Stripa Si'!G94</f>
        <v>224.88468245348005</v>
      </c>
      <c r="S95">
        <f t="shared" si="15"/>
        <v>0.62090229219296822</v>
      </c>
      <c r="T95">
        <f t="shared" si="16"/>
        <v>1.2711649242196645E-2</v>
      </c>
      <c r="U95">
        <f t="shared" si="17"/>
        <v>3.7873110216659824E-2</v>
      </c>
    </row>
    <row r="96" spans="1:21" x14ac:dyDescent="0.2">
      <c r="A96">
        <f>'Stripa cations'!C95</f>
        <v>564</v>
      </c>
      <c r="B96">
        <f>'Stripa cations'!BL95</f>
        <v>25.786633035386302</v>
      </c>
      <c r="C96">
        <f>'Stripa cations'!BM95</f>
        <v>79.24232331774212</v>
      </c>
      <c r="D96">
        <f>'Stripa cations'!BN95</f>
        <v>2.9353048954833727</v>
      </c>
      <c r="E96">
        <f>'Stripa cations'!BP95</f>
        <v>4.3670007482991942</v>
      </c>
      <c r="F96">
        <f>'Stripa Anions'!AC95</f>
        <v>2.2330000000000001</v>
      </c>
      <c r="G96">
        <f>'Stripa Anions'!AD95</f>
        <v>6.8620090000000014</v>
      </c>
      <c r="H96">
        <f>'Stripa Anions'!AE95</f>
        <v>0.23457923248593399</v>
      </c>
      <c r="I96">
        <f>'Stripa Anions'!AG95</f>
        <v>0.24862302803038536</v>
      </c>
      <c r="J96">
        <f t="shared" si="12"/>
        <v>11.547977176617241</v>
      </c>
      <c r="K96">
        <f t="shared" si="13"/>
        <v>12.513063771147694</v>
      </c>
      <c r="L96">
        <f t="shared" si="14"/>
        <v>17.56474765388781</v>
      </c>
      <c r="P96" s="2">
        <f>'Stripa Si'!E95</f>
        <v>34.918664248637405</v>
      </c>
      <c r="Q96" s="2">
        <f>'Stripa Si'!F95</f>
        <v>107.30505523606276</v>
      </c>
      <c r="R96" s="2">
        <f>'Stripa Si'!G95</f>
        <v>229.50828474840336</v>
      </c>
      <c r="S96">
        <f t="shared" si="15"/>
        <v>0.69409092585487797</v>
      </c>
      <c r="T96">
        <f t="shared" si="16"/>
        <v>1.277647908022745E-2</v>
      </c>
      <c r="U96">
        <f t="shared" si="17"/>
        <v>3.79730064144565E-2</v>
      </c>
    </row>
    <row r="97" spans="1:21" x14ac:dyDescent="0.2">
      <c r="A97">
        <f>'Stripa cations'!C96</f>
        <v>570</v>
      </c>
      <c r="B97">
        <f>'Stripa cations'!BL96</f>
        <v>24.788418804558201</v>
      </c>
      <c r="C97">
        <f>'Stripa cations'!BM96</f>
        <v>65.763675088492917</v>
      </c>
      <c r="D97">
        <f>'Stripa cations'!BN96</f>
        <v>2.4461154799915654</v>
      </c>
      <c r="E97">
        <f>'Stripa cations'!BP96</f>
        <v>3.6036398386785793</v>
      </c>
      <c r="F97">
        <f>'Stripa Anions'!AC96</f>
        <v>2.9295</v>
      </c>
      <c r="G97">
        <f>'Stripa Anions'!AD96</f>
        <v>7.7719635000000009</v>
      </c>
      <c r="H97">
        <f>'Stripa Anions'!AE96</f>
        <v>0.21167060874581486</v>
      </c>
      <c r="I97">
        <f>'Stripa Anions'!AG96</f>
        <v>0.23604363081535473</v>
      </c>
      <c r="J97">
        <f t="shared" si="12"/>
        <v>8.4616551645530649</v>
      </c>
      <c r="K97">
        <f t="shared" si="13"/>
        <v>11.556235863284112</v>
      </c>
      <c r="L97">
        <f t="shared" si="14"/>
        <v>15.266837856334826</v>
      </c>
      <c r="P97" s="2">
        <f>'Stripa Si'!E96</f>
        <v>33.568196880671195</v>
      </c>
      <c r="Q97" s="2">
        <f>'Stripa Si'!F96</f>
        <v>89.056426324420698</v>
      </c>
      <c r="R97" s="2">
        <f>'Stripa Si'!G96</f>
        <v>190.47739742154488</v>
      </c>
      <c r="S97">
        <f t="shared" si="15"/>
        <v>0.67917761730565229</v>
      </c>
      <c r="T97">
        <f t="shared" si="16"/>
        <v>1.2827769862523023E-2</v>
      </c>
      <c r="U97">
        <f t="shared" si="17"/>
        <v>3.774443114793169E-2</v>
      </c>
    </row>
    <row r="98" spans="1:21" x14ac:dyDescent="0.2">
      <c r="A98">
        <f>'Stripa cations'!C97</f>
        <v>576</v>
      </c>
      <c r="B98">
        <f>'Stripa cations'!BL97</f>
        <v>10.5126036155712</v>
      </c>
      <c r="C98">
        <f>'Stripa cations'!BM97</f>
        <v>35.017482643467666</v>
      </c>
      <c r="D98">
        <f>'Stripa cations'!BN97</f>
        <v>1.2133321313558643</v>
      </c>
      <c r="E98">
        <f>'Stripa cations'!BP97</f>
        <v>1.556203296283396</v>
      </c>
      <c r="F98">
        <f>'Stripa Anions'!AC97</f>
        <v>2.3174999999999999</v>
      </c>
      <c r="G98">
        <f>'Stripa Anions'!AD97</f>
        <v>7.719592500000001</v>
      </c>
      <c r="H98">
        <f>'Stripa Anions'!AE97</f>
        <v>0.21737611197591775</v>
      </c>
      <c r="I98">
        <f>'Stripa Anions'!AG97</f>
        <v>0.24783919234235541</v>
      </c>
      <c r="J98">
        <f t="shared" si="12"/>
        <v>4.5361827898904847</v>
      </c>
      <c r="K98">
        <f t="shared" si="13"/>
        <v>5.5817178820931561</v>
      </c>
      <c r="L98">
        <f t="shared" si="14"/>
        <v>6.2790847628881767</v>
      </c>
      <c r="P98" s="2">
        <f>'Stripa Si'!E97</f>
        <v>9.5515363022507991</v>
      </c>
      <c r="Q98" s="2">
        <f>'Stripa Si'!F97</f>
        <v>31.816167422797413</v>
      </c>
      <c r="R98" s="2">
        <f>'Stripa Si'!G97</f>
        <v>68.049673861219958</v>
      </c>
      <c r="S98">
        <f t="shared" si="15"/>
        <v>0.88571669576725698</v>
      </c>
      <c r="T98">
        <f t="shared" si="16"/>
        <v>1.777332009852868E-2</v>
      </c>
      <c r="U98">
        <f t="shared" si="17"/>
        <v>4.5406529992013382E-2</v>
      </c>
    </row>
    <row r="99" spans="1:21" x14ac:dyDescent="0.2">
      <c r="A99">
        <f>'Stripa cations'!C98</f>
        <v>582</v>
      </c>
      <c r="B99">
        <f>'Stripa cations'!BL98</f>
        <v>6.8254234637152003</v>
      </c>
      <c r="C99">
        <f>'Stripa cations'!BM98</f>
        <v>22.953899108474214</v>
      </c>
      <c r="D99">
        <f>'Stripa cations'!BN98</f>
        <v>0.72105957529130049</v>
      </c>
      <c r="E99">
        <f>'Stripa cations'!BP98</f>
        <v>1.0525316313990289</v>
      </c>
      <c r="F99">
        <f>'Stripa Anions'!AC98</f>
        <v>1.1545000000000001</v>
      </c>
      <c r="G99">
        <f>'Stripa Anions'!AD98</f>
        <v>3.8825834999999995</v>
      </c>
      <c r="H99">
        <f>'Stripa Anions'!AE98</f>
        <v>0.14692161371980994</v>
      </c>
      <c r="I99">
        <f>'Stripa Anions'!AG98</f>
        <v>0.1534683657497912</v>
      </c>
      <c r="J99">
        <f t="shared" si="12"/>
        <v>5.9120168589997402</v>
      </c>
      <c r="K99">
        <f t="shared" si="13"/>
        <v>4.9077842057085821</v>
      </c>
      <c r="L99">
        <f t="shared" si="14"/>
        <v>6.8582969933688824</v>
      </c>
      <c r="P99" s="2">
        <f>'Stripa Si'!E98</f>
        <v>4.1325224960064002</v>
      </c>
      <c r="Q99" s="2">
        <f>'Stripa Si'!F98</f>
        <v>13.897673154069524</v>
      </c>
      <c r="R99" s="2">
        <f>'Stripa Si'!G98</f>
        <v>29.724891530669169</v>
      </c>
      <c r="S99">
        <f t="shared" si="15"/>
        <v>1.2909768151867791</v>
      </c>
      <c r="T99">
        <f t="shared" si="16"/>
        <v>2.4138460287160102E-2</v>
      </c>
      <c r="U99">
        <f t="shared" si="17"/>
        <v>7.0094409318723253E-2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P454"/>
  <sheetViews>
    <sheetView workbookViewId="0">
      <pane ySplit="17920"/>
      <selection pane="bottomLeft" activeCell="E42" sqref="E42"/>
    </sheetView>
  </sheetViews>
  <sheetFormatPr baseColWidth="10" defaultColWidth="9.1640625" defaultRowHeight="15" x14ac:dyDescent="0.2"/>
  <cols>
    <col min="1" max="2" width="15.1640625" style="8" customWidth="1"/>
    <col min="3" max="3" width="10.6640625" style="8" customWidth="1"/>
    <col min="4" max="4" width="9.5" style="8" bestFit="1" customWidth="1"/>
    <col min="5" max="5" width="10.5" style="8" bestFit="1" customWidth="1"/>
    <col min="6" max="6" width="12.5" style="8" bestFit="1" customWidth="1"/>
    <col min="7" max="7" width="9.5" style="8" bestFit="1" customWidth="1"/>
    <col min="8" max="9" width="11.5" style="8" bestFit="1" customWidth="1"/>
    <col min="10" max="11" width="9.5" style="8" bestFit="1" customWidth="1"/>
    <col min="12" max="12" width="11.5" style="8" bestFit="1" customWidth="1"/>
    <col min="13" max="13" width="9.5" style="8" bestFit="1" customWidth="1"/>
    <col min="14" max="15" width="9" style="8" bestFit="1" customWidth="1"/>
    <col min="16" max="27" width="9.1640625" customWidth="1"/>
    <col min="28" max="51" width="9.1640625" style="45" customWidth="1"/>
    <col min="52" max="63" width="9.1640625" customWidth="1"/>
    <col min="64" max="64" width="8.83203125"/>
    <col min="65" max="65" width="13.1640625" customWidth="1"/>
    <col min="66" max="68" width="8.83203125" customWidth="1"/>
    <col min="69" max="16384" width="9.1640625" style="8"/>
  </cols>
  <sheetData>
    <row r="1" spans="1:68" x14ac:dyDescent="0.2">
      <c r="A1" s="8" t="s">
        <v>552</v>
      </c>
      <c r="D1" s="8" t="s">
        <v>465</v>
      </c>
      <c r="P1" s="36" t="s">
        <v>466</v>
      </c>
      <c r="AB1" s="45" t="s">
        <v>467</v>
      </c>
      <c r="AN1" s="45" t="s">
        <v>519</v>
      </c>
      <c r="AZ1" t="s">
        <v>468</v>
      </c>
    </row>
    <row r="2" spans="1:68" ht="64" x14ac:dyDescent="0.2">
      <c r="A2" s="8" t="s">
        <v>0</v>
      </c>
      <c r="B2" s="6" t="s">
        <v>433</v>
      </c>
      <c r="C2" s="8" t="s">
        <v>143</v>
      </c>
      <c r="D2" s="12" t="s">
        <v>105</v>
      </c>
      <c r="E2" s="12" t="s">
        <v>106</v>
      </c>
      <c r="F2" s="12" t="s">
        <v>107</v>
      </c>
      <c r="G2" s="12" t="s">
        <v>108</v>
      </c>
      <c r="H2" s="12" t="s">
        <v>109</v>
      </c>
      <c r="I2" s="12" t="s">
        <v>111</v>
      </c>
      <c r="J2" s="12" t="s">
        <v>112</v>
      </c>
      <c r="K2" s="12" t="s">
        <v>114</v>
      </c>
      <c r="L2" s="12" t="s">
        <v>113</v>
      </c>
      <c r="M2" s="12" t="s">
        <v>115</v>
      </c>
      <c r="N2" s="12" t="s">
        <v>116</v>
      </c>
      <c r="O2" s="12" t="s">
        <v>117</v>
      </c>
      <c r="P2" s="42" t="s">
        <v>105</v>
      </c>
      <c r="Q2" s="42" t="s">
        <v>106</v>
      </c>
      <c r="R2" s="42" t="s">
        <v>107</v>
      </c>
      <c r="S2" s="42" t="s">
        <v>108</v>
      </c>
      <c r="T2" s="42" t="s">
        <v>109</v>
      </c>
      <c r="U2" s="42" t="s">
        <v>111</v>
      </c>
      <c r="V2" s="42" t="s">
        <v>112</v>
      </c>
      <c r="W2" s="42" t="s">
        <v>113</v>
      </c>
      <c r="X2" s="42" t="s">
        <v>114</v>
      </c>
      <c r="Y2" s="42" t="s">
        <v>115</v>
      </c>
      <c r="Z2" s="42" t="s">
        <v>116</v>
      </c>
      <c r="AA2" s="44" t="s">
        <v>117</v>
      </c>
      <c r="AB2" s="41" t="s">
        <v>105</v>
      </c>
      <c r="AC2" s="41" t="s">
        <v>106</v>
      </c>
      <c r="AD2" s="41" t="s">
        <v>107</v>
      </c>
      <c r="AE2" s="41" t="s">
        <v>108</v>
      </c>
      <c r="AF2" s="41" t="s">
        <v>109</v>
      </c>
      <c r="AG2" s="41" t="s">
        <v>111</v>
      </c>
      <c r="AH2" s="41" t="s">
        <v>112</v>
      </c>
      <c r="AI2" s="41" t="s">
        <v>113</v>
      </c>
      <c r="AJ2" s="41" t="s">
        <v>114</v>
      </c>
      <c r="AK2" s="41" t="s">
        <v>115</v>
      </c>
      <c r="AL2" s="41" t="s">
        <v>116</v>
      </c>
      <c r="AM2" s="41" t="s">
        <v>117</v>
      </c>
      <c r="AN2" s="41" t="s">
        <v>105</v>
      </c>
      <c r="AO2" s="41" t="s">
        <v>106</v>
      </c>
      <c r="AP2" s="41" t="s">
        <v>107</v>
      </c>
      <c r="AQ2" s="41" t="s">
        <v>108</v>
      </c>
      <c r="AR2" s="41" t="s">
        <v>109</v>
      </c>
      <c r="AS2" s="41" t="s">
        <v>111</v>
      </c>
      <c r="AT2" s="41" t="s">
        <v>112</v>
      </c>
      <c r="AU2" s="41" t="s">
        <v>113</v>
      </c>
      <c r="AV2" s="41" t="s">
        <v>114</v>
      </c>
      <c r="AW2" s="41" t="s">
        <v>115</v>
      </c>
      <c r="AX2" s="41" t="s">
        <v>116</v>
      </c>
      <c r="AY2" s="41" t="s">
        <v>117</v>
      </c>
      <c r="AZ2" s="42" t="s">
        <v>105</v>
      </c>
      <c r="BA2" s="42" t="s">
        <v>106</v>
      </c>
      <c r="BB2" s="42" t="s">
        <v>107</v>
      </c>
      <c r="BC2" s="42" t="s">
        <v>108</v>
      </c>
      <c r="BD2" s="42" t="s">
        <v>109</v>
      </c>
      <c r="BE2" s="42" t="s">
        <v>111</v>
      </c>
      <c r="BF2" s="42" t="s">
        <v>112</v>
      </c>
      <c r="BG2" s="42" t="s">
        <v>113</v>
      </c>
      <c r="BH2" s="42" t="s">
        <v>114</v>
      </c>
      <c r="BI2" s="42" t="s">
        <v>115</v>
      </c>
      <c r="BJ2" s="42" t="s">
        <v>116</v>
      </c>
      <c r="BK2" s="42" t="s">
        <v>117</v>
      </c>
      <c r="BL2" s="47" t="s">
        <v>483</v>
      </c>
      <c r="BM2" s="47" t="s">
        <v>469</v>
      </c>
      <c r="BN2" s="47" t="s">
        <v>470</v>
      </c>
      <c r="BO2" s="47" t="s">
        <v>519</v>
      </c>
      <c r="BP2" s="47" t="s">
        <v>471</v>
      </c>
    </row>
    <row r="3" spans="1:68" x14ac:dyDescent="0.2">
      <c r="A3" s="8" t="s">
        <v>357</v>
      </c>
      <c r="B3" s="8">
        <v>3.2930000000000001</v>
      </c>
      <c r="C3" s="8">
        <v>0</v>
      </c>
      <c r="D3" s="13">
        <v>0.89750453200000002</v>
      </c>
      <c r="E3" s="13">
        <v>0</v>
      </c>
      <c r="F3" s="13">
        <v>5159.8322370401993</v>
      </c>
      <c r="G3" s="13">
        <v>112.3626371685</v>
      </c>
      <c r="H3" s="13">
        <v>82.395443807099994</v>
      </c>
      <c r="I3" s="13">
        <v>74.284196290599994</v>
      </c>
      <c r="J3" s="13">
        <v>2.5719743101999999</v>
      </c>
      <c r="K3" s="13">
        <v>0</v>
      </c>
      <c r="L3" s="13">
        <v>747.06979283089993</v>
      </c>
      <c r="M3" s="13">
        <v>0.17487251979999999</v>
      </c>
      <c r="N3" s="13">
        <v>4.7414802203999997</v>
      </c>
      <c r="O3" s="13">
        <v>0.53186199059999995</v>
      </c>
      <c r="P3" s="8">
        <f>($B3/1000)*D3</f>
        <v>2.9554824238760004E-3</v>
      </c>
      <c r="Q3" s="8">
        <f t="shared" ref="Q3:AA18" si="0">($B3/1000)*E3</f>
        <v>0</v>
      </c>
      <c r="R3" s="8">
        <f t="shared" si="0"/>
        <v>16.991327556573378</v>
      </c>
      <c r="S3" s="8">
        <f t="shared" si="0"/>
        <v>0.37001016419587052</v>
      </c>
      <c r="T3" s="8">
        <f t="shared" si="0"/>
        <v>0.2713281964567803</v>
      </c>
      <c r="U3" s="8">
        <f t="shared" si="0"/>
        <v>0.24461785838494582</v>
      </c>
      <c r="V3" s="8">
        <f t="shared" si="0"/>
        <v>8.4695114034886009E-3</v>
      </c>
      <c r="W3" s="8">
        <f t="shared" si="0"/>
        <v>0</v>
      </c>
      <c r="X3" s="8">
        <f t="shared" si="0"/>
        <v>2.4601008277921537</v>
      </c>
      <c r="Y3" s="8">
        <f t="shared" si="0"/>
        <v>5.7585520770140003E-4</v>
      </c>
      <c r="Z3" s="8">
        <f t="shared" si="0"/>
        <v>1.5613694365777201E-2</v>
      </c>
      <c r="AA3" s="8">
        <f t="shared" si="0"/>
        <v>1.7514215350458E-3</v>
      </c>
      <c r="AB3" s="45">
        <f>P3/6.94</f>
        <v>4.2586202073141213E-4</v>
      </c>
      <c r="AC3" s="45">
        <f>Q3/10.81</f>
        <v>0</v>
      </c>
      <c r="AD3" s="45">
        <f>R3/22.99</f>
        <v>0.73907470885486637</v>
      </c>
      <c r="AE3" s="45">
        <f>S3/24.31</f>
        <v>1.5220492151208166E-2</v>
      </c>
      <c r="AF3" s="45">
        <f>T3/26.98</f>
        <v>1.005664182567755E-2</v>
      </c>
      <c r="AG3" s="45">
        <f>U3/39.1</f>
        <v>6.2562112118911975E-3</v>
      </c>
      <c r="AH3" s="45">
        <f>V3/54.94</f>
        <v>1.5415929019819077E-4</v>
      </c>
      <c r="AI3" s="45">
        <f>W3/40.08</f>
        <v>0</v>
      </c>
      <c r="AJ3" s="45">
        <f>X3/55.85</f>
        <v>4.4048358599680461E-2</v>
      </c>
      <c r="AK3" s="45">
        <f>Y3/85.47</f>
        <v>6.7375126676190479E-6</v>
      </c>
      <c r="AL3" s="45">
        <f>Z3/87.62</f>
        <v>1.7819783571989501E-4</v>
      </c>
      <c r="AM3" s="45">
        <f>AA3/137.33</f>
        <v>1.275337897797859E-5</v>
      </c>
      <c r="AN3" s="45">
        <f>AB3/$B3</f>
        <v>1.2932341959654179E-4</v>
      </c>
      <c r="AO3" s="45">
        <f t="shared" ref="AO3:AO42" si="1">AC3/$B3</f>
        <v>0</v>
      </c>
      <c r="AP3" s="45">
        <f t="shared" ref="AP3:AP42" si="2">AD3/$B3</f>
        <v>0.22443811383384948</v>
      </c>
      <c r="AQ3" s="45">
        <f t="shared" ref="AQ3:AQ42" si="3">AE3/$B3</f>
        <v>4.6220747498354588E-3</v>
      </c>
      <c r="AR3" s="45">
        <f t="shared" ref="AR3:AR42" si="4">AF3/$B3</f>
        <v>3.0539452856597478E-3</v>
      </c>
      <c r="AS3" s="45">
        <f t="shared" ref="AS3:AS42" si="5">AG3/$B3</f>
        <v>1.8998515675345269E-3</v>
      </c>
      <c r="AT3" s="45">
        <f t="shared" ref="AT3:AT42" si="6">AH3/$B3</f>
        <v>4.6814239355660722E-5</v>
      </c>
      <c r="AU3" s="45">
        <f t="shared" ref="AU3:AU42" si="7">AI3/$B3</f>
        <v>0</v>
      </c>
      <c r="AV3" s="45">
        <f t="shared" ref="AV3:AV42" si="8">AJ3/$B3</f>
        <v>1.3376361554716203E-2</v>
      </c>
      <c r="AW3" s="45">
        <f t="shared" ref="AW3:AW42" si="9">AK3/$B3</f>
        <v>2.0460105276705275E-6</v>
      </c>
      <c r="AX3" s="45">
        <f t="shared" ref="AX3:AX42" si="10">AL3/$B3</f>
        <v>5.4114131709655332E-5</v>
      </c>
      <c r="AY3" s="45">
        <f t="shared" ref="AY3:AY42" si="11">AM3/$B3</f>
        <v>3.8728754867836588E-6</v>
      </c>
      <c r="AZ3">
        <f>AB3*1</f>
        <v>4.2586202073141213E-4</v>
      </c>
      <c r="BA3">
        <f>AC3*3</f>
        <v>0</v>
      </c>
      <c r="BB3">
        <f>AD3*1</f>
        <v>0.73907470885486637</v>
      </c>
      <c r="BC3">
        <f>AE3*2</f>
        <v>3.0440984302416332E-2</v>
      </c>
      <c r="BD3">
        <f>AF3*3</f>
        <v>3.016992547703265E-2</v>
      </c>
      <c r="BE3">
        <f>AG3*1</f>
        <v>6.2562112118911975E-3</v>
      </c>
      <c r="BF3">
        <f>AH3*4</f>
        <v>6.1663716079276307E-4</v>
      </c>
      <c r="BG3">
        <f>AI3*2</f>
        <v>0</v>
      </c>
      <c r="BH3">
        <f>AJ3*3</f>
        <v>0.13214507579904139</v>
      </c>
      <c r="BI3">
        <f>AK3*1</f>
        <v>6.7375126676190479E-6</v>
      </c>
      <c r="BJ3">
        <f>AL3*2</f>
        <v>3.5639567143979002E-4</v>
      </c>
      <c r="BK3">
        <f>AM3*2</f>
        <v>2.550675795595718E-5</v>
      </c>
      <c r="BL3" s="46">
        <f>SUM(D3:O3)/1000</f>
        <v>6.1848620007103001</v>
      </c>
      <c r="BM3">
        <f>SUM(P3:AA3)</f>
        <v>20.366750568339018</v>
      </c>
      <c r="BN3">
        <f>SUM(AB3:AM3)</f>
        <v>0.81543412268161897</v>
      </c>
      <c r="BO3">
        <f>BN3/B3</f>
        <v>0.24762651766827176</v>
      </c>
      <c r="BP3">
        <f>SUM(AZ3:BK3)</f>
        <v>0.9395180447688356</v>
      </c>
    </row>
    <row r="4" spans="1:68" x14ac:dyDescent="0.2">
      <c r="A4" s="8" t="s">
        <v>358</v>
      </c>
      <c r="B4" s="8">
        <v>6.1280000000000001</v>
      </c>
      <c r="C4" s="8">
        <v>74</v>
      </c>
      <c r="D4" s="13">
        <v>61.142309959799995</v>
      </c>
      <c r="E4" s="13">
        <v>191.54260030739997</v>
      </c>
      <c r="F4" s="13">
        <v>70490.612077240788</v>
      </c>
      <c r="G4" s="13">
        <v>198.69326459759998</v>
      </c>
      <c r="H4" s="13">
        <v>218.4400208898</v>
      </c>
      <c r="I4" s="13">
        <v>2989.6719223235996</v>
      </c>
      <c r="J4" s="13">
        <v>7.402405021799999</v>
      </c>
      <c r="K4" s="13">
        <v>10.205661825599998</v>
      </c>
      <c r="L4" s="13">
        <v>4162.3552088873994</v>
      </c>
      <c r="M4" s="13">
        <v>4.1080424981999997</v>
      </c>
      <c r="N4" s="13">
        <v>32.764227264599995</v>
      </c>
      <c r="O4" s="13">
        <v>1.4259271175999999</v>
      </c>
      <c r="P4" s="8">
        <f t="shared" ref="P4:AA38" si="12">($B4/1000)*D4</f>
        <v>0.37468007543365434</v>
      </c>
      <c r="Q4" s="8">
        <f t="shared" si="0"/>
        <v>1.173773054683747</v>
      </c>
      <c r="R4" s="8">
        <f t="shared" si="0"/>
        <v>431.96647080933155</v>
      </c>
      <c r="S4" s="8">
        <f t="shared" si="0"/>
        <v>1.2175923254540926</v>
      </c>
      <c r="T4" s="8">
        <f t="shared" si="0"/>
        <v>1.3386004480126943</v>
      </c>
      <c r="U4" s="8">
        <f t="shared" si="0"/>
        <v>18.320709539999019</v>
      </c>
      <c r="V4" s="8">
        <f t="shared" si="0"/>
        <v>4.5361937973590394E-2</v>
      </c>
      <c r="W4" s="8">
        <f t="shared" si="0"/>
        <v>6.2540295667276785E-2</v>
      </c>
      <c r="X4" s="8">
        <f t="shared" si="0"/>
        <v>25.506912720061983</v>
      </c>
      <c r="Y4" s="8">
        <f t="shared" si="0"/>
        <v>2.5174084428969595E-2</v>
      </c>
      <c r="Z4" s="8">
        <f t="shared" si="0"/>
        <v>0.20077918467746877</v>
      </c>
      <c r="AA4" s="8">
        <f t="shared" si="0"/>
        <v>8.7380813766527992E-3</v>
      </c>
      <c r="AB4" s="45">
        <f t="shared" ref="AB4:AB42" si="13">P4/6.94</f>
        <v>5.3988483491881026E-2</v>
      </c>
      <c r="AC4" s="45">
        <f t="shared" ref="AC4:AC42" si="14">Q4/10.81</f>
        <v>0.10858215121958807</v>
      </c>
      <c r="AD4" s="45">
        <f t="shared" ref="AD4:AD42" si="15">R4/22.99</f>
        <v>18.789320174394589</v>
      </c>
      <c r="AE4" s="45">
        <f t="shared" ref="AE4:AE42" si="16">S4/24.31</f>
        <v>5.0086068509012448E-2</v>
      </c>
      <c r="AF4" s="45">
        <f t="shared" ref="AF4:AF42" si="17">T4/26.98</f>
        <v>4.9614545886311867E-2</v>
      </c>
      <c r="AG4" s="45">
        <f t="shared" ref="AG4:AG42" si="18">U4/39.1</f>
        <v>0.46856034629153498</v>
      </c>
      <c r="AH4" s="45">
        <f t="shared" ref="AH4:AH42" si="19">V4/54.94</f>
        <v>8.2566323213670181E-4</v>
      </c>
      <c r="AI4" s="45">
        <f t="shared" ref="AI4:AI42" si="20">W4/40.08</f>
        <v>1.5603866184450295E-3</v>
      </c>
      <c r="AJ4" s="45">
        <f t="shared" ref="AJ4:AJ42" si="21">X4/55.85</f>
        <v>0.45670389830012503</v>
      </c>
      <c r="AK4" s="45">
        <f t="shared" ref="AK4:AK42" si="22">Y4/85.47</f>
        <v>2.9453708235602661E-4</v>
      </c>
      <c r="AL4" s="45">
        <f t="shared" ref="AL4:AL42" si="23">Z4/87.62</f>
        <v>2.2914766568987535E-3</v>
      </c>
      <c r="AM4" s="45">
        <f t="shared" ref="AM4:AM42" si="24">AA4/137.33</f>
        <v>6.3628350518115477E-5</v>
      </c>
      <c r="AN4" s="45">
        <f t="shared" ref="AN4:AN42" si="25">AB4/$B4</f>
        <v>8.8101311181267988E-3</v>
      </c>
      <c r="AO4" s="45">
        <f t="shared" si="1"/>
        <v>1.7719019454893615E-2</v>
      </c>
      <c r="AP4" s="45">
        <f t="shared" si="2"/>
        <v>3.0661423261087775</v>
      </c>
      <c r="AQ4" s="45">
        <f t="shared" si="3"/>
        <v>8.1733140517317969E-3</v>
      </c>
      <c r="AR4" s="45">
        <f t="shared" si="4"/>
        <v>8.0963684540326149E-3</v>
      </c>
      <c r="AS4" s="45">
        <f t="shared" si="5"/>
        <v>7.6462197501882337E-2</v>
      </c>
      <c r="AT4" s="45">
        <f t="shared" si="6"/>
        <v>1.347361671241354E-4</v>
      </c>
      <c r="AU4" s="45">
        <f t="shared" si="7"/>
        <v>2.5463228107784424E-4</v>
      </c>
      <c r="AV4" s="45">
        <f t="shared" si="8"/>
        <v>7.4527398547670529E-2</v>
      </c>
      <c r="AW4" s="45">
        <f t="shared" si="9"/>
        <v>4.8064145293085281E-5</v>
      </c>
      <c r="AX4" s="45">
        <f t="shared" si="10"/>
        <v>3.739354857863501E-4</v>
      </c>
      <c r="AY4" s="45">
        <f t="shared" si="11"/>
        <v>1.0383216468360881E-5</v>
      </c>
      <c r="AZ4">
        <f t="shared" ref="AZ4:AZ42" si="26">AB4*1</f>
        <v>5.3988483491881026E-2</v>
      </c>
      <c r="BA4">
        <f t="shared" ref="BA4:BA42" si="27">AC4*3</f>
        <v>0.3257464536587642</v>
      </c>
      <c r="BB4">
        <f t="shared" ref="BB4:BB42" si="28">AD4*1</f>
        <v>18.789320174394589</v>
      </c>
      <c r="BC4">
        <f t="shared" ref="BC4:BC42" si="29">AE4*2</f>
        <v>0.1001721370180249</v>
      </c>
      <c r="BD4">
        <f t="shared" ref="BD4:BD42" si="30">AF4*3</f>
        <v>0.1488436376589356</v>
      </c>
      <c r="BE4">
        <f t="shared" ref="BE4:BE42" si="31">AG4*1</f>
        <v>0.46856034629153498</v>
      </c>
      <c r="BF4">
        <f t="shared" ref="BF4:BF42" si="32">AH4*4</f>
        <v>3.3026529285468073E-3</v>
      </c>
      <c r="BG4">
        <f t="shared" ref="BG4:BG42" si="33">AI4*2</f>
        <v>3.1207732368900591E-3</v>
      </c>
      <c r="BH4">
        <f t="shared" ref="BH4:BH42" si="34">AJ4*3</f>
        <v>1.3701116949003751</v>
      </c>
      <c r="BI4">
        <f t="shared" ref="BI4:BI42" si="35">AK4*1</f>
        <v>2.9453708235602661E-4</v>
      </c>
      <c r="BJ4">
        <f t="shared" ref="BJ4:BJ42" si="36">AL4*2</f>
        <v>4.5829533137975069E-3</v>
      </c>
      <c r="BK4">
        <f t="shared" ref="BK4:BK42" si="37">AM4*2</f>
        <v>1.2725670103623095E-4</v>
      </c>
      <c r="BL4" s="46">
        <f t="shared" ref="BL4:BL67" si="38">SUM(D4:O4)/1000</f>
        <v>78.368363667934204</v>
      </c>
      <c r="BM4">
        <f t="shared" ref="BM4:BM67" si="39">SUM(P4:AA4)</f>
        <v>480.24133255710075</v>
      </c>
      <c r="BN4">
        <f t="shared" ref="BN4:BN67" si="40">SUM(AB4:AM4)</f>
        <v>19.981891360033398</v>
      </c>
      <c r="BO4">
        <f t="shared" ref="BO4:BO42" si="41">BN4/B4</f>
        <v>3.2607525065328651</v>
      </c>
      <c r="BP4">
        <f t="shared" ref="BP4:BP67" si="42">SUM(AZ4:BK4)</f>
        <v>21.268171100676732</v>
      </c>
    </row>
    <row r="5" spans="1:68" x14ac:dyDescent="0.2">
      <c r="A5" s="8" t="s">
        <v>359</v>
      </c>
      <c r="B5" s="8">
        <v>3.395</v>
      </c>
      <c r="C5" s="8">
        <f>C4+18</f>
        <v>92</v>
      </c>
      <c r="D5" s="13">
        <v>365.69368040900002</v>
      </c>
      <c r="E5" s="13">
        <v>2944.5520993617997</v>
      </c>
      <c r="F5" s="13">
        <v>144919.48517769799</v>
      </c>
      <c r="G5" s="13">
        <v>48.443614810599996</v>
      </c>
      <c r="H5" s="13">
        <v>13129.4818528098</v>
      </c>
      <c r="I5" s="13">
        <v>5459.4259583801995</v>
      </c>
      <c r="J5" s="13">
        <v>13.408374240599999</v>
      </c>
      <c r="K5" s="13">
        <v>209.35277804259999</v>
      </c>
      <c r="L5" s="13">
        <v>5133.8133778239999</v>
      </c>
      <c r="M5" s="13">
        <v>31.336795239399997</v>
      </c>
      <c r="N5" s="13">
        <v>61.248022181200007</v>
      </c>
      <c r="O5" s="13">
        <v>2.3095280140000001</v>
      </c>
      <c r="P5" s="8">
        <f t="shared" si="12"/>
        <v>1.2415300449885551</v>
      </c>
      <c r="Q5" s="8">
        <f t="shared" si="0"/>
        <v>9.9967543773333105</v>
      </c>
      <c r="R5" s="8">
        <f t="shared" si="0"/>
        <v>492.0016521782847</v>
      </c>
      <c r="S5" s="8">
        <f t="shared" si="0"/>
        <v>0.16446607228198698</v>
      </c>
      <c r="T5" s="8">
        <f t="shared" si="0"/>
        <v>44.574590890289272</v>
      </c>
      <c r="U5" s="8">
        <f t="shared" si="0"/>
        <v>18.534751128700776</v>
      </c>
      <c r="V5" s="8">
        <f t="shared" si="0"/>
        <v>4.5521430546836994E-2</v>
      </c>
      <c r="W5" s="8">
        <f t="shared" si="0"/>
        <v>0.710752681454627</v>
      </c>
      <c r="X5" s="8">
        <f t="shared" si="0"/>
        <v>17.429296417712479</v>
      </c>
      <c r="Y5" s="8">
        <f t="shared" si="0"/>
        <v>0.106388419837763</v>
      </c>
      <c r="Z5" s="8">
        <f t="shared" si="0"/>
        <v>0.20793703530517402</v>
      </c>
      <c r="AA5" s="8">
        <f t="shared" si="0"/>
        <v>7.84084760753E-3</v>
      </c>
      <c r="AB5" s="45">
        <f t="shared" si="13"/>
        <v>0.17889481916261601</v>
      </c>
      <c r="AC5" s="45">
        <f t="shared" si="14"/>
        <v>0.92476913758865031</v>
      </c>
      <c r="AD5" s="45">
        <f t="shared" si="15"/>
        <v>21.400680825501727</v>
      </c>
      <c r="AE5" s="45">
        <f t="shared" si="16"/>
        <v>6.7653670210607569E-3</v>
      </c>
      <c r="AF5" s="45">
        <f t="shared" si="17"/>
        <v>1.6521345771048654</v>
      </c>
      <c r="AG5" s="45">
        <f t="shared" si="18"/>
        <v>0.47403455572124747</v>
      </c>
      <c r="AH5" s="45">
        <f t="shared" si="19"/>
        <v>8.2856626404872579E-4</v>
      </c>
      <c r="AI5" s="45">
        <f t="shared" si="20"/>
        <v>1.7733350335694287E-2</v>
      </c>
      <c r="AJ5" s="45">
        <f t="shared" si="21"/>
        <v>0.31207334678088594</v>
      </c>
      <c r="AK5" s="45">
        <f t="shared" si="22"/>
        <v>1.244745756847584E-3</v>
      </c>
      <c r="AL5" s="45">
        <f t="shared" si="23"/>
        <v>2.3731686293674277E-3</v>
      </c>
      <c r="AM5" s="45">
        <f t="shared" si="24"/>
        <v>5.7094936339692704E-5</v>
      </c>
      <c r="AN5" s="45">
        <f t="shared" si="25"/>
        <v>5.2693613891786749E-2</v>
      </c>
      <c r="AO5" s="45">
        <f t="shared" si="1"/>
        <v>0.27239149855335798</v>
      </c>
      <c r="AP5" s="45">
        <f t="shared" si="2"/>
        <v>6.3035878720181815</v>
      </c>
      <c r="AQ5" s="45">
        <f t="shared" si="3"/>
        <v>1.99274433610037E-3</v>
      </c>
      <c r="AR5" s="45">
        <f t="shared" si="4"/>
        <v>0.48663757793957746</v>
      </c>
      <c r="AS5" s="45">
        <f t="shared" si="5"/>
        <v>0.13962726236266493</v>
      </c>
      <c r="AT5" s="45">
        <f t="shared" si="6"/>
        <v>2.4405486422642882E-4</v>
      </c>
      <c r="AU5" s="45">
        <f t="shared" si="7"/>
        <v>5.223372705653693E-3</v>
      </c>
      <c r="AV5" s="45">
        <f t="shared" si="8"/>
        <v>9.192145707831692E-2</v>
      </c>
      <c r="AW5" s="45">
        <f t="shared" si="9"/>
        <v>3.6664087094185092E-4</v>
      </c>
      <c r="AX5" s="45">
        <f t="shared" si="10"/>
        <v>6.9901874208171653E-4</v>
      </c>
      <c r="AY5" s="45">
        <f t="shared" si="11"/>
        <v>1.6817359746595789E-5</v>
      </c>
      <c r="AZ5">
        <f t="shared" si="26"/>
        <v>0.17889481916261601</v>
      </c>
      <c r="BA5">
        <f t="shared" si="27"/>
        <v>2.7743074127659511</v>
      </c>
      <c r="BB5">
        <f t="shared" si="28"/>
        <v>21.400680825501727</v>
      </c>
      <c r="BC5">
        <f t="shared" si="29"/>
        <v>1.3530734042121514E-2</v>
      </c>
      <c r="BD5">
        <f t="shared" si="30"/>
        <v>4.9564037313145963</v>
      </c>
      <c r="BE5">
        <f t="shared" si="31"/>
        <v>0.47403455572124747</v>
      </c>
      <c r="BF5">
        <f t="shared" si="32"/>
        <v>3.3142650561949032E-3</v>
      </c>
      <c r="BG5">
        <f t="shared" si="33"/>
        <v>3.5466700671388574E-2</v>
      </c>
      <c r="BH5">
        <f t="shared" si="34"/>
        <v>0.93622004034265782</v>
      </c>
      <c r="BI5">
        <f t="shared" si="35"/>
        <v>1.244745756847584E-3</v>
      </c>
      <c r="BJ5">
        <f t="shared" si="36"/>
        <v>4.7463372587348554E-3</v>
      </c>
      <c r="BK5">
        <f t="shared" si="37"/>
        <v>1.1418987267938541E-4</v>
      </c>
      <c r="BL5" s="46">
        <f t="shared" si="38"/>
        <v>172.31855125901117</v>
      </c>
      <c r="BM5">
        <f t="shared" si="39"/>
        <v>585.02148152434313</v>
      </c>
      <c r="BN5">
        <f t="shared" si="40"/>
        <v>24.971589554803348</v>
      </c>
      <c r="BO5">
        <f t="shared" si="41"/>
        <v>7.3554019307226355</v>
      </c>
      <c r="BP5">
        <f t="shared" si="42"/>
        <v>30.778958357466756</v>
      </c>
    </row>
    <row r="6" spans="1:68" x14ac:dyDescent="0.2">
      <c r="A6" s="8" t="s">
        <v>360</v>
      </c>
      <c r="B6" s="8">
        <v>3.282</v>
      </c>
      <c r="C6" s="8">
        <f t="shared" ref="C6:C42" si="43">C5+18</f>
        <v>110</v>
      </c>
      <c r="D6" s="13">
        <v>337.44754225540004</v>
      </c>
      <c r="E6" s="13">
        <v>2285.8683465254003</v>
      </c>
      <c r="F6" s="13">
        <v>123750.36919092599</v>
      </c>
      <c r="G6" s="13">
        <v>46.479501248399998</v>
      </c>
      <c r="H6" s="13">
        <v>12497.386614319999</v>
      </c>
      <c r="I6" s="13">
        <v>4109.9604296613998</v>
      </c>
      <c r="J6" s="13">
        <v>3.4240904533999998</v>
      </c>
      <c r="K6" s="13">
        <v>183.85847050060002</v>
      </c>
      <c r="L6" s="13">
        <v>3012.4115189524</v>
      </c>
      <c r="M6" s="13">
        <v>24.3572916036</v>
      </c>
      <c r="N6" s="13">
        <v>51.380945788600002</v>
      </c>
      <c r="O6" s="13">
        <v>1.7849657712000002</v>
      </c>
      <c r="P6" s="8">
        <f t="shared" si="12"/>
        <v>1.107502833682223</v>
      </c>
      <c r="Q6" s="8">
        <f t="shared" si="0"/>
        <v>7.5022199132963641</v>
      </c>
      <c r="R6" s="8">
        <f t="shared" si="0"/>
        <v>406.14871168461912</v>
      </c>
      <c r="S6" s="8">
        <f t="shared" si="0"/>
        <v>0.15254572309724881</v>
      </c>
      <c r="T6" s="8">
        <f t="shared" si="0"/>
        <v>41.016422868198241</v>
      </c>
      <c r="U6" s="8">
        <f t="shared" si="0"/>
        <v>13.488890130148715</v>
      </c>
      <c r="V6" s="8">
        <f t="shared" si="0"/>
        <v>1.12378648680588E-2</v>
      </c>
      <c r="W6" s="8">
        <f t="shared" si="0"/>
        <v>0.60342350018296931</v>
      </c>
      <c r="X6" s="8">
        <f t="shared" si="0"/>
        <v>9.8867346052017773</v>
      </c>
      <c r="Y6" s="8">
        <f t="shared" si="0"/>
        <v>7.9940631043015201E-2</v>
      </c>
      <c r="Z6" s="8">
        <f t="shared" si="0"/>
        <v>0.16863226407818521</v>
      </c>
      <c r="AA6" s="8">
        <f t="shared" si="0"/>
        <v>5.8582576610784007E-3</v>
      </c>
      <c r="AB6" s="45">
        <f t="shared" si="13"/>
        <v>0.159582540876401</v>
      </c>
      <c r="AC6" s="45">
        <f t="shared" si="14"/>
        <v>0.69400739253435373</v>
      </c>
      <c r="AD6" s="45">
        <f t="shared" si="15"/>
        <v>17.666320647438848</v>
      </c>
      <c r="AE6" s="45">
        <f t="shared" si="16"/>
        <v>6.2750194610139377E-3</v>
      </c>
      <c r="AF6" s="45">
        <f t="shared" si="17"/>
        <v>1.5202528861452276</v>
      </c>
      <c r="AG6" s="45">
        <f t="shared" si="18"/>
        <v>0.34498440230559368</v>
      </c>
      <c r="AH6" s="45">
        <f t="shared" si="19"/>
        <v>2.0454795901089917E-4</v>
      </c>
      <c r="AI6" s="45">
        <f t="shared" si="20"/>
        <v>1.505547655147129E-2</v>
      </c>
      <c r="AJ6" s="45">
        <f t="shared" si="21"/>
        <v>0.17702300098839349</v>
      </c>
      <c r="AK6" s="45">
        <f t="shared" si="22"/>
        <v>9.3530631850959642E-4</v>
      </c>
      <c r="AL6" s="45">
        <f t="shared" si="23"/>
        <v>1.9245864423440447E-3</v>
      </c>
      <c r="AM6" s="45">
        <f t="shared" si="24"/>
        <v>4.2658251373177018E-5</v>
      </c>
      <c r="AN6" s="45">
        <f t="shared" si="25"/>
        <v>4.8623565166484153E-2</v>
      </c>
      <c r="AO6" s="45">
        <f t="shared" si="1"/>
        <v>0.21145868145470864</v>
      </c>
      <c r="AP6" s="45">
        <f t="shared" si="2"/>
        <v>5.3827911783786861</v>
      </c>
      <c r="AQ6" s="45">
        <f t="shared" si="3"/>
        <v>1.9119498662443443E-3</v>
      </c>
      <c r="AR6" s="45">
        <f t="shared" si="4"/>
        <v>0.46320928889251295</v>
      </c>
      <c r="AS6" s="45">
        <f t="shared" si="5"/>
        <v>0.10511407748494628</v>
      </c>
      <c r="AT6" s="45">
        <f t="shared" si="6"/>
        <v>6.2324180076447035E-5</v>
      </c>
      <c r="AU6" s="45">
        <f t="shared" si="7"/>
        <v>4.5872871881387231E-3</v>
      </c>
      <c r="AV6" s="45">
        <f t="shared" si="8"/>
        <v>5.3937538387688451E-2</v>
      </c>
      <c r="AW6" s="45">
        <f t="shared" si="9"/>
        <v>2.8498059674271676E-4</v>
      </c>
      <c r="AX6" s="45">
        <f t="shared" si="10"/>
        <v>5.8640659425473638E-4</v>
      </c>
      <c r="AY6" s="45">
        <f t="shared" si="11"/>
        <v>1.2997639053375082E-5</v>
      </c>
      <c r="AZ6">
        <f t="shared" si="26"/>
        <v>0.159582540876401</v>
      </c>
      <c r="BA6">
        <f t="shared" si="27"/>
        <v>2.0820221776030614</v>
      </c>
      <c r="BB6">
        <f t="shared" si="28"/>
        <v>17.666320647438848</v>
      </c>
      <c r="BC6">
        <f t="shared" si="29"/>
        <v>1.2550038922027875E-2</v>
      </c>
      <c r="BD6">
        <f t="shared" si="30"/>
        <v>4.5607586584356827</v>
      </c>
      <c r="BE6">
        <f t="shared" si="31"/>
        <v>0.34498440230559368</v>
      </c>
      <c r="BF6">
        <f t="shared" si="32"/>
        <v>8.1819183604359667E-4</v>
      </c>
      <c r="BG6">
        <f t="shared" si="33"/>
        <v>3.0110953102942581E-2</v>
      </c>
      <c r="BH6">
        <f t="shared" si="34"/>
        <v>0.53106900296518045</v>
      </c>
      <c r="BI6">
        <f t="shared" si="35"/>
        <v>9.3530631850959642E-4</v>
      </c>
      <c r="BJ6">
        <f t="shared" si="36"/>
        <v>3.8491728846880894E-3</v>
      </c>
      <c r="BK6">
        <f t="shared" si="37"/>
        <v>8.5316502746354036E-5</v>
      </c>
      <c r="BL6" s="46">
        <f t="shared" si="38"/>
        <v>146.30472890800638</v>
      </c>
      <c r="BM6">
        <f t="shared" si="39"/>
        <v>480.17212027607701</v>
      </c>
      <c r="BN6">
        <f t="shared" si="40"/>
        <v>20.586608465272544</v>
      </c>
      <c r="BO6">
        <f t="shared" si="41"/>
        <v>6.2725802758295384</v>
      </c>
      <c r="BP6">
        <f t="shared" si="42"/>
        <v>25.393086409191724</v>
      </c>
    </row>
    <row r="7" spans="1:68" x14ac:dyDescent="0.2">
      <c r="A7" s="8" t="s">
        <v>361</v>
      </c>
      <c r="B7" s="8">
        <v>2.9790000000000001</v>
      </c>
      <c r="C7" s="8">
        <f t="shared" si="43"/>
        <v>128</v>
      </c>
      <c r="D7" s="13">
        <v>338.87245364699999</v>
      </c>
      <c r="E7" s="13">
        <v>1903.8990206573999</v>
      </c>
      <c r="F7" s="13">
        <v>122775.78067232399</v>
      </c>
      <c r="G7" s="13">
        <v>39.284500366800003</v>
      </c>
      <c r="H7" s="13">
        <v>11616.9909273015</v>
      </c>
      <c r="I7" s="13">
        <v>3705.4967534091002</v>
      </c>
      <c r="J7" s="13">
        <v>3.5543466113999997</v>
      </c>
      <c r="K7" s="13">
        <v>133.42674952230001</v>
      </c>
      <c r="L7" s="13">
        <v>1723.231094949</v>
      </c>
      <c r="M7" s="13">
        <v>22.377234243</v>
      </c>
      <c r="N7" s="13">
        <v>45.909282233100001</v>
      </c>
      <c r="O7" s="13">
        <v>1.8435151760999997</v>
      </c>
      <c r="P7" s="8">
        <f t="shared" si="12"/>
        <v>1.0095010394144128</v>
      </c>
      <c r="Q7" s="8">
        <f t="shared" si="0"/>
        <v>5.671715182538394</v>
      </c>
      <c r="R7" s="8">
        <f t="shared" si="0"/>
        <v>365.74905062285313</v>
      </c>
      <c r="S7" s="8">
        <f t="shared" si="0"/>
        <v>0.1170285265926972</v>
      </c>
      <c r="T7" s="8">
        <f t="shared" si="0"/>
        <v>34.607015972431164</v>
      </c>
      <c r="U7" s="8">
        <f t="shared" si="0"/>
        <v>11.038674828405709</v>
      </c>
      <c r="V7" s="8">
        <f t="shared" si="0"/>
        <v>1.0588398555360598E-2</v>
      </c>
      <c r="W7" s="8">
        <f t="shared" si="0"/>
        <v>0.3974782868269317</v>
      </c>
      <c r="X7" s="8">
        <f t="shared" si="0"/>
        <v>5.1335054318530711</v>
      </c>
      <c r="Y7" s="8">
        <f t="shared" si="0"/>
        <v>6.6661780809897E-2</v>
      </c>
      <c r="Z7" s="8">
        <f t="shared" si="0"/>
        <v>0.13676375177240491</v>
      </c>
      <c r="AA7" s="8">
        <f t="shared" si="0"/>
        <v>5.4918317096018989E-3</v>
      </c>
      <c r="AB7" s="45">
        <f t="shared" si="13"/>
        <v>0.14546124487239376</v>
      </c>
      <c r="AC7" s="45">
        <f t="shared" si="14"/>
        <v>0.52467300486016588</v>
      </c>
      <c r="AD7" s="45">
        <f t="shared" si="15"/>
        <v>15.909049613869211</v>
      </c>
      <c r="AE7" s="45">
        <f t="shared" si="16"/>
        <v>4.8140076755531554E-3</v>
      </c>
      <c r="AF7" s="45">
        <f t="shared" si="17"/>
        <v>1.2826914741449653</v>
      </c>
      <c r="AG7" s="45">
        <f t="shared" si="18"/>
        <v>0.28231904931983909</v>
      </c>
      <c r="AH7" s="45">
        <f t="shared" si="19"/>
        <v>1.9272658455334182E-4</v>
      </c>
      <c r="AI7" s="45">
        <f t="shared" si="20"/>
        <v>9.9171229248236452E-3</v>
      </c>
      <c r="AJ7" s="45">
        <f t="shared" si="21"/>
        <v>9.1915943274003056E-2</v>
      </c>
      <c r="AK7" s="45">
        <f t="shared" si="22"/>
        <v>7.7994361541941038E-4</v>
      </c>
      <c r="AL7" s="45">
        <f t="shared" si="23"/>
        <v>1.5608736792102819E-3</v>
      </c>
      <c r="AM7" s="45">
        <f t="shared" si="24"/>
        <v>3.9990036478569129E-5</v>
      </c>
      <c r="AN7" s="45">
        <f t="shared" si="25"/>
        <v>4.8828883810806897E-2</v>
      </c>
      <c r="AO7" s="45">
        <f t="shared" si="1"/>
        <v>0.17612386870096203</v>
      </c>
      <c r="AP7" s="45">
        <f t="shared" si="2"/>
        <v>5.3403993332894295</v>
      </c>
      <c r="AQ7" s="45">
        <f t="shared" si="3"/>
        <v>1.6159810928342247E-3</v>
      </c>
      <c r="AR7" s="45">
        <f t="shared" si="4"/>
        <v>0.43057786980361373</v>
      </c>
      <c r="AS7" s="45">
        <f t="shared" si="5"/>
        <v>9.4769737938851656E-2</v>
      </c>
      <c r="AT7" s="45">
        <f t="shared" si="6"/>
        <v>6.4695060273025113E-5</v>
      </c>
      <c r="AU7" s="45">
        <f t="shared" si="7"/>
        <v>3.3290107166242516E-3</v>
      </c>
      <c r="AV7" s="45">
        <f t="shared" si="8"/>
        <v>3.0854630169185316E-2</v>
      </c>
      <c r="AW7" s="45">
        <f t="shared" si="9"/>
        <v>2.6181390245700247E-4</v>
      </c>
      <c r="AX7" s="45">
        <f t="shared" si="10"/>
        <v>5.2395893897626115E-4</v>
      </c>
      <c r="AY7" s="45">
        <f t="shared" si="11"/>
        <v>1.3423980019660667E-5</v>
      </c>
      <c r="AZ7">
        <f t="shared" si="26"/>
        <v>0.14546124487239376</v>
      </c>
      <c r="BA7">
        <f t="shared" si="27"/>
        <v>1.5740190145804975</v>
      </c>
      <c r="BB7">
        <f t="shared" si="28"/>
        <v>15.909049613869211</v>
      </c>
      <c r="BC7">
        <f t="shared" si="29"/>
        <v>9.6280153511063109E-3</v>
      </c>
      <c r="BD7">
        <f t="shared" si="30"/>
        <v>3.8480744224348959</v>
      </c>
      <c r="BE7">
        <f t="shared" si="31"/>
        <v>0.28231904931983909</v>
      </c>
      <c r="BF7">
        <f t="shared" si="32"/>
        <v>7.7090633821336727E-4</v>
      </c>
      <c r="BG7">
        <f t="shared" si="33"/>
        <v>1.983424584964729E-2</v>
      </c>
      <c r="BH7">
        <f t="shared" si="34"/>
        <v>0.27574782982200918</v>
      </c>
      <c r="BI7">
        <f t="shared" si="35"/>
        <v>7.7994361541941038E-4</v>
      </c>
      <c r="BJ7">
        <f t="shared" si="36"/>
        <v>3.1217473584205639E-3</v>
      </c>
      <c r="BK7">
        <f t="shared" si="37"/>
        <v>7.9980072957138259E-5</v>
      </c>
      <c r="BL7" s="46">
        <f t="shared" si="38"/>
        <v>142.31066655044071</v>
      </c>
      <c r="BM7">
        <f t="shared" si="39"/>
        <v>423.94347565376273</v>
      </c>
      <c r="BN7">
        <f t="shared" si="40"/>
        <v>18.253414994856612</v>
      </c>
      <c r="BO7">
        <f t="shared" si="41"/>
        <v>6.1273632074040325</v>
      </c>
      <c r="BP7">
        <f t="shared" si="42"/>
        <v>22.068886013484608</v>
      </c>
    </row>
    <row r="8" spans="1:68" x14ac:dyDescent="0.2">
      <c r="A8" s="8" t="s">
        <v>362</v>
      </c>
      <c r="B8" s="8">
        <v>3.3250000000000002</v>
      </c>
      <c r="C8" s="8">
        <f t="shared" si="43"/>
        <v>146</v>
      </c>
      <c r="D8" s="13">
        <v>326.95690535430003</v>
      </c>
      <c r="E8" s="13">
        <v>1575.7630283840999</v>
      </c>
      <c r="F8" s="13">
        <v>119045.29101563759</v>
      </c>
      <c r="G8" s="13">
        <v>37.386129308999998</v>
      </c>
      <c r="H8" s="13">
        <v>11324.241914856599</v>
      </c>
      <c r="I8" s="13">
        <v>3392.9732553738004</v>
      </c>
      <c r="J8" s="13">
        <v>2.0037907601999998</v>
      </c>
      <c r="K8" s="13">
        <v>46.170047976900001</v>
      </c>
      <c r="L8" s="13">
        <v>1088.3625746568</v>
      </c>
      <c r="M8" s="13">
        <v>20.474312923199999</v>
      </c>
      <c r="N8" s="13">
        <v>44.114986656299997</v>
      </c>
      <c r="O8" s="13">
        <v>1.6256199140999998</v>
      </c>
      <c r="P8" s="8">
        <f t="shared" si="12"/>
        <v>1.0871317103030478</v>
      </c>
      <c r="Q8" s="8">
        <f t="shared" si="0"/>
        <v>5.2394120693771331</v>
      </c>
      <c r="R8" s="8">
        <f t="shared" si="0"/>
        <v>395.82559262699499</v>
      </c>
      <c r="S8" s="8">
        <f t="shared" si="0"/>
        <v>0.124308879952425</v>
      </c>
      <c r="T8" s="8">
        <f t="shared" si="0"/>
        <v>37.653104366898191</v>
      </c>
      <c r="U8" s="8">
        <f t="shared" si="0"/>
        <v>11.281636074117888</v>
      </c>
      <c r="V8" s="8">
        <f t="shared" si="0"/>
        <v>6.6626042776650003E-3</v>
      </c>
      <c r="W8" s="8">
        <f t="shared" si="0"/>
        <v>0.15351540952319251</v>
      </c>
      <c r="X8" s="8">
        <f t="shared" si="0"/>
        <v>3.6188055607338603</v>
      </c>
      <c r="Y8" s="8">
        <f t="shared" si="0"/>
        <v>6.807709046964E-2</v>
      </c>
      <c r="Z8" s="8">
        <f t="shared" si="0"/>
        <v>0.14668233063219752</v>
      </c>
      <c r="AA8" s="8">
        <f t="shared" si="0"/>
        <v>5.4051862143824998E-3</v>
      </c>
      <c r="AB8" s="45">
        <f t="shared" si="13"/>
        <v>0.15664722050476193</v>
      </c>
      <c r="AC8" s="45">
        <f t="shared" si="14"/>
        <v>0.48468196756495219</v>
      </c>
      <c r="AD8" s="45">
        <f t="shared" si="15"/>
        <v>17.2172941551542</v>
      </c>
      <c r="AE8" s="45">
        <f t="shared" si="16"/>
        <v>5.1134874517657341E-3</v>
      </c>
      <c r="AF8" s="45">
        <f t="shared" si="17"/>
        <v>1.3955931937323274</v>
      </c>
      <c r="AG8" s="45">
        <f t="shared" si="18"/>
        <v>0.2885328919211736</v>
      </c>
      <c r="AH8" s="45">
        <f t="shared" si="19"/>
        <v>1.2127055474453951E-4</v>
      </c>
      <c r="AI8" s="45">
        <f t="shared" si="20"/>
        <v>3.8302247885028074E-3</v>
      </c>
      <c r="AJ8" s="45">
        <f t="shared" si="21"/>
        <v>6.4795086136685054E-2</v>
      </c>
      <c r="AK8" s="45">
        <f t="shared" si="22"/>
        <v>7.9650275499754304E-4</v>
      </c>
      <c r="AL8" s="45">
        <f t="shared" si="23"/>
        <v>1.6740736205455092E-3</v>
      </c>
      <c r="AM8" s="45">
        <f t="shared" si="24"/>
        <v>3.9359107364614426E-5</v>
      </c>
      <c r="AN8" s="45">
        <f t="shared" si="25"/>
        <v>4.7111946016469751E-2</v>
      </c>
      <c r="AO8" s="45">
        <f t="shared" si="1"/>
        <v>0.14576901280148938</v>
      </c>
      <c r="AP8" s="45">
        <f t="shared" si="2"/>
        <v>5.1781335804975033</v>
      </c>
      <c r="AQ8" s="45">
        <f t="shared" si="3"/>
        <v>1.5378909629370629E-3</v>
      </c>
      <c r="AR8" s="45">
        <f t="shared" si="4"/>
        <v>0.41972727631047435</v>
      </c>
      <c r="AS8" s="45">
        <f t="shared" si="5"/>
        <v>8.6776809600352958E-2</v>
      </c>
      <c r="AT8" s="45">
        <f t="shared" si="6"/>
        <v>3.647234729159083E-5</v>
      </c>
      <c r="AU8" s="45">
        <f t="shared" si="7"/>
        <v>1.1519473048128743E-3</v>
      </c>
      <c r="AV8" s="45">
        <f t="shared" si="8"/>
        <v>1.9487243950882721E-2</v>
      </c>
      <c r="AW8" s="45">
        <f t="shared" si="9"/>
        <v>2.3954970075114074E-4</v>
      </c>
      <c r="AX8" s="45">
        <f t="shared" si="10"/>
        <v>5.034807881339877E-4</v>
      </c>
      <c r="AY8" s="45">
        <f t="shared" si="11"/>
        <v>1.1837325523192308E-5</v>
      </c>
      <c r="AZ8">
        <f t="shared" si="26"/>
        <v>0.15664722050476193</v>
      </c>
      <c r="BA8">
        <f t="shared" si="27"/>
        <v>1.4540459026948565</v>
      </c>
      <c r="BB8">
        <f t="shared" si="28"/>
        <v>17.2172941551542</v>
      </c>
      <c r="BC8">
        <f t="shared" si="29"/>
        <v>1.0226974903531468E-2</v>
      </c>
      <c r="BD8">
        <f t="shared" si="30"/>
        <v>4.1867795811969817</v>
      </c>
      <c r="BE8">
        <f t="shared" si="31"/>
        <v>0.2885328919211736</v>
      </c>
      <c r="BF8">
        <f t="shared" si="32"/>
        <v>4.8508221897815805E-4</v>
      </c>
      <c r="BG8">
        <f t="shared" si="33"/>
        <v>7.6604495770056149E-3</v>
      </c>
      <c r="BH8">
        <f t="shared" si="34"/>
        <v>0.19438525841005516</v>
      </c>
      <c r="BI8">
        <f t="shared" si="35"/>
        <v>7.9650275499754304E-4</v>
      </c>
      <c r="BJ8">
        <f t="shared" si="36"/>
        <v>3.3481472410910183E-3</v>
      </c>
      <c r="BK8">
        <f t="shared" si="37"/>
        <v>7.8718214729228851E-5</v>
      </c>
      <c r="BL8" s="46">
        <f t="shared" si="38"/>
        <v>136.9053635818029</v>
      </c>
      <c r="BM8">
        <f t="shared" si="39"/>
        <v>455.21033390949458</v>
      </c>
      <c r="BN8">
        <f t="shared" si="40"/>
        <v>19.61911943329202</v>
      </c>
      <c r="BO8">
        <f t="shared" si="41"/>
        <v>5.9004870476066227</v>
      </c>
      <c r="BP8">
        <f t="shared" si="42"/>
        <v>23.520280884792363</v>
      </c>
    </row>
    <row r="9" spans="1:68" x14ac:dyDescent="0.2">
      <c r="A9" s="8" t="s">
        <v>363</v>
      </c>
      <c r="B9" s="8">
        <v>3.1110000000000002</v>
      </c>
      <c r="C9" s="8">
        <f t="shared" si="43"/>
        <v>164</v>
      </c>
      <c r="D9" s="13">
        <v>617.29108281919991</v>
      </c>
      <c r="E9" s="13">
        <v>2624.2375735935998</v>
      </c>
      <c r="F9" s="13">
        <v>221755.71703879995</v>
      </c>
      <c r="G9" s="13">
        <v>41.931523923199997</v>
      </c>
      <c r="H9" s="13">
        <v>21313.360007692798</v>
      </c>
      <c r="I9" s="13">
        <v>6251.0067159231994</v>
      </c>
      <c r="J9" s="13">
        <v>3.3554989216000002</v>
      </c>
      <c r="K9" s="13">
        <v>105.41702475839999</v>
      </c>
      <c r="L9" s="13">
        <v>1673.8948033951999</v>
      </c>
      <c r="M9" s="13">
        <v>37.764967852799998</v>
      </c>
      <c r="N9" s="13">
        <v>82.083828291199993</v>
      </c>
      <c r="O9" s="13">
        <v>2.8533249823999998</v>
      </c>
      <c r="P9" s="8">
        <f t="shared" si="12"/>
        <v>1.920392558650531</v>
      </c>
      <c r="Q9" s="8">
        <f t="shared" si="0"/>
        <v>8.1640030914496897</v>
      </c>
      <c r="R9" s="8">
        <f t="shared" si="0"/>
        <v>689.88203570770668</v>
      </c>
      <c r="S9" s="8">
        <f t="shared" si="0"/>
        <v>0.13044897092507518</v>
      </c>
      <c r="T9" s="8">
        <f t="shared" si="0"/>
        <v>66.3058629839323</v>
      </c>
      <c r="U9" s="8">
        <f t="shared" si="0"/>
        <v>19.446881893237073</v>
      </c>
      <c r="V9" s="8">
        <f t="shared" si="0"/>
        <v>1.0438957145097601E-2</v>
      </c>
      <c r="W9" s="8">
        <f t="shared" si="0"/>
        <v>0.32795236402338235</v>
      </c>
      <c r="X9" s="8">
        <f t="shared" si="0"/>
        <v>5.207486733362467</v>
      </c>
      <c r="Y9" s="8">
        <f t="shared" si="0"/>
        <v>0.11748681499006079</v>
      </c>
      <c r="Z9" s="8">
        <f t="shared" si="0"/>
        <v>0.25536278981392319</v>
      </c>
      <c r="AA9" s="8">
        <f t="shared" si="0"/>
        <v>8.8766940202463993E-3</v>
      </c>
      <c r="AB9" s="45">
        <f t="shared" si="13"/>
        <v>0.27671362516578257</v>
      </c>
      <c r="AC9" s="45">
        <f t="shared" si="14"/>
        <v>0.75522692797869462</v>
      </c>
      <c r="AD9" s="45">
        <f t="shared" si="15"/>
        <v>30.007918038612733</v>
      </c>
      <c r="AE9" s="45">
        <f t="shared" si="16"/>
        <v>5.3660621524095099E-3</v>
      </c>
      <c r="AF9" s="45">
        <f t="shared" si="17"/>
        <v>2.457593142473399</v>
      </c>
      <c r="AG9" s="45">
        <f t="shared" si="18"/>
        <v>0.4973627082669328</v>
      </c>
      <c r="AH9" s="45">
        <f t="shared" si="19"/>
        <v>1.9000650063883513E-4</v>
      </c>
      <c r="AI9" s="45">
        <f t="shared" si="20"/>
        <v>8.1824442121602378E-3</v>
      </c>
      <c r="AJ9" s="45">
        <f t="shared" si="21"/>
        <v>9.3240586094225017E-2</v>
      </c>
      <c r="AK9" s="45">
        <f t="shared" si="22"/>
        <v>1.3745971099808213E-3</v>
      </c>
      <c r="AL9" s="45">
        <f t="shared" si="23"/>
        <v>2.914434944235599E-3</v>
      </c>
      <c r="AM9" s="45">
        <f t="shared" si="24"/>
        <v>6.4637690382628694E-5</v>
      </c>
      <c r="AN9" s="45">
        <f t="shared" si="25"/>
        <v>8.8946841904783844E-2</v>
      </c>
      <c r="AO9" s="45">
        <f t="shared" si="1"/>
        <v>0.2427601825711008</v>
      </c>
      <c r="AP9" s="45">
        <f t="shared" si="2"/>
        <v>9.6457467176511518</v>
      </c>
      <c r="AQ9" s="45">
        <f t="shared" si="3"/>
        <v>1.7248672942492798E-3</v>
      </c>
      <c r="AR9" s="45">
        <f t="shared" si="4"/>
        <v>0.78996886611166794</v>
      </c>
      <c r="AS9" s="45">
        <f t="shared" si="5"/>
        <v>0.15987229452488999</v>
      </c>
      <c r="AT9" s="45">
        <f t="shared" si="6"/>
        <v>6.1075699337459057E-5</v>
      </c>
      <c r="AU9" s="45">
        <f t="shared" si="7"/>
        <v>2.6301652883832329E-3</v>
      </c>
      <c r="AV9" s="45">
        <f t="shared" si="8"/>
        <v>2.9971258789529092E-2</v>
      </c>
      <c r="AW9" s="45">
        <f t="shared" si="9"/>
        <v>4.4185056572832571E-4</v>
      </c>
      <c r="AX9" s="45">
        <f t="shared" si="10"/>
        <v>9.3681611836566984E-4</v>
      </c>
      <c r="AY9" s="45">
        <f t="shared" si="11"/>
        <v>2.0777142520934969E-5</v>
      </c>
      <c r="AZ9">
        <f t="shared" si="26"/>
        <v>0.27671362516578257</v>
      </c>
      <c r="BA9">
        <f t="shared" si="27"/>
        <v>2.2656807839360837</v>
      </c>
      <c r="BB9">
        <f t="shared" si="28"/>
        <v>30.007918038612733</v>
      </c>
      <c r="BC9">
        <f t="shared" si="29"/>
        <v>1.073212430481902E-2</v>
      </c>
      <c r="BD9">
        <f t="shared" si="30"/>
        <v>7.3727794274201965</v>
      </c>
      <c r="BE9">
        <f t="shared" si="31"/>
        <v>0.4973627082669328</v>
      </c>
      <c r="BF9">
        <f t="shared" si="32"/>
        <v>7.6002600255534051E-4</v>
      </c>
      <c r="BG9">
        <f t="shared" si="33"/>
        <v>1.6364888424320476E-2</v>
      </c>
      <c r="BH9">
        <f t="shared" si="34"/>
        <v>0.27972175828267504</v>
      </c>
      <c r="BI9">
        <f t="shared" si="35"/>
        <v>1.3745971099808213E-3</v>
      </c>
      <c r="BJ9">
        <f t="shared" si="36"/>
        <v>5.8288698884711981E-3</v>
      </c>
      <c r="BK9">
        <f t="shared" si="37"/>
        <v>1.2927538076525739E-4</v>
      </c>
      <c r="BL9" s="46">
        <f t="shared" si="38"/>
        <v>254.50891339095352</v>
      </c>
      <c r="BM9">
        <f t="shared" si="39"/>
        <v>791.77722955925663</v>
      </c>
      <c r="BN9">
        <f t="shared" si="40"/>
        <v>34.106147211201574</v>
      </c>
      <c r="BO9">
        <f t="shared" si="41"/>
        <v>10.963081713661706</v>
      </c>
      <c r="BP9">
        <f t="shared" si="42"/>
        <v>40.735366122795305</v>
      </c>
    </row>
    <row r="10" spans="1:68" x14ac:dyDescent="0.2">
      <c r="A10" s="8" t="s">
        <v>364</v>
      </c>
      <c r="B10" s="8">
        <v>3.15</v>
      </c>
      <c r="C10" s="8">
        <f t="shared" si="43"/>
        <v>182</v>
      </c>
      <c r="D10" s="13">
        <v>465.09627324599995</v>
      </c>
      <c r="E10" s="13">
        <v>1716.411760839</v>
      </c>
      <c r="F10" s="13">
        <v>171291.0931935804</v>
      </c>
      <c r="G10" s="13">
        <v>37.9722054816</v>
      </c>
      <c r="H10" s="13">
        <v>17031.685480423199</v>
      </c>
      <c r="I10" s="13">
        <v>4552.2211168781996</v>
      </c>
      <c r="J10" s="13">
        <v>1.9257061446000001</v>
      </c>
      <c r="K10" s="13">
        <v>77.380330454999992</v>
      </c>
      <c r="L10" s="13">
        <v>1199.7338204339999</v>
      </c>
      <c r="M10" s="13">
        <v>28.015735923000001</v>
      </c>
      <c r="N10" s="13">
        <v>51.512260510800004</v>
      </c>
      <c r="O10" s="13">
        <v>2.1963617639999997</v>
      </c>
      <c r="P10" s="8">
        <f t="shared" si="12"/>
        <v>1.4650532607248998</v>
      </c>
      <c r="Q10" s="8">
        <f t="shared" si="0"/>
        <v>5.4066970466428499</v>
      </c>
      <c r="R10" s="8">
        <f t="shared" si="0"/>
        <v>539.56694355977822</v>
      </c>
      <c r="S10" s="8">
        <f t="shared" si="0"/>
        <v>0.11961244726704</v>
      </c>
      <c r="T10" s="8">
        <f t="shared" si="0"/>
        <v>53.649809263333076</v>
      </c>
      <c r="U10" s="8">
        <f t="shared" si="0"/>
        <v>14.339496518166328</v>
      </c>
      <c r="V10" s="8">
        <f t="shared" si="0"/>
        <v>6.0659743554900003E-3</v>
      </c>
      <c r="W10" s="8">
        <f t="shared" si="0"/>
        <v>0.24374804093324998</v>
      </c>
      <c r="X10" s="8">
        <f t="shared" si="0"/>
        <v>3.7791615343670997</v>
      </c>
      <c r="Y10" s="8">
        <f t="shared" si="0"/>
        <v>8.8249568157449998E-2</v>
      </c>
      <c r="Z10" s="8">
        <f t="shared" si="0"/>
        <v>0.16226362060902003</v>
      </c>
      <c r="AA10" s="8">
        <f t="shared" si="0"/>
        <v>6.9185395565999992E-3</v>
      </c>
      <c r="AB10" s="45">
        <f t="shared" si="13"/>
        <v>0.21110277532059074</v>
      </c>
      <c r="AC10" s="45">
        <f t="shared" si="14"/>
        <v>0.50015698858860769</v>
      </c>
      <c r="AD10" s="45">
        <f t="shared" si="15"/>
        <v>23.469636518476655</v>
      </c>
      <c r="AE10" s="45">
        <f t="shared" si="16"/>
        <v>4.9202981187593583E-3</v>
      </c>
      <c r="AF10" s="45">
        <f t="shared" si="17"/>
        <v>1.9885029378551917</v>
      </c>
      <c r="AG10" s="45">
        <f t="shared" si="18"/>
        <v>0.36673904138532809</v>
      </c>
      <c r="AH10" s="45">
        <f t="shared" si="19"/>
        <v>1.1041089107189663E-4</v>
      </c>
      <c r="AI10" s="45">
        <f t="shared" si="20"/>
        <v>6.0815379474363773E-3</v>
      </c>
      <c r="AJ10" s="45">
        <f t="shared" si="21"/>
        <v>6.7666276353931951E-2</v>
      </c>
      <c r="AK10" s="45">
        <f t="shared" si="22"/>
        <v>1.032520979963145E-3</v>
      </c>
      <c r="AL10" s="45">
        <f t="shared" si="23"/>
        <v>1.8519016275852548E-3</v>
      </c>
      <c r="AM10" s="45">
        <f t="shared" si="24"/>
        <v>5.0378938007718622E-5</v>
      </c>
      <c r="AN10" s="45">
        <f t="shared" si="25"/>
        <v>6.7016754070028814E-2</v>
      </c>
      <c r="AO10" s="45">
        <f t="shared" si="1"/>
        <v>0.15877999637733578</v>
      </c>
      <c r="AP10" s="45">
        <f t="shared" si="2"/>
        <v>7.4506782598338592</v>
      </c>
      <c r="AQ10" s="45">
        <f t="shared" si="3"/>
        <v>1.5619994027807488E-3</v>
      </c>
      <c r="AR10" s="45">
        <f t="shared" si="4"/>
        <v>0.63127077392228315</v>
      </c>
      <c r="AS10" s="45">
        <f t="shared" si="5"/>
        <v>0.11642509250327876</v>
      </c>
      <c r="AT10" s="45">
        <f t="shared" si="6"/>
        <v>3.5051076530760835E-5</v>
      </c>
      <c r="AU10" s="45">
        <f t="shared" si="7"/>
        <v>1.9306469674401198E-3</v>
      </c>
      <c r="AV10" s="45">
        <f t="shared" si="8"/>
        <v>2.1481357572676812E-2</v>
      </c>
      <c r="AW10" s="45">
        <f t="shared" si="9"/>
        <v>3.2778443808353811E-4</v>
      </c>
      <c r="AX10" s="45">
        <f t="shared" si="10"/>
        <v>5.8790527859849356E-4</v>
      </c>
      <c r="AY10" s="45">
        <f t="shared" si="11"/>
        <v>1.5993313653244007E-5</v>
      </c>
      <c r="AZ10">
        <f t="shared" si="26"/>
        <v>0.21110277532059074</v>
      </c>
      <c r="BA10">
        <f t="shared" si="27"/>
        <v>1.5004709657658231</v>
      </c>
      <c r="BB10">
        <f t="shared" si="28"/>
        <v>23.469636518476655</v>
      </c>
      <c r="BC10">
        <f t="shared" si="29"/>
        <v>9.8405962375187166E-3</v>
      </c>
      <c r="BD10">
        <f t="shared" si="30"/>
        <v>5.9655088135655756</v>
      </c>
      <c r="BE10">
        <f t="shared" si="31"/>
        <v>0.36673904138532809</v>
      </c>
      <c r="BF10">
        <f t="shared" si="32"/>
        <v>4.4164356428758652E-4</v>
      </c>
      <c r="BG10">
        <f t="shared" si="33"/>
        <v>1.2163075894872755E-2</v>
      </c>
      <c r="BH10">
        <f t="shared" si="34"/>
        <v>0.20299882906179584</v>
      </c>
      <c r="BI10">
        <f t="shared" si="35"/>
        <v>1.032520979963145E-3</v>
      </c>
      <c r="BJ10">
        <f t="shared" si="36"/>
        <v>3.7038032551705096E-3</v>
      </c>
      <c r="BK10">
        <f t="shared" si="37"/>
        <v>1.0075787601543724E-4</v>
      </c>
      <c r="BL10" s="46">
        <f t="shared" si="38"/>
        <v>196.45524424567978</v>
      </c>
      <c r="BM10">
        <f t="shared" si="39"/>
        <v>618.83401937389135</v>
      </c>
      <c r="BN10">
        <f t="shared" si="40"/>
        <v>26.617851586483127</v>
      </c>
      <c r="BO10">
        <f t="shared" si="41"/>
        <v>8.4501116147565476</v>
      </c>
      <c r="BP10">
        <f t="shared" si="42"/>
        <v>31.743739341383598</v>
      </c>
    </row>
    <row r="11" spans="1:68" x14ac:dyDescent="0.2">
      <c r="A11" s="8" t="s">
        <v>365</v>
      </c>
      <c r="B11" s="8">
        <v>3.3140000000000001</v>
      </c>
      <c r="C11" s="8">
        <v>212</v>
      </c>
      <c r="D11" s="13">
        <v>273.81127853100003</v>
      </c>
      <c r="E11" s="13">
        <v>810.5511896424</v>
      </c>
      <c r="F11" s="13">
        <v>100881.70197891841</v>
      </c>
      <c r="G11" s="13">
        <v>37.189248576600001</v>
      </c>
      <c r="H11" s="13">
        <v>10329.420366357601</v>
      </c>
      <c r="I11" s="13">
        <v>2538.6131891976001</v>
      </c>
      <c r="J11" s="13">
        <v>0.75200558880000001</v>
      </c>
      <c r="K11" s="13">
        <v>41.981192977200003</v>
      </c>
      <c r="L11" s="13">
        <v>736.54796335380001</v>
      </c>
      <c r="M11" s="13">
        <v>16.3142969964</v>
      </c>
      <c r="N11" s="13">
        <v>20.154209850000001</v>
      </c>
      <c r="O11" s="13">
        <v>1.3465417092</v>
      </c>
      <c r="P11" s="8">
        <f t="shared" si="12"/>
        <v>0.90741057705173411</v>
      </c>
      <c r="Q11" s="8">
        <f t="shared" si="0"/>
        <v>2.6861666424749138</v>
      </c>
      <c r="R11" s="8">
        <f t="shared" si="0"/>
        <v>334.32196035813564</v>
      </c>
      <c r="S11" s="8">
        <f t="shared" si="0"/>
        <v>0.12324516978285241</v>
      </c>
      <c r="T11" s="8">
        <f t="shared" si="0"/>
        <v>34.231699094109089</v>
      </c>
      <c r="U11" s="8">
        <f t="shared" si="0"/>
        <v>8.412964109000848</v>
      </c>
      <c r="V11" s="8">
        <f t="shared" si="0"/>
        <v>2.4921465212832E-3</v>
      </c>
      <c r="W11" s="8">
        <f t="shared" si="0"/>
        <v>0.13912567352644081</v>
      </c>
      <c r="X11" s="8">
        <f t="shared" si="0"/>
        <v>2.4409199505544934</v>
      </c>
      <c r="Y11" s="8">
        <f t="shared" si="0"/>
        <v>5.4065580246069597E-2</v>
      </c>
      <c r="Z11" s="8">
        <f t="shared" si="0"/>
        <v>6.6791051442899999E-2</v>
      </c>
      <c r="AA11" s="8">
        <f t="shared" si="0"/>
        <v>4.4624392242888005E-3</v>
      </c>
      <c r="AB11" s="45">
        <f t="shared" si="13"/>
        <v>0.13075080360975996</v>
      </c>
      <c r="AC11" s="45">
        <f t="shared" si="14"/>
        <v>0.24848905110776259</v>
      </c>
      <c r="AD11" s="45">
        <f t="shared" si="15"/>
        <v>14.542060041676192</v>
      </c>
      <c r="AE11" s="45">
        <f t="shared" si="16"/>
        <v>5.0697313773283596E-3</v>
      </c>
      <c r="AF11" s="45">
        <f t="shared" si="17"/>
        <v>1.268780544629692</v>
      </c>
      <c r="AG11" s="45">
        <f t="shared" si="18"/>
        <v>0.21516532248084008</v>
      </c>
      <c r="AH11" s="45">
        <f t="shared" si="19"/>
        <v>4.5361239921427013E-5</v>
      </c>
      <c r="AI11" s="45">
        <f t="shared" si="20"/>
        <v>3.4711994392824554E-3</v>
      </c>
      <c r="AJ11" s="45">
        <f t="shared" si="21"/>
        <v>4.3704923017985557E-2</v>
      </c>
      <c r="AK11" s="45">
        <f t="shared" si="22"/>
        <v>6.3256792144693579E-4</v>
      </c>
      <c r="AL11" s="45">
        <f t="shared" si="23"/>
        <v>7.6228088841474547E-4</v>
      </c>
      <c r="AM11" s="45">
        <f t="shared" si="24"/>
        <v>3.2494278193321201E-5</v>
      </c>
      <c r="AN11" s="45">
        <f t="shared" si="25"/>
        <v>3.9454074716282428E-2</v>
      </c>
      <c r="AO11" s="45">
        <f t="shared" si="1"/>
        <v>7.4981608662571697E-2</v>
      </c>
      <c r="AP11" s="45">
        <f t="shared" si="2"/>
        <v>4.3880688116101965</v>
      </c>
      <c r="AQ11" s="45">
        <f t="shared" si="3"/>
        <v>1.5297922080049365E-3</v>
      </c>
      <c r="AR11" s="45">
        <f t="shared" si="4"/>
        <v>0.38285472076936994</v>
      </c>
      <c r="AS11" s="45">
        <f t="shared" si="5"/>
        <v>6.4926168521677749E-2</v>
      </c>
      <c r="AT11" s="45">
        <f t="shared" si="6"/>
        <v>1.3687760990171095E-5</v>
      </c>
      <c r="AU11" s="45">
        <f t="shared" si="7"/>
        <v>1.0474349545209582E-3</v>
      </c>
      <c r="AV11" s="45">
        <f t="shared" si="8"/>
        <v>1.3187967114660699E-2</v>
      </c>
      <c r="AW11" s="45">
        <f t="shared" si="9"/>
        <v>1.9087746573534574E-4</v>
      </c>
      <c r="AX11" s="45">
        <f t="shared" si="10"/>
        <v>2.3001837308833599E-4</v>
      </c>
      <c r="AY11" s="45">
        <f t="shared" si="11"/>
        <v>9.8051533474113463E-6</v>
      </c>
      <c r="AZ11">
        <f t="shared" si="26"/>
        <v>0.13075080360975996</v>
      </c>
      <c r="BA11">
        <f t="shared" si="27"/>
        <v>0.74546715332328772</v>
      </c>
      <c r="BB11">
        <f t="shared" si="28"/>
        <v>14.542060041676192</v>
      </c>
      <c r="BC11">
        <f t="shared" si="29"/>
        <v>1.0139462754656719E-2</v>
      </c>
      <c r="BD11">
        <f t="shared" si="30"/>
        <v>3.8063416338890761</v>
      </c>
      <c r="BE11">
        <f t="shared" si="31"/>
        <v>0.21516532248084008</v>
      </c>
      <c r="BF11">
        <f t="shared" si="32"/>
        <v>1.8144495968570805E-4</v>
      </c>
      <c r="BG11">
        <f t="shared" si="33"/>
        <v>6.9423988785649107E-3</v>
      </c>
      <c r="BH11">
        <f t="shared" si="34"/>
        <v>0.13111476905395666</v>
      </c>
      <c r="BI11">
        <f t="shared" si="35"/>
        <v>6.3256792144693579E-4</v>
      </c>
      <c r="BJ11">
        <f t="shared" si="36"/>
        <v>1.5245617768294909E-3</v>
      </c>
      <c r="BK11">
        <f t="shared" si="37"/>
        <v>6.4988556386642401E-5</v>
      </c>
      <c r="BL11" s="46">
        <f t="shared" si="38"/>
        <v>115.688383461699</v>
      </c>
      <c r="BM11">
        <f t="shared" si="39"/>
        <v>383.39130279207058</v>
      </c>
      <c r="BN11">
        <f t="shared" si="40"/>
        <v>16.458964321666819</v>
      </c>
      <c r="BO11">
        <f t="shared" si="41"/>
        <v>4.9664949673104459</v>
      </c>
      <c r="BP11">
        <f t="shared" si="42"/>
        <v>19.590385148880678</v>
      </c>
    </row>
    <row r="12" spans="1:68" x14ac:dyDescent="0.2">
      <c r="A12" s="8" t="s">
        <v>366</v>
      </c>
      <c r="B12" s="8">
        <v>1.677</v>
      </c>
      <c r="C12" s="8">
        <v>218</v>
      </c>
      <c r="D12" s="13">
        <v>491.10433450980003</v>
      </c>
      <c r="E12" s="13">
        <v>1511.3683870881</v>
      </c>
      <c r="F12" s="13">
        <v>181739.6368852779</v>
      </c>
      <c r="G12" s="13">
        <v>39.031021303499998</v>
      </c>
      <c r="H12" s="13">
        <v>18545.2722842433</v>
      </c>
      <c r="I12" s="13">
        <v>4745.9085398372999</v>
      </c>
      <c r="J12" s="13">
        <v>1.9122940718999999</v>
      </c>
      <c r="K12" s="13">
        <v>86.430120412800008</v>
      </c>
      <c r="L12" s="13">
        <v>1295.3656375892999</v>
      </c>
      <c r="M12" s="13">
        <v>29.531480291400001</v>
      </c>
      <c r="N12" s="13">
        <v>34.268774739599998</v>
      </c>
      <c r="O12" s="13">
        <v>3.1219205321999999</v>
      </c>
      <c r="P12" s="8">
        <f t="shared" si="12"/>
        <v>0.82358196897293467</v>
      </c>
      <c r="Q12" s="8">
        <f t="shared" si="0"/>
        <v>2.5345647851467437</v>
      </c>
      <c r="R12" s="8">
        <f t="shared" si="0"/>
        <v>304.77737105661106</v>
      </c>
      <c r="S12" s="8">
        <f t="shared" si="0"/>
        <v>6.5455022725969494E-2</v>
      </c>
      <c r="T12" s="8">
        <f t="shared" si="0"/>
        <v>31.100421620676016</v>
      </c>
      <c r="U12" s="8">
        <f t="shared" si="0"/>
        <v>7.9588886213071524</v>
      </c>
      <c r="V12" s="8">
        <f t="shared" si="0"/>
        <v>3.2069171585763002E-3</v>
      </c>
      <c r="W12" s="8">
        <f t="shared" si="0"/>
        <v>0.14494331193226562</v>
      </c>
      <c r="X12" s="8">
        <f t="shared" si="0"/>
        <v>2.172328174237256</v>
      </c>
      <c r="Y12" s="8">
        <f t="shared" si="0"/>
        <v>4.9524292448677808E-2</v>
      </c>
      <c r="Z12" s="8">
        <f t="shared" si="0"/>
        <v>5.7468735238309199E-2</v>
      </c>
      <c r="AA12" s="8">
        <f t="shared" si="0"/>
        <v>5.2354607324994005E-3</v>
      </c>
      <c r="AB12" s="45">
        <f t="shared" si="13"/>
        <v>0.11867175345431334</v>
      </c>
      <c r="AC12" s="45">
        <f t="shared" si="14"/>
        <v>0.23446482748813538</v>
      </c>
      <c r="AD12" s="45">
        <f t="shared" si="15"/>
        <v>13.256953938956549</v>
      </c>
      <c r="AE12" s="45">
        <f t="shared" si="16"/>
        <v>2.6925143038243316E-3</v>
      </c>
      <c r="AF12" s="45">
        <f t="shared" si="17"/>
        <v>1.1527213350880658</v>
      </c>
      <c r="AG12" s="45">
        <f t="shared" si="18"/>
        <v>0.20355213865235683</v>
      </c>
      <c r="AH12" s="45">
        <f t="shared" si="19"/>
        <v>5.8371262442233351E-5</v>
      </c>
      <c r="AI12" s="45">
        <f t="shared" si="20"/>
        <v>3.6163500981104199E-3</v>
      </c>
      <c r="AJ12" s="45">
        <f t="shared" si="21"/>
        <v>3.8895759610335826E-2</v>
      </c>
      <c r="AK12" s="45">
        <f t="shared" si="22"/>
        <v>5.7943480108433145E-4</v>
      </c>
      <c r="AL12" s="45">
        <f t="shared" si="23"/>
        <v>6.558860447193471E-4</v>
      </c>
      <c r="AM12" s="45">
        <f t="shared" si="24"/>
        <v>3.8123212207816207E-5</v>
      </c>
      <c r="AN12" s="45">
        <f t="shared" si="25"/>
        <v>7.076431332994236E-2</v>
      </c>
      <c r="AO12" s="45">
        <f t="shared" si="1"/>
        <v>0.13981206171027749</v>
      </c>
      <c r="AP12" s="45">
        <f t="shared" si="2"/>
        <v>7.9051603690855989</v>
      </c>
      <c r="AQ12" s="45">
        <f t="shared" si="3"/>
        <v>1.6055541465857671E-3</v>
      </c>
      <c r="AR12" s="45">
        <f t="shared" si="4"/>
        <v>0.6873711002314048</v>
      </c>
      <c r="AS12" s="45">
        <f t="shared" si="5"/>
        <v>0.12137873503420205</v>
      </c>
      <c r="AT12" s="45">
        <f t="shared" si="6"/>
        <v>3.4806954348380052E-5</v>
      </c>
      <c r="AU12" s="45">
        <f t="shared" si="7"/>
        <v>2.1564401300598808E-3</v>
      </c>
      <c r="AV12" s="45">
        <f t="shared" si="8"/>
        <v>2.3193655104553266E-2</v>
      </c>
      <c r="AW12" s="45">
        <f t="shared" si="9"/>
        <v>3.4551866492804498E-4</v>
      </c>
      <c r="AX12" s="45">
        <f t="shared" si="10"/>
        <v>3.9110676488929459E-4</v>
      </c>
      <c r="AY12" s="45">
        <f t="shared" si="11"/>
        <v>2.2732982831136675E-5</v>
      </c>
      <c r="AZ12">
        <f t="shared" si="26"/>
        <v>0.11867175345431334</v>
      </c>
      <c r="BA12">
        <f t="shared" si="27"/>
        <v>0.70339448246440617</v>
      </c>
      <c r="BB12">
        <f t="shared" si="28"/>
        <v>13.256953938956549</v>
      </c>
      <c r="BC12">
        <f t="shared" si="29"/>
        <v>5.3850286076486632E-3</v>
      </c>
      <c r="BD12">
        <f t="shared" si="30"/>
        <v>3.4581640052641975</v>
      </c>
      <c r="BE12">
        <f t="shared" si="31"/>
        <v>0.20355213865235683</v>
      </c>
      <c r="BF12">
        <f t="shared" si="32"/>
        <v>2.334850497689334E-4</v>
      </c>
      <c r="BG12">
        <f t="shared" si="33"/>
        <v>7.2327001962208398E-3</v>
      </c>
      <c r="BH12">
        <f t="shared" si="34"/>
        <v>0.11668727883100748</v>
      </c>
      <c r="BI12">
        <f t="shared" si="35"/>
        <v>5.7943480108433145E-4</v>
      </c>
      <c r="BJ12">
        <f t="shared" si="36"/>
        <v>1.3117720894386942E-3</v>
      </c>
      <c r="BK12">
        <f t="shared" si="37"/>
        <v>7.6246424415632414E-5</v>
      </c>
      <c r="BL12" s="46">
        <f t="shared" si="38"/>
        <v>208.52295167989715</v>
      </c>
      <c r="BM12">
        <f t="shared" si="39"/>
        <v>349.69298996718743</v>
      </c>
      <c r="BN12">
        <f t="shared" si="40"/>
        <v>15.012900432972144</v>
      </c>
      <c r="BO12">
        <f t="shared" si="41"/>
        <v>8.9522363941396197</v>
      </c>
      <c r="BP12">
        <f t="shared" si="42"/>
        <v>17.872242264791407</v>
      </c>
    </row>
    <row r="13" spans="1:68" x14ac:dyDescent="0.2">
      <c r="A13" s="8" t="s">
        <v>367</v>
      </c>
      <c r="B13" s="8">
        <v>1.762</v>
      </c>
      <c r="C13" s="8">
        <f t="shared" si="43"/>
        <v>236</v>
      </c>
      <c r="D13" s="13">
        <v>484.00519966640002</v>
      </c>
      <c r="E13" s="13">
        <v>1381.6300816654</v>
      </c>
      <c r="F13" s="13">
        <v>180815.51006208081</v>
      </c>
      <c r="G13" s="13">
        <v>35.282376912400004</v>
      </c>
      <c r="H13" s="13">
        <v>18283.2450965184</v>
      </c>
      <c r="I13" s="13">
        <v>4510.1679880729998</v>
      </c>
      <c r="J13" s="13">
        <v>1.172819168</v>
      </c>
      <c r="K13" s="13">
        <v>74.852070607000002</v>
      </c>
      <c r="L13" s="13">
        <v>1182.1600501150001</v>
      </c>
      <c r="M13" s="13">
        <v>28.434438417599999</v>
      </c>
      <c r="N13" s="13">
        <v>27.495681020199999</v>
      </c>
      <c r="O13" s="13">
        <v>2.5568060338</v>
      </c>
      <c r="P13" s="8">
        <f t="shared" si="12"/>
        <v>0.85281716181219691</v>
      </c>
      <c r="Q13" s="8">
        <f t="shared" si="0"/>
        <v>2.4344322038944348</v>
      </c>
      <c r="R13" s="8">
        <f t="shared" si="0"/>
        <v>318.59692872938638</v>
      </c>
      <c r="S13" s="8">
        <f t="shared" si="0"/>
        <v>6.2167548119648808E-2</v>
      </c>
      <c r="T13" s="8">
        <f t="shared" si="0"/>
        <v>32.215077860065421</v>
      </c>
      <c r="U13" s="8">
        <f t="shared" si="0"/>
        <v>7.946915994984626</v>
      </c>
      <c r="V13" s="8">
        <f t="shared" si="0"/>
        <v>2.066507374016E-3</v>
      </c>
      <c r="W13" s="8">
        <f t="shared" si="0"/>
        <v>0.13188934840953401</v>
      </c>
      <c r="X13" s="8">
        <f t="shared" si="0"/>
        <v>2.0829660083026305</v>
      </c>
      <c r="Y13" s="8">
        <f t="shared" si="0"/>
        <v>5.01014804918112E-2</v>
      </c>
      <c r="Z13" s="8">
        <f t="shared" si="0"/>
        <v>4.8447389957592402E-2</v>
      </c>
      <c r="AA13" s="8">
        <f t="shared" si="0"/>
        <v>4.5050922315556007E-3</v>
      </c>
      <c r="AB13" s="45">
        <f t="shared" si="13"/>
        <v>0.12288431726400531</v>
      </c>
      <c r="AC13" s="45">
        <f t="shared" si="14"/>
        <v>0.22520186900041025</v>
      </c>
      <c r="AD13" s="45">
        <f t="shared" si="15"/>
        <v>13.858065625462654</v>
      </c>
      <c r="AE13" s="45">
        <f t="shared" si="16"/>
        <v>2.5572829337576638E-3</v>
      </c>
      <c r="AF13" s="45">
        <f t="shared" si="17"/>
        <v>1.1940355025969391</v>
      </c>
      <c r="AG13" s="45">
        <f t="shared" si="18"/>
        <v>0.20324593337556587</v>
      </c>
      <c r="AH13" s="45">
        <f t="shared" si="19"/>
        <v>3.7613894685402262E-5</v>
      </c>
      <c r="AI13" s="45">
        <f t="shared" si="20"/>
        <v>3.2906524054274952E-3</v>
      </c>
      <c r="AJ13" s="45">
        <f t="shared" si="21"/>
        <v>3.7295720829053365E-2</v>
      </c>
      <c r="AK13" s="45">
        <f t="shared" si="22"/>
        <v>5.8618790794209895E-4</v>
      </c>
      <c r="AL13" s="45">
        <f t="shared" si="23"/>
        <v>5.5292615792732706E-4</v>
      </c>
      <c r="AM13" s="45">
        <f t="shared" si="24"/>
        <v>3.2804865881858299E-5</v>
      </c>
      <c r="AN13" s="45">
        <f t="shared" si="25"/>
        <v>6.9741383237233431E-2</v>
      </c>
      <c r="AO13" s="45">
        <f t="shared" si="1"/>
        <v>0.12781036833167439</v>
      </c>
      <c r="AP13" s="45">
        <f t="shared" si="2"/>
        <v>7.8649634650752862</v>
      </c>
      <c r="AQ13" s="45">
        <f t="shared" si="3"/>
        <v>1.4513524028136572E-3</v>
      </c>
      <c r="AR13" s="45">
        <f t="shared" si="4"/>
        <v>0.67765919557147514</v>
      </c>
      <c r="AS13" s="45">
        <f t="shared" si="5"/>
        <v>0.11534956491235293</v>
      </c>
      <c r="AT13" s="45">
        <f t="shared" si="6"/>
        <v>2.1347272806698219E-5</v>
      </c>
      <c r="AU13" s="45">
        <f t="shared" si="7"/>
        <v>1.8675666319111777E-3</v>
      </c>
      <c r="AV13" s="45">
        <f t="shared" si="8"/>
        <v>2.1166697405819161E-2</v>
      </c>
      <c r="AW13" s="45">
        <f t="shared" si="9"/>
        <v>3.3268326216918216E-4</v>
      </c>
      <c r="AX13" s="45">
        <f t="shared" si="10"/>
        <v>3.1380599201323898E-4</v>
      </c>
      <c r="AY13" s="45">
        <f t="shared" si="11"/>
        <v>1.861797155610573E-5</v>
      </c>
      <c r="AZ13">
        <f t="shared" si="26"/>
        <v>0.12288431726400531</v>
      </c>
      <c r="BA13">
        <f t="shared" si="27"/>
        <v>0.67560560700123073</v>
      </c>
      <c r="BB13">
        <f t="shared" si="28"/>
        <v>13.858065625462654</v>
      </c>
      <c r="BC13">
        <f t="shared" si="29"/>
        <v>5.1145658675153275E-3</v>
      </c>
      <c r="BD13">
        <f t="shared" si="30"/>
        <v>3.5821065077908174</v>
      </c>
      <c r="BE13">
        <f t="shared" si="31"/>
        <v>0.20324593337556587</v>
      </c>
      <c r="BF13">
        <f t="shared" si="32"/>
        <v>1.5045557874160905E-4</v>
      </c>
      <c r="BG13">
        <f t="shared" si="33"/>
        <v>6.5813048108549904E-3</v>
      </c>
      <c r="BH13">
        <f t="shared" si="34"/>
        <v>0.1118871624871601</v>
      </c>
      <c r="BI13">
        <f t="shared" si="35"/>
        <v>5.8618790794209895E-4</v>
      </c>
      <c r="BJ13">
        <f t="shared" si="36"/>
        <v>1.1058523158546541E-3</v>
      </c>
      <c r="BK13">
        <f t="shared" si="37"/>
        <v>6.5609731763716599E-5</v>
      </c>
      <c r="BL13" s="46">
        <f t="shared" si="38"/>
        <v>206.82651267027799</v>
      </c>
      <c r="BM13">
        <f t="shared" si="39"/>
        <v>364.42831532502987</v>
      </c>
      <c r="BN13">
        <f t="shared" si="40"/>
        <v>15.647786436694251</v>
      </c>
      <c r="BO13">
        <f t="shared" si="41"/>
        <v>8.8806960480671115</v>
      </c>
      <c r="BP13">
        <f t="shared" si="42"/>
        <v>18.567399129594108</v>
      </c>
    </row>
    <row r="14" spans="1:68" x14ac:dyDescent="0.2">
      <c r="A14" s="8" t="s">
        <v>368</v>
      </c>
      <c r="B14" s="8">
        <v>3.363</v>
      </c>
      <c r="C14" s="8">
        <f t="shared" si="43"/>
        <v>254</v>
      </c>
      <c r="D14" s="13">
        <v>231.93722066399997</v>
      </c>
      <c r="E14" s="13">
        <v>532.43719220000003</v>
      </c>
      <c r="F14" s="13">
        <v>86590.047437159999</v>
      </c>
      <c r="G14" s="13">
        <v>33.405802943999994</v>
      </c>
      <c r="H14" s="13">
        <v>9036.555041312</v>
      </c>
      <c r="I14" s="13">
        <v>2031.9720176239998</v>
      </c>
      <c r="J14" s="13">
        <v>0.39777939200000001</v>
      </c>
      <c r="K14" s="13">
        <v>24.460344919999997</v>
      </c>
      <c r="L14" s="13">
        <v>634.25721757600002</v>
      </c>
      <c r="M14" s="13">
        <v>12.671126248</v>
      </c>
      <c r="N14" s="13">
        <v>11.263566407999999</v>
      </c>
      <c r="O14" s="13">
        <v>1.3719981919999999</v>
      </c>
      <c r="P14" s="8">
        <f t="shared" si="12"/>
        <v>0.7800048730930319</v>
      </c>
      <c r="Q14" s="8">
        <f t="shared" si="0"/>
        <v>1.7905862773686001</v>
      </c>
      <c r="R14" s="8">
        <f t="shared" si="0"/>
        <v>291.20232953116908</v>
      </c>
      <c r="S14" s="8">
        <f t="shared" si="0"/>
        <v>0.11234371530067198</v>
      </c>
      <c r="T14" s="8">
        <f t="shared" si="0"/>
        <v>30.389934603932257</v>
      </c>
      <c r="U14" s="8">
        <f t="shared" si="0"/>
        <v>6.833521895269512</v>
      </c>
      <c r="V14" s="8">
        <f t="shared" si="0"/>
        <v>1.3377320952960002E-3</v>
      </c>
      <c r="W14" s="8">
        <f t="shared" si="0"/>
        <v>8.2260139965959989E-2</v>
      </c>
      <c r="X14" s="8">
        <f t="shared" si="0"/>
        <v>2.133007022708088</v>
      </c>
      <c r="Y14" s="8">
        <f t="shared" si="0"/>
        <v>4.2612997572024004E-2</v>
      </c>
      <c r="Z14" s="8">
        <f t="shared" si="0"/>
        <v>3.7879373830104E-2</v>
      </c>
      <c r="AA14" s="8">
        <f t="shared" si="0"/>
        <v>4.6140299196960003E-3</v>
      </c>
      <c r="AB14" s="45">
        <f t="shared" si="13"/>
        <v>0.11239263301052332</v>
      </c>
      <c r="AC14" s="45">
        <f t="shared" si="14"/>
        <v>0.16564165378062906</v>
      </c>
      <c r="AD14" s="45">
        <f t="shared" si="15"/>
        <v>12.666478013534975</v>
      </c>
      <c r="AE14" s="45">
        <f t="shared" si="16"/>
        <v>4.6212963924587404E-3</v>
      </c>
      <c r="AF14" s="45">
        <f t="shared" si="17"/>
        <v>1.1263874945860732</v>
      </c>
      <c r="AG14" s="45">
        <f t="shared" si="18"/>
        <v>0.17477038095318445</v>
      </c>
      <c r="AH14" s="45">
        <f t="shared" si="19"/>
        <v>2.4348964239097199E-5</v>
      </c>
      <c r="AI14" s="45">
        <f t="shared" si="20"/>
        <v>2.0523987017455089E-3</v>
      </c>
      <c r="AJ14" s="45">
        <f t="shared" si="21"/>
        <v>3.819171034392279E-2</v>
      </c>
      <c r="AK14" s="45">
        <f t="shared" si="22"/>
        <v>4.9857257016525103E-4</v>
      </c>
      <c r="AL14" s="45">
        <f t="shared" si="23"/>
        <v>4.3231424138443278E-4</v>
      </c>
      <c r="AM14" s="45">
        <f t="shared" si="24"/>
        <v>3.3598120728872062E-5</v>
      </c>
      <c r="AN14" s="45">
        <f t="shared" si="25"/>
        <v>3.3420348798847255E-2</v>
      </c>
      <c r="AO14" s="45">
        <f t="shared" si="1"/>
        <v>4.9254134338575395E-2</v>
      </c>
      <c r="AP14" s="45">
        <f t="shared" si="2"/>
        <v>3.7664222460704657</v>
      </c>
      <c r="AQ14" s="45">
        <f t="shared" si="3"/>
        <v>1.3741589034965032E-3</v>
      </c>
      <c r="AR14" s="45">
        <f t="shared" si="4"/>
        <v>0.33493532399229059</v>
      </c>
      <c r="AS14" s="45">
        <f t="shared" si="5"/>
        <v>5.1968593801125319E-2</v>
      </c>
      <c r="AT14" s="45">
        <f t="shared" si="6"/>
        <v>7.24025103749545E-6</v>
      </c>
      <c r="AU14" s="45">
        <f t="shared" si="7"/>
        <v>6.1028804690618766E-4</v>
      </c>
      <c r="AV14" s="45">
        <f t="shared" si="8"/>
        <v>1.1356440780232766E-2</v>
      </c>
      <c r="AW14" s="45">
        <f t="shared" si="9"/>
        <v>1.4825232535392536E-4</v>
      </c>
      <c r="AX14" s="45">
        <f t="shared" si="10"/>
        <v>1.285501758502625E-4</v>
      </c>
      <c r="AY14" s="45">
        <f t="shared" si="11"/>
        <v>9.9905205854511043E-6</v>
      </c>
      <c r="AZ14">
        <f t="shared" si="26"/>
        <v>0.11239263301052332</v>
      </c>
      <c r="BA14">
        <f t="shared" si="27"/>
        <v>0.49692496134188718</v>
      </c>
      <c r="BB14">
        <f t="shared" si="28"/>
        <v>12.666478013534975</v>
      </c>
      <c r="BC14">
        <f t="shared" si="29"/>
        <v>9.2425927849174808E-3</v>
      </c>
      <c r="BD14">
        <f t="shared" si="30"/>
        <v>3.3791624837582197</v>
      </c>
      <c r="BE14">
        <f t="shared" si="31"/>
        <v>0.17477038095318445</v>
      </c>
      <c r="BF14">
        <f t="shared" si="32"/>
        <v>9.7395856956388797E-5</v>
      </c>
      <c r="BG14">
        <f t="shared" si="33"/>
        <v>4.1047974034910178E-3</v>
      </c>
      <c r="BH14">
        <f t="shared" si="34"/>
        <v>0.11457513103176836</v>
      </c>
      <c r="BI14">
        <f t="shared" si="35"/>
        <v>4.9857257016525103E-4</v>
      </c>
      <c r="BJ14">
        <f t="shared" si="36"/>
        <v>8.6462848276886556E-4</v>
      </c>
      <c r="BK14">
        <f t="shared" si="37"/>
        <v>6.7196241457744124E-5</v>
      </c>
      <c r="BL14" s="46">
        <f t="shared" si="38"/>
        <v>99.140776744639993</v>
      </c>
      <c r="BM14">
        <f t="shared" si="39"/>
        <v>333.41043219222428</v>
      </c>
      <c r="BN14">
        <f t="shared" si="40"/>
        <v>14.291524415200032</v>
      </c>
      <c r="BO14">
        <f t="shared" si="41"/>
        <v>4.2496355680047673</v>
      </c>
      <c r="BP14">
        <f t="shared" si="42"/>
        <v>16.959178786970316</v>
      </c>
    </row>
    <row r="15" spans="1:68" x14ac:dyDescent="0.2">
      <c r="A15" s="8" t="s">
        <v>369</v>
      </c>
      <c r="B15" s="8">
        <v>3.3079999999999998</v>
      </c>
      <c r="C15" s="8">
        <f t="shared" si="43"/>
        <v>272</v>
      </c>
      <c r="D15" s="13">
        <v>246.02493538350001</v>
      </c>
      <c r="E15" s="13">
        <v>546.62880696750005</v>
      </c>
      <c r="F15" s="13">
        <v>92727.236594992501</v>
      </c>
      <c r="G15" s="13">
        <v>31.502974594500003</v>
      </c>
      <c r="H15" s="13">
        <v>9621.6454251855012</v>
      </c>
      <c r="I15" s="13">
        <v>2202.1590328919997</v>
      </c>
      <c r="J15" s="13">
        <v>0.34429923899999998</v>
      </c>
      <c r="K15" s="13">
        <v>30.984091092</v>
      </c>
      <c r="L15" s="13">
        <v>656.33853200850001</v>
      </c>
      <c r="M15" s="13">
        <v>14.052562281000002</v>
      </c>
      <c r="N15" s="13">
        <v>10.943521893</v>
      </c>
      <c r="O15" s="13">
        <v>1.5067403054999999</v>
      </c>
      <c r="P15" s="8">
        <f t="shared" si="12"/>
        <v>0.813850486248618</v>
      </c>
      <c r="Q15" s="8">
        <f t="shared" si="0"/>
        <v>1.8082480934484901</v>
      </c>
      <c r="R15" s="8">
        <f t="shared" si="0"/>
        <v>306.74169865623514</v>
      </c>
      <c r="S15" s="8">
        <f t="shared" si="0"/>
        <v>0.104211839958606</v>
      </c>
      <c r="T15" s="8">
        <f t="shared" si="0"/>
        <v>31.828403066513637</v>
      </c>
      <c r="U15" s="8">
        <f t="shared" si="0"/>
        <v>7.2847420808067342</v>
      </c>
      <c r="V15" s="8">
        <f t="shared" si="0"/>
        <v>1.1389418826119998E-3</v>
      </c>
      <c r="W15" s="8">
        <f t="shared" si="0"/>
        <v>0.10249537333233599</v>
      </c>
      <c r="X15" s="8">
        <f t="shared" si="0"/>
        <v>2.1711678638841176</v>
      </c>
      <c r="Y15" s="8">
        <f t="shared" si="0"/>
        <v>4.6485876025548004E-2</v>
      </c>
      <c r="Z15" s="8">
        <f t="shared" si="0"/>
        <v>3.6201170422043995E-2</v>
      </c>
      <c r="AA15" s="8">
        <f t="shared" si="0"/>
        <v>4.9842969305939995E-3</v>
      </c>
      <c r="AB15" s="45">
        <f t="shared" si="13"/>
        <v>0.11726952251421008</v>
      </c>
      <c r="AC15" s="45">
        <f t="shared" si="14"/>
        <v>0.16727549430605829</v>
      </c>
      <c r="AD15" s="45">
        <f t="shared" si="15"/>
        <v>13.342396635764905</v>
      </c>
      <c r="AE15" s="45">
        <f t="shared" si="16"/>
        <v>4.2867889740273966E-3</v>
      </c>
      <c r="AF15" s="45">
        <f t="shared" si="17"/>
        <v>1.1797035977210391</v>
      </c>
      <c r="AG15" s="45">
        <f t="shared" si="18"/>
        <v>0.18631053915106738</v>
      </c>
      <c r="AH15" s="45">
        <f t="shared" si="19"/>
        <v>2.0730649483290862E-5</v>
      </c>
      <c r="AI15" s="45">
        <f t="shared" si="20"/>
        <v>2.5572697937209579E-3</v>
      </c>
      <c r="AJ15" s="45">
        <f t="shared" si="21"/>
        <v>3.8874984134003893E-2</v>
      </c>
      <c r="AK15" s="45">
        <f t="shared" si="22"/>
        <v>5.4388529338420498E-4</v>
      </c>
      <c r="AL15" s="45">
        <f t="shared" si="23"/>
        <v>4.1316104110983786E-4</v>
      </c>
      <c r="AM15" s="45">
        <f t="shared" si="24"/>
        <v>3.6294305181635471E-5</v>
      </c>
      <c r="AN15" s="45">
        <f t="shared" si="25"/>
        <v>3.5450278873703167E-2</v>
      </c>
      <c r="AO15" s="45">
        <f t="shared" si="1"/>
        <v>5.0566957166281228E-2</v>
      </c>
      <c r="AP15" s="45">
        <f t="shared" si="2"/>
        <v>4.0333726226617008</v>
      </c>
      <c r="AQ15" s="45">
        <f t="shared" si="3"/>
        <v>1.2958854214109423E-3</v>
      </c>
      <c r="AR15" s="45">
        <f t="shared" si="4"/>
        <v>0.35662140197129355</v>
      </c>
      <c r="AS15" s="45">
        <f t="shared" si="5"/>
        <v>5.6321202887263416E-2</v>
      </c>
      <c r="AT15" s="45">
        <f t="shared" si="6"/>
        <v>6.2668226974881692E-6</v>
      </c>
      <c r="AU15" s="45">
        <f t="shared" si="7"/>
        <v>7.730561649700599E-4</v>
      </c>
      <c r="AV15" s="45">
        <f t="shared" si="8"/>
        <v>1.1751808988513874E-2</v>
      </c>
      <c r="AW15" s="45">
        <f t="shared" si="9"/>
        <v>1.6441514310284311E-4</v>
      </c>
      <c r="AX15" s="45">
        <f t="shared" si="10"/>
        <v>1.2489753358822185E-4</v>
      </c>
      <c r="AY15" s="45">
        <f t="shared" si="11"/>
        <v>1.0971676294327532E-5</v>
      </c>
      <c r="AZ15">
        <f t="shared" si="26"/>
        <v>0.11726952251421008</v>
      </c>
      <c r="BA15">
        <f t="shared" si="27"/>
        <v>0.50182648291817489</v>
      </c>
      <c r="BB15">
        <f t="shared" si="28"/>
        <v>13.342396635764905</v>
      </c>
      <c r="BC15">
        <f t="shared" si="29"/>
        <v>8.5735779480547933E-3</v>
      </c>
      <c r="BD15">
        <f t="shared" si="30"/>
        <v>3.5391107931631174</v>
      </c>
      <c r="BE15">
        <f t="shared" si="31"/>
        <v>0.18631053915106738</v>
      </c>
      <c r="BF15">
        <f t="shared" si="32"/>
        <v>8.2922597933163448E-5</v>
      </c>
      <c r="BG15">
        <f t="shared" si="33"/>
        <v>5.1145395874419158E-3</v>
      </c>
      <c r="BH15">
        <f t="shared" si="34"/>
        <v>0.11662495240201168</v>
      </c>
      <c r="BI15">
        <f t="shared" si="35"/>
        <v>5.4388529338420498E-4</v>
      </c>
      <c r="BJ15">
        <f t="shared" si="36"/>
        <v>8.2632208221967572E-4</v>
      </c>
      <c r="BK15">
        <f t="shared" si="37"/>
        <v>7.2588610363270942E-5</v>
      </c>
      <c r="BL15" s="46">
        <f t="shared" si="38"/>
        <v>106.08936751683453</v>
      </c>
      <c r="BM15">
        <f t="shared" si="39"/>
        <v>350.9436277456885</v>
      </c>
      <c r="BN15">
        <f t="shared" si="40"/>
        <v>15.039688903648191</v>
      </c>
      <c r="BO15">
        <f t="shared" si="41"/>
        <v>4.5464597653108196</v>
      </c>
      <c r="BP15">
        <f t="shared" si="42"/>
        <v>17.818752762032879</v>
      </c>
    </row>
    <row r="16" spans="1:68" x14ac:dyDescent="0.2">
      <c r="A16" s="8" t="s">
        <v>370</v>
      </c>
      <c r="B16" s="8">
        <v>2.72</v>
      </c>
      <c r="C16" s="8">
        <f t="shared" si="43"/>
        <v>290</v>
      </c>
      <c r="D16" s="13">
        <v>272.44685807889994</v>
      </c>
      <c r="E16" s="13">
        <v>566.94334992019992</v>
      </c>
      <c r="F16" s="13">
        <v>101047.35642820959</v>
      </c>
      <c r="G16" s="13">
        <v>32.534639902099997</v>
      </c>
      <c r="H16" s="13">
        <v>10521.511029751</v>
      </c>
      <c r="I16" s="13">
        <v>2413.5011702948</v>
      </c>
      <c r="J16" s="13">
        <v>0.37751535920000001</v>
      </c>
      <c r="K16" s="13">
        <v>34.408230921199994</v>
      </c>
      <c r="L16" s="13">
        <v>708.71163641500004</v>
      </c>
      <c r="M16" s="13">
        <v>15.341189854099998</v>
      </c>
      <c r="N16" s="13">
        <v>11.368625511899999</v>
      </c>
      <c r="O16" s="13">
        <v>1.510262671</v>
      </c>
      <c r="P16" s="8">
        <f t="shared" si="12"/>
        <v>0.74105545397460793</v>
      </c>
      <c r="Q16" s="8">
        <f t="shared" si="0"/>
        <v>1.542085911782944</v>
      </c>
      <c r="R16" s="8">
        <f t="shared" si="0"/>
        <v>274.84880948473011</v>
      </c>
      <c r="S16" s="8">
        <f t="shared" si="0"/>
        <v>8.8494220533712004E-2</v>
      </c>
      <c r="T16" s="8">
        <f t="shared" si="0"/>
        <v>28.618510000922722</v>
      </c>
      <c r="U16" s="8">
        <f t="shared" si="0"/>
        <v>6.5647231832018562</v>
      </c>
      <c r="V16" s="8">
        <f t="shared" si="0"/>
        <v>1.0268417770240002E-3</v>
      </c>
      <c r="W16" s="8">
        <f t="shared" si="0"/>
        <v>9.3590388105663988E-2</v>
      </c>
      <c r="X16" s="8">
        <f t="shared" si="0"/>
        <v>1.9276956510488004</v>
      </c>
      <c r="Y16" s="8">
        <f t="shared" si="0"/>
        <v>4.1728036403151994E-2</v>
      </c>
      <c r="Z16" s="8">
        <f t="shared" si="0"/>
        <v>3.0922661392368E-2</v>
      </c>
      <c r="AA16" s="8">
        <f t="shared" si="0"/>
        <v>4.1079144651200005E-3</v>
      </c>
      <c r="AB16" s="45">
        <f t="shared" si="13"/>
        <v>0.10678032478020287</v>
      </c>
      <c r="AC16" s="45">
        <f t="shared" si="14"/>
        <v>0.14265364586336207</v>
      </c>
      <c r="AD16" s="45">
        <f t="shared" si="15"/>
        <v>11.955146128087435</v>
      </c>
      <c r="AE16" s="45">
        <f t="shared" si="16"/>
        <v>3.6402394296055946E-3</v>
      </c>
      <c r="AF16" s="45">
        <f t="shared" si="17"/>
        <v>1.0607305411757866</v>
      </c>
      <c r="AG16" s="45">
        <f t="shared" si="18"/>
        <v>0.16789573358572521</v>
      </c>
      <c r="AH16" s="45">
        <f t="shared" si="19"/>
        <v>1.8690239843902442E-5</v>
      </c>
      <c r="AI16" s="45">
        <f t="shared" si="20"/>
        <v>2.3350895235944111E-3</v>
      </c>
      <c r="AJ16" s="45">
        <f t="shared" si="21"/>
        <v>3.4515589096666077E-2</v>
      </c>
      <c r="AK16" s="45">
        <f t="shared" si="22"/>
        <v>4.8821851413539247E-4</v>
      </c>
      <c r="AL16" s="45">
        <f t="shared" si="23"/>
        <v>3.5291784287112528E-4</v>
      </c>
      <c r="AM16" s="45">
        <f t="shared" si="24"/>
        <v>2.9912724569431297E-5</v>
      </c>
      <c r="AN16" s="45">
        <f t="shared" si="25"/>
        <v>3.9257472345662819E-2</v>
      </c>
      <c r="AO16" s="45">
        <f t="shared" si="1"/>
        <v>5.2446193332118404E-2</v>
      </c>
      <c r="AP16" s="45">
        <f t="shared" si="2"/>
        <v>4.3952743117968511</v>
      </c>
      <c r="AQ16" s="45">
        <f t="shared" si="3"/>
        <v>1.3383233197079391E-3</v>
      </c>
      <c r="AR16" s="45">
        <f t="shared" si="4"/>
        <v>0.38997446366756855</v>
      </c>
      <c r="AS16" s="45">
        <f t="shared" si="5"/>
        <v>6.1726372641810731E-2</v>
      </c>
      <c r="AT16" s="45">
        <f t="shared" si="6"/>
        <v>6.8714117073170734E-6</v>
      </c>
      <c r="AU16" s="45">
        <f t="shared" si="7"/>
        <v>8.5848879543912171E-4</v>
      </c>
      <c r="AV16" s="45">
        <f t="shared" si="8"/>
        <v>1.2689554814950764E-2</v>
      </c>
      <c r="AW16" s="45">
        <f t="shared" si="9"/>
        <v>1.7949210078507075E-4</v>
      </c>
      <c r="AX16" s="45">
        <f t="shared" si="10"/>
        <v>1.2974920693791368E-4</v>
      </c>
      <c r="AY16" s="45">
        <f t="shared" si="11"/>
        <v>1.099732520934974E-5</v>
      </c>
      <c r="AZ16">
        <f t="shared" si="26"/>
        <v>0.10678032478020287</v>
      </c>
      <c r="BA16">
        <f t="shared" si="27"/>
        <v>0.42796093759008624</v>
      </c>
      <c r="BB16">
        <f t="shared" si="28"/>
        <v>11.955146128087435</v>
      </c>
      <c r="BC16">
        <f t="shared" si="29"/>
        <v>7.2804788592111891E-3</v>
      </c>
      <c r="BD16">
        <f t="shared" si="30"/>
        <v>3.18219162352736</v>
      </c>
      <c r="BE16">
        <f t="shared" si="31"/>
        <v>0.16789573358572521</v>
      </c>
      <c r="BF16">
        <f t="shared" si="32"/>
        <v>7.4760959375609766E-5</v>
      </c>
      <c r="BG16">
        <f t="shared" si="33"/>
        <v>4.6701790471888223E-3</v>
      </c>
      <c r="BH16">
        <f t="shared" si="34"/>
        <v>0.10354676728999823</v>
      </c>
      <c r="BI16">
        <f t="shared" si="35"/>
        <v>4.8821851413539247E-4</v>
      </c>
      <c r="BJ16">
        <f t="shared" si="36"/>
        <v>7.0583568574225056E-4</v>
      </c>
      <c r="BK16">
        <f t="shared" si="37"/>
        <v>5.9825449138862594E-5</v>
      </c>
      <c r="BL16" s="46">
        <f t="shared" si="38"/>
        <v>115.62601093688896</v>
      </c>
      <c r="BM16">
        <f t="shared" si="39"/>
        <v>314.50274974833809</v>
      </c>
      <c r="BN16">
        <f t="shared" si="40"/>
        <v>13.474587030863798</v>
      </c>
      <c r="BO16">
        <f t="shared" si="41"/>
        <v>4.9538922907587493</v>
      </c>
      <c r="BP16">
        <f t="shared" si="42"/>
        <v>15.956800813375599</v>
      </c>
    </row>
    <row r="17" spans="1:68" x14ac:dyDescent="0.2">
      <c r="A17" s="8" t="s">
        <v>371</v>
      </c>
      <c r="B17" s="8">
        <v>3.1970000000000001</v>
      </c>
      <c r="C17" s="8">
        <f t="shared" si="43"/>
        <v>308</v>
      </c>
      <c r="D17" s="13">
        <v>236.10455992530001</v>
      </c>
      <c r="E17" s="13">
        <v>448.09729492770003</v>
      </c>
      <c r="F17" s="13">
        <v>86449.449477794697</v>
      </c>
      <c r="G17" s="13">
        <v>32.172066164699999</v>
      </c>
      <c r="H17" s="13">
        <v>9093.5971179372009</v>
      </c>
      <c r="I17" s="13">
        <v>2065.6096776513</v>
      </c>
      <c r="J17" s="13">
        <v>0.18771095969999999</v>
      </c>
      <c r="K17" s="13">
        <v>27.681191181599999</v>
      </c>
      <c r="L17" s="13">
        <v>685.63464372809995</v>
      </c>
      <c r="M17" s="13">
        <v>13.652680486500001</v>
      </c>
      <c r="N17" s="13">
        <v>9.5443724838000001</v>
      </c>
      <c r="O17" s="13">
        <v>1.3036674156000001</v>
      </c>
      <c r="P17" s="8">
        <f t="shared" si="12"/>
        <v>0.75482627808118419</v>
      </c>
      <c r="Q17" s="8">
        <f t="shared" si="0"/>
        <v>1.4325670518838571</v>
      </c>
      <c r="R17" s="8">
        <f t="shared" si="0"/>
        <v>276.37888998050965</v>
      </c>
      <c r="S17" s="8">
        <f t="shared" si="0"/>
        <v>0.10285409552854591</v>
      </c>
      <c r="T17" s="8">
        <f t="shared" si="0"/>
        <v>29.072229986045233</v>
      </c>
      <c r="U17" s="8">
        <f t="shared" si="0"/>
        <v>6.6037541394512065</v>
      </c>
      <c r="V17" s="8">
        <f t="shared" si="0"/>
        <v>6.0011193816089995E-4</v>
      </c>
      <c r="W17" s="8">
        <f t="shared" si="0"/>
        <v>8.8496768207575197E-2</v>
      </c>
      <c r="X17" s="8">
        <f t="shared" si="0"/>
        <v>2.1919739559987357</v>
      </c>
      <c r="Y17" s="8">
        <f t="shared" si="0"/>
        <v>4.3647619515340505E-2</v>
      </c>
      <c r="Z17" s="8">
        <f t="shared" si="0"/>
        <v>3.0513358830708603E-2</v>
      </c>
      <c r="AA17" s="8">
        <f t="shared" si="0"/>
        <v>4.1678247276732009E-3</v>
      </c>
      <c r="AB17" s="45">
        <f t="shared" si="13"/>
        <v>0.10876459338345593</v>
      </c>
      <c r="AC17" s="45">
        <f t="shared" si="14"/>
        <v>0.13252239147861766</v>
      </c>
      <c r="AD17" s="45">
        <f t="shared" si="15"/>
        <v>12.021700303632434</v>
      </c>
      <c r="AE17" s="45">
        <f t="shared" si="16"/>
        <v>4.2309377017090049E-3</v>
      </c>
      <c r="AF17" s="45">
        <f t="shared" si="17"/>
        <v>1.0775474420328106</v>
      </c>
      <c r="AG17" s="45">
        <f t="shared" si="18"/>
        <v>0.1688939677609004</v>
      </c>
      <c r="AH17" s="45">
        <f t="shared" si="19"/>
        <v>1.0923042194410265E-5</v>
      </c>
      <c r="AI17" s="45">
        <f t="shared" si="20"/>
        <v>2.2080031987917964E-3</v>
      </c>
      <c r="AJ17" s="45">
        <f t="shared" si="21"/>
        <v>3.9247519355393654E-2</v>
      </c>
      <c r="AK17" s="45">
        <f t="shared" si="22"/>
        <v>5.1067765900714287E-4</v>
      </c>
      <c r="AL17" s="45">
        <f t="shared" si="23"/>
        <v>3.4824650571454693E-4</v>
      </c>
      <c r="AM17" s="45">
        <f t="shared" si="24"/>
        <v>3.0348974933905194E-5</v>
      </c>
      <c r="AN17" s="45">
        <f t="shared" si="25"/>
        <v>3.4020829960417866E-2</v>
      </c>
      <c r="AO17" s="45">
        <f t="shared" si="1"/>
        <v>4.1452108688963922E-2</v>
      </c>
      <c r="AP17" s="45">
        <f t="shared" si="2"/>
        <v>3.7603066323529664</v>
      </c>
      <c r="AQ17" s="45">
        <f t="shared" si="3"/>
        <v>1.3234087274660634E-3</v>
      </c>
      <c r="AR17" s="45">
        <f t="shared" si="4"/>
        <v>0.33704955959737587</v>
      </c>
      <c r="AS17" s="45">
        <f t="shared" si="5"/>
        <v>5.2828892011542193E-2</v>
      </c>
      <c r="AT17" s="45">
        <f t="shared" si="6"/>
        <v>3.416653798689479E-6</v>
      </c>
      <c r="AU17" s="45">
        <f t="shared" si="7"/>
        <v>6.9064848257485028E-4</v>
      </c>
      <c r="AV17" s="45">
        <f t="shared" si="8"/>
        <v>1.2276358885015218E-2</v>
      </c>
      <c r="AW17" s="45">
        <f t="shared" si="9"/>
        <v>1.5973652142857144E-4</v>
      </c>
      <c r="AX17" s="45">
        <f t="shared" si="10"/>
        <v>1.0892915411778134E-4</v>
      </c>
      <c r="AY17" s="45">
        <f t="shared" si="11"/>
        <v>9.4929543115124155E-6</v>
      </c>
      <c r="AZ17">
        <f t="shared" si="26"/>
        <v>0.10876459338345593</v>
      </c>
      <c r="BA17">
        <f t="shared" si="27"/>
        <v>0.39756717443585299</v>
      </c>
      <c r="BB17">
        <f t="shared" si="28"/>
        <v>12.021700303632434</v>
      </c>
      <c r="BC17">
        <f t="shared" si="29"/>
        <v>8.4618754034180097E-3</v>
      </c>
      <c r="BD17">
        <f t="shared" si="30"/>
        <v>3.2326423260984321</v>
      </c>
      <c r="BE17">
        <f t="shared" si="31"/>
        <v>0.1688939677609004</v>
      </c>
      <c r="BF17">
        <f t="shared" si="32"/>
        <v>4.3692168777641061E-5</v>
      </c>
      <c r="BG17">
        <f t="shared" si="33"/>
        <v>4.4160063975835929E-3</v>
      </c>
      <c r="BH17">
        <f t="shared" si="34"/>
        <v>0.11774255806618096</v>
      </c>
      <c r="BI17">
        <f t="shared" si="35"/>
        <v>5.1067765900714287E-4</v>
      </c>
      <c r="BJ17">
        <f t="shared" si="36"/>
        <v>6.9649301142909385E-4</v>
      </c>
      <c r="BK17">
        <f t="shared" si="37"/>
        <v>6.0697949867810389E-5</v>
      </c>
      <c r="BL17" s="46">
        <f t="shared" si="38"/>
        <v>99.063034460656198</v>
      </c>
      <c r="BM17">
        <f t="shared" si="39"/>
        <v>316.7045211707179</v>
      </c>
      <c r="BN17">
        <f t="shared" si="40"/>
        <v>13.556015354725963</v>
      </c>
      <c r="BO17">
        <f t="shared" si="41"/>
        <v>4.2402300139899785</v>
      </c>
      <c r="BP17">
        <f t="shared" si="42"/>
        <v>16.061500365967337</v>
      </c>
    </row>
    <row r="18" spans="1:68" x14ac:dyDescent="0.2">
      <c r="A18" s="8" t="s">
        <v>372</v>
      </c>
      <c r="B18" s="8">
        <v>3.23</v>
      </c>
      <c r="C18" s="8">
        <f t="shared" si="43"/>
        <v>326</v>
      </c>
      <c r="D18" s="13">
        <v>295.91756684280006</v>
      </c>
      <c r="E18" s="13">
        <v>545.13761652540006</v>
      </c>
      <c r="F18" s="13">
        <v>108705.4182615474</v>
      </c>
      <c r="G18" s="13">
        <v>33.738319273500004</v>
      </c>
      <c r="H18" s="13">
        <v>11286.872290282501</v>
      </c>
      <c r="I18" s="13">
        <v>2608.7513557149005</v>
      </c>
      <c r="J18" s="13">
        <v>0.18544765860000001</v>
      </c>
      <c r="K18" s="13">
        <v>32.938883720999996</v>
      </c>
      <c r="L18" s="13">
        <v>811.81006621740005</v>
      </c>
      <c r="M18" s="13">
        <v>17.246846145599999</v>
      </c>
      <c r="N18" s="13">
        <v>11.3406483681</v>
      </c>
      <c r="O18" s="13">
        <v>1.4681807712000001</v>
      </c>
      <c r="P18" s="8">
        <f t="shared" si="12"/>
        <v>0.95581374090224414</v>
      </c>
      <c r="Q18" s="8">
        <f t="shared" si="0"/>
        <v>1.7607945013770421</v>
      </c>
      <c r="R18" s="8">
        <f t="shared" si="0"/>
        <v>351.11850098479806</v>
      </c>
      <c r="S18" s="8">
        <f t="shared" si="0"/>
        <v>0.108974771253405</v>
      </c>
      <c r="T18" s="8">
        <f t="shared" si="0"/>
        <v>36.456597497612478</v>
      </c>
      <c r="U18" s="8">
        <f t="shared" si="0"/>
        <v>8.4262668789591277</v>
      </c>
      <c r="V18" s="8">
        <f t="shared" si="0"/>
        <v>5.9899593727799996E-4</v>
      </c>
      <c r="W18" s="8">
        <f t="shared" si="0"/>
        <v>0.10639259441882998</v>
      </c>
      <c r="X18" s="8">
        <f t="shared" si="0"/>
        <v>2.622146513882202</v>
      </c>
      <c r="Y18" s="8">
        <f t="shared" si="0"/>
        <v>5.5707313050287997E-2</v>
      </c>
      <c r="Z18" s="8">
        <f t="shared" si="0"/>
        <v>3.6630294228962995E-2</v>
      </c>
      <c r="AA18" s="8">
        <f t="shared" si="0"/>
        <v>4.7422238909759998E-3</v>
      </c>
      <c r="AB18" s="45">
        <f t="shared" si="13"/>
        <v>0.13772532289657696</v>
      </c>
      <c r="AC18" s="45">
        <f t="shared" si="14"/>
        <v>0.1628857078054618</v>
      </c>
      <c r="AD18" s="45">
        <f t="shared" si="15"/>
        <v>15.272662069804179</v>
      </c>
      <c r="AE18" s="45">
        <f t="shared" si="16"/>
        <v>4.4827137496258745E-3</v>
      </c>
      <c r="AF18" s="45">
        <f t="shared" si="17"/>
        <v>1.3512452741887502</v>
      </c>
      <c r="AG18" s="45">
        <f t="shared" si="18"/>
        <v>0.21550554677644826</v>
      </c>
      <c r="AH18" s="45">
        <f t="shared" si="19"/>
        <v>1.0902729109537676E-5</v>
      </c>
      <c r="AI18" s="45">
        <f t="shared" si="20"/>
        <v>2.6545058487732033E-3</v>
      </c>
      <c r="AJ18" s="45">
        <f t="shared" si="21"/>
        <v>4.6949803292429759E-2</v>
      </c>
      <c r="AK18" s="45">
        <f t="shared" si="22"/>
        <v>6.5177621446458407E-4</v>
      </c>
      <c r="AL18" s="45">
        <f t="shared" si="23"/>
        <v>4.1805859654146305E-4</v>
      </c>
      <c r="AM18" s="45">
        <f t="shared" si="24"/>
        <v>3.4531594633190118E-5</v>
      </c>
      <c r="AN18" s="45">
        <f t="shared" si="25"/>
        <v>4.2639418853429402E-2</v>
      </c>
      <c r="AO18" s="45">
        <f t="shared" si="1"/>
        <v>5.042901170447734E-2</v>
      </c>
      <c r="AP18" s="45">
        <f t="shared" si="2"/>
        <v>4.7283783497845757</v>
      </c>
      <c r="AQ18" s="45">
        <f t="shared" si="3"/>
        <v>1.3878370741875774E-3</v>
      </c>
      <c r="AR18" s="45">
        <f t="shared" si="4"/>
        <v>0.41834219015131585</v>
      </c>
      <c r="AS18" s="45">
        <f t="shared" si="5"/>
        <v>6.6719983522120205E-2</v>
      </c>
      <c r="AT18" s="45">
        <f t="shared" si="6"/>
        <v>3.3754579286494354E-6</v>
      </c>
      <c r="AU18" s="45">
        <f t="shared" si="7"/>
        <v>8.2182843615269451E-4</v>
      </c>
      <c r="AV18" s="45">
        <f t="shared" si="8"/>
        <v>1.4535542814993734E-2</v>
      </c>
      <c r="AW18" s="45">
        <f t="shared" si="9"/>
        <v>2.017883016918217E-4</v>
      </c>
      <c r="AX18" s="45">
        <f t="shared" si="10"/>
        <v>1.2942990604998856E-4</v>
      </c>
      <c r="AY18" s="45">
        <f t="shared" si="11"/>
        <v>1.0690896171266291E-5</v>
      </c>
      <c r="AZ18">
        <f t="shared" si="26"/>
        <v>0.13772532289657696</v>
      </c>
      <c r="BA18">
        <f t="shared" si="27"/>
        <v>0.4886571234163854</v>
      </c>
      <c r="BB18">
        <f t="shared" si="28"/>
        <v>15.272662069804179</v>
      </c>
      <c r="BC18">
        <f t="shared" si="29"/>
        <v>8.9654274992517491E-3</v>
      </c>
      <c r="BD18">
        <f t="shared" si="30"/>
        <v>4.0537358225662503</v>
      </c>
      <c r="BE18">
        <f t="shared" si="31"/>
        <v>0.21550554677644826</v>
      </c>
      <c r="BF18">
        <f t="shared" si="32"/>
        <v>4.3610916438150706E-5</v>
      </c>
      <c r="BG18">
        <f t="shared" si="33"/>
        <v>5.3090116975464067E-3</v>
      </c>
      <c r="BH18">
        <f t="shared" si="34"/>
        <v>0.14084940987728928</v>
      </c>
      <c r="BI18">
        <f t="shared" si="35"/>
        <v>6.5177621446458407E-4</v>
      </c>
      <c r="BJ18">
        <f t="shared" si="36"/>
        <v>8.361171930829261E-4</v>
      </c>
      <c r="BK18">
        <f t="shared" si="37"/>
        <v>6.9063189266380237E-5</v>
      </c>
      <c r="BL18" s="46">
        <f t="shared" si="38"/>
        <v>124.35082548306841</v>
      </c>
      <c r="BM18">
        <f t="shared" si="39"/>
        <v>401.65316631031089</v>
      </c>
      <c r="BN18">
        <f t="shared" si="40"/>
        <v>17.195226213496994</v>
      </c>
      <c r="BO18">
        <f t="shared" si="41"/>
        <v>5.3235994469030938</v>
      </c>
      <c r="BP18">
        <f t="shared" si="42"/>
        <v>20.325010302047179</v>
      </c>
    </row>
    <row r="19" spans="1:68" x14ac:dyDescent="0.2">
      <c r="A19" s="8" t="s">
        <v>373</v>
      </c>
      <c r="B19" s="8">
        <v>2.1779999999999999</v>
      </c>
      <c r="C19" s="8">
        <v>350</v>
      </c>
      <c r="D19" s="13">
        <v>323.59249264279998</v>
      </c>
      <c r="E19" s="13">
        <v>570.15036454770006</v>
      </c>
      <c r="F19" s="13">
        <v>118678.32769724088</v>
      </c>
      <c r="G19" s="13">
        <v>32.079754045199998</v>
      </c>
      <c r="H19" s="13">
        <v>12329.610820722799</v>
      </c>
      <c r="I19" s="13">
        <v>2846.0678409533998</v>
      </c>
      <c r="J19" s="13">
        <v>0.2629571611</v>
      </c>
      <c r="K19" s="13">
        <v>30.559211143500001</v>
      </c>
      <c r="L19" s="13">
        <v>861.89149556129985</v>
      </c>
      <c r="M19" s="13">
        <v>19.164060959499999</v>
      </c>
      <c r="N19" s="13">
        <v>11.9418645298</v>
      </c>
      <c r="O19" s="13">
        <v>1.3782054852999999</v>
      </c>
      <c r="P19" s="8">
        <f t="shared" si="12"/>
        <v>0.70478444897601833</v>
      </c>
      <c r="Q19" s="8">
        <f t="shared" si="12"/>
        <v>1.2417874939848907</v>
      </c>
      <c r="R19" s="8">
        <f t="shared" si="12"/>
        <v>258.48139772459064</v>
      </c>
      <c r="S19" s="8">
        <f t="shared" si="12"/>
        <v>6.9869704310445591E-2</v>
      </c>
      <c r="T19" s="8">
        <f t="shared" si="12"/>
        <v>26.853892367534254</v>
      </c>
      <c r="U19" s="8">
        <f t="shared" si="12"/>
        <v>6.1987357575965039</v>
      </c>
      <c r="V19" s="8">
        <f t="shared" si="12"/>
        <v>5.7272069687579999E-4</v>
      </c>
      <c r="W19" s="8">
        <f t="shared" si="12"/>
        <v>6.6557961870542998E-2</v>
      </c>
      <c r="X19" s="8">
        <f t="shared" si="12"/>
        <v>1.8771996773325108</v>
      </c>
      <c r="Y19" s="8">
        <f t="shared" si="12"/>
        <v>4.1739324769790996E-2</v>
      </c>
      <c r="Z19" s="8">
        <f t="shared" si="12"/>
        <v>2.6009380945904399E-2</v>
      </c>
      <c r="AA19" s="8">
        <f t="shared" si="12"/>
        <v>3.0017315469833997E-3</v>
      </c>
      <c r="AB19" s="45">
        <f t="shared" si="13"/>
        <v>0.1015539551838643</v>
      </c>
      <c r="AC19" s="45">
        <f t="shared" si="14"/>
        <v>0.11487395874050793</v>
      </c>
      <c r="AD19" s="45">
        <f t="shared" si="15"/>
        <v>11.24320999237019</v>
      </c>
      <c r="AE19" s="45">
        <f t="shared" si="16"/>
        <v>2.8741137108369229E-3</v>
      </c>
      <c r="AF19" s="45">
        <f t="shared" si="17"/>
        <v>0.99532588463803751</v>
      </c>
      <c r="AG19" s="45">
        <f t="shared" si="18"/>
        <v>0.15853544137075457</v>
      </c>
      <c r="AH19" s="45">
        <f t="shared" si="19"/>
        <v>1.0424475734907172E-5</v>
      </c>
      <c r="AI19" s="45">
        <f t="shared" si="20"/>
        <v>1.6606277911812126E-3</v>
      </c>
      <c r="AJ19" s="45">
        <f t="shared" si="21"/>
        <v>3.3611453488496167E-2</v>
      </c>
      <c r="AK19" s="45">
        <f t="shared" si="22"/>
        <v>4.8835058815714281E-4</v>
      </c>
      <c r="AL19" s="45">
        <f t="shared" si="23"/>
        <v>2.9684296902424557E-4</v>
      </c>
      <c r="AM19" s="45">
        <f t="shared" si="24"/>
        <v>2.1857799075099391E-5</v>
      </c>
      <c r="AN19" s="45">
        <f t="shared" si="25"/>
        <v>4.6627160323170019E-2</v>
      </c>
      <c r="AO19" s="45">
        <f t="shared" si="1"/>
        <v>5.2742864435494918E-2</v>
      </c>
      <c r="AP19" s="45">
        <f t="shared" si="2"/>
        <v>5.1621717136685907</v>
      </c>
      <c r="AQ19" s="45">
        <f t="shared" si="3"/>
        <v>1.3196114374825175E-3</v>
      </c>
      <c r="AR19" s="45">
        <f t="shared" si="4"/>
        <v>0.45699076429661961</v>
      </c>
      <c r="AS19" s="45">
        <f t="shared" si="5"/>
        <v>7.2789458847913019E-2</v>
      </c>
      <c r="AT19" s="45">
        <f t="shared" si="6"/>
        <v>4.7862606680014563E-6</v>
      </c>
      <c r="AU19" s="45">
        <f t="shared" si="7"/>
        <v>7.6245536785179643E-4</v>
      </c>
      <c r="AV19" s="45">
        <f t="shared" si="8"/>
        <v>1.5432255963496863E-2</v>
      </c>
      <c r="AW19" s="45">
        <f t="shared" si="9"/>
        <v>2.2421973744588743E-4</v>
      </c>
      <c r="AX19" s="45">
        <f t="shared" si="10"/>
        <v>1.3629153766035152E-4</v>
      </c>
      <c r="AY19" s="45">
        <f t="shared" si="11"/>
        <v>1.0035720420155827E-5</v>
      </c>
      <c r="AZ19">
        <f t="shared" si="26"/>
        <v>0.1015539551838643</v>
      </c>
      <c r="BA19">
        <f t="shared" si="27"/>
        <v>0.34462187622152379</v>
      </c>
      <c r="BB19">
        <f t="shared" si="28"/>
        <v>11.24320999237019</v>
      </c>
      <c r="BC19">
        <f t="shared" si="29"/>
        <v>5.7482274216738459E-3</v>
      </c>
      <c r="BD19">
        <f t="shared" si="30"/>
        <v>2.9859776539141123</v>
      </c>
      <c r="BE19">
        <f t="shared" si="31"/>
        <v>0.15853544137075457</v>
      </c>
      <c r="BF19">
        <f t="shared" si="32"/>
        <v>4.169790293962869E-5</v>
      </c>
      <c r="BG19">
        <f t="shared" si="33"/>
        <v>3.3212555823624252E-3</v>
      </c>
      <c r="BH19">
        <f t="shared" si="34"/>
        <v>0.10083436046548849</v>
      </c>
      <c r="BI19">
        <f t="shared" si="35"/>
        <v>4.8835058815714281E-4</v>
      </c>
      <c r="BJ19">
        <f t="shared" si="36"/>
        <v>5.9368593804849114E-4</v>
      </c>
      <c r="BK19">
        <f t="shared" si="37"/>
        <v>4.3715598150198782E-5</v>
      </c>
      <c r="BL19" s="46">
        <f t="shared" si="38"/>
        <v>135.70502676499325</v>
      </c>
      <c r="BM19">
        <f t="shared" si="39"/>
        <v>295.56554829415535</v>
      </c>
      <c r="BN19">
        <f t="shared" si="40"/>
        <v>12.652462903125858</v>
      </c>
      <c r="BO19">
        <f t="shared" si="41"/>
        <v>5.8092116175968131</v>
      </c>
      <c r="BP19">
        <f t="shared" si="42"/>
        <v>14.944970212557262</v>
      </c>
    </row>
    <row r="20" spans="1:68" x14ac:dyDescent="0.2">
      <c r="A20" s="8" t="s">
        <v>374</v>
      </c>
      <c r="B20" s="8">
        <v>2.1659999999999999</v>
      </c>
      <c r="C20" s="8">
        <v>362</v>
      </c>
      <c r="D20" s="13">
        <v>330.77621624669996</v>
      </c>
      <c r="E20" s="13">
        <v>549.08428479029999</v>
      </c>
      <c r="F20" s="13">
        <v>119259.42875239049</v>
      </c>
      <c r="G20" s="13">
        <v>38.473978428900004</v>
      </c>
      <c r="H20" s="13">
        <v>12399.297527307599</v>
      </c>
      <c r="I20" s="13">
        <v>2825.6631106473001</v>
      </c>
      <c r="J20" s="13">
        <v>0.1942373097</v>
      </c>
      <c r="K20" s="13">
        <v>28.426700376900001</v>
      </c>
      <c r="L20" s="13">
        <v>853.96923925739998</v>
      </c>
      <c r="M20" s="13">
        <v>19.241141427900001</v>
      </c>
      <c r="N20" s="13">
        <v>11.807600855399999</v>
      </c>
      <c r="O20" s="13">
        <v>1.4159587113000001</v>
      </c>
      <c r="P20" s="8">
        <f t="shared" si="12"/>
        <v>0.71646128439035206</v>
      </c>
      <c r="Q20" s="8">
        <f t="shared" si="12"/>
        <v>1.1893165608557899</v>
      </c>
      <c r="R20" s="8">
        <f t="shared" si="12"/>
        <v>258.3159226776778</v>
      </c>
      <c r="S20" s="8">
        <f t="shared" si="12"/>
        <v>8.3334637276997414E-2</v>
      </c>
      <c r="T20" s="8">
        <f t="shared" si="12"/>
        <v>26.856878444148258</v>
      </c>
      <c r="U20" s="8">
        <f t="shared" si="12"/>
        <v>6.1203862976620522</v>
      </c>
      <c r="V20" s="8">
        <f t="shared" si="12"/>
        <v>4.207180128102E-4</v>
      </c>
      <c r="W20" s="8">
        <f t="shared" si="12"/>
        <v>6.1572233016365399E-2</v>
      </c>
      <c r="X20" s="8">
        <f t="shared" si="12"/>
        <v>1.8496973722315284</v>
      </c>
      <c r="Y20" s="8">
        <f t="shared" si="12"/>
        <v>4.1676312332831401E-2</v>
      </c>
      <c r="Z20" s="8">
        <f t="shared" si="12"/>
        <v>2.5575263452796395E-2</v>
      </c>
      <c r="AA20" s="8">
        <f t="shared" si="12"/>
        <v>3.0669665686758E-3</v>
      </c>
      <c r="AB20" s="45">
        <f t="shared" si="13"/>
        <v>0.10323649630984899</v>
      </c>
      <c r="AC20" s="45">
        <f t="shared" si="14"/>
        <v>0.11002003338166418</v>
      </c>
      <c r="AD20" s="45">
        <f t="shared" si="15"/>
        <v>11.236012295679766</v>
      </c>
      <c r="AE20" s="45">
        <f t="shared" si="16"/>
        <v>3.427998242574966E-3</v>
      </c>
      <c r="AF20" s="45">
        <f t="shared" si="17"/>
        <v>0.99543656205145503</v>
      </c>
      <c r="AG20" s="45">
        <f t="shared" si="18"/>
        <v>0.15653161886603714</v>
      </c>
      <c r="AH20" s="45">
        <f t="shared" si="19"/>
        <v>7.657772348201675E-6</v>
      </c>
      <c r="AI20" s="45">
        <f t="shared" si="20"/>
        <v>1.5362333586917516E-3</v>
      </c>
      <c r="AJ20" s="45">
        <f t="shared" si="21"/>
        <v>3.3119021884181352E-2</v>
      </c>
      <c r="AK20" s="45">
        <f t="shared" si="22"/>
        <v>4.8761334190746932E-4</v>
      </c>
      <c r="AL20" s="45">
        <f t="shared" si="23"/>
        <v>2.9188842105451262E-4</v>
      </c>
      <c r="AM20" s="45">
        <f t="shared" si="24"/>
        <v>2.2332822898680548E-5</v>
      </c>
      <c r="AN20" s="45">
        <f t="shared" si="25"/>
        <v>4.7662278998083563E-2</v>
      </c>
      <c r="AO20" s="45">
        <f t="shared" si="1"/>
        <v>5.0794105901045328E-2</v>
      </c>
      <c r="AP20" s="45">
        <f t="shared" si="2"/>
        <v>5.187447966611157</v>
      </c>
      <c r="AQ20" s="45">
        <f t="shared" si="3"/>
        <v>1.5826400011888116E-3</v>
      </c>
      <c r="AR20" s="45">
        <f t="shared" si="4"/>
        <v>0.45957366669042249</v>
      </c>
      <c r="AS20" s="45">
        <f t="shared" si="5"/>
        <v>7.2267598737782615E-2</v>
      </c>
      <c r="AT20" s="45">
        <f t="shared" si="6"/>
        <v>3.5354442974153626E-6</v>
      </c>
      <c r="AU20" s="45">
        <f t="shared" si="7"/>
        <v>7.0924901139970064E-4</v>
      </c>
      <c r="AV20" s="45">
        <f t="shared" si="8"/>
        <v>1.5290407148744854E-2</v>
      </c>
      <c r="AW20" s="45">
        <f t="shared" si="9"/>
        <v>2.2512157982800985E-4</v>
      </c>
      <c r="AX20" s="45">
        <f t="shared" si="10"/>
        <v>1.3475919716274821E-4</v>
      </c>
      <c r="AY20" s="45">
        <f t="shared" si="11"/>
        <v>1.0310629223767567E-5</v>
      </c>
      <c r="AZ20">
        <f t="shared" si="26"/>
        <v>0.10323649630984899</v>
      </c>
      <c r="BA20">
        <f t="shared" si="27"/>
        <v>0.33006010014499254</v>
      </c>
      <c r="BB20">
        <f t="shared" si="28"/>
        <v>11.236012295679766</v>
      </c>
      <c r="BC20">
        <f t="shared" si="29"/>
        <v>6.855996485149932E-3</v>
      </c>
      <c r="BD20">
        <f t="shared" si="30"/>
        <v>2.9863096861543652</v>
      </c>
      <c r="BE20">
        <f t="shared" si="31"/>
        <v>0.15653161886603714</v>
      </c>
      <c r="BF20">
        <f t="shared" si="32"/>
        <v>3.06310893928067E-5</v>
      </c>
      <c r="BG20">
        <f t="shared" si="33"/>
        <v>3.0724667173835031E-3</v>
      </c>
      <c r="BH20">
        <f t="shared" si="34"/>
        <v>9.9357065652544055E-2</v>
      </c>
      <c r="BI20">
        <f t="shared" si="35"/>
        <v>4.8761334190746932E-4</v>
      </c>
      <c r="BJ20">
        <f t="shared" si="36"/>
        <v>5.8377684210902524E-4</v>
      </c>
      <c r="BK20">
        <f t="shared" si="37"/>
        <v>4.4665645797361097E-5</v>
      </c>
      <c r="BL20" s="46">
        <f t="shared" si="38"/>
        <v>136.31777874774986</v>
      </c>
      <c r="BM20">
        <f t="shared" si="39"/>
        <v>295.26430876762623</v>
      </c>
      <c r="BN20">
        <f t="shared" si="40"/>
        <v>12.640129752132429</v>
      </c>
      <c r="BO20">
        <f t="shared" si="41"/>
        <v>5.8357016399503365</v>
      </c>
      <c r="BP20">
        <f t="shared" si="42"/>
        <v>14.922582412929295</v>
      </c>
    </row>
    <row r="21" spans="1:68" x14ac:dyDescent="0.2">
      <c r="A21" s="8" t="s">
        <v>375</v>
      </c>
      <c r="B21" s="8">
        <v>1.819</v>
      </c>
      <c r="C21" s="8">
        <f t="shared" si="43"/>
        <v>380</v>
      </c>
      <c r="D21" s="13">
        <v>383.00387436900002</v>
      </c>
      <c r="E21" s="13">
        <v>622.30327354899998</v>
      </c>
      <c r="F21" s="13">
        <v>139826.66559473349</v>
      </c>
      <c r="G21" s="13">
        <v>30.595343142000004</v>
      </c>
      <c r="H21" s="13">
        <v>14499.807573836</v>
      </c>
      <c r="I21" s="13">
        <v>3336.086238332</v>
      </c>
      <c r="J21" s="13">
        <v>0.24047635950000001</v>
      </c>
      <c r="K21" s="13">
        <v>29.404428053499998</v>
      </c>
      <c r="L21" s="13">
        <v>962.81000989300003</v>
      </c>
      <c r="M21" s="13">
        <v>22.274298585500002</v>
      </c>
      <c r="N21" s="13">
        <v>13.621152174000001</v>
      </c>
      <c r="O21" s="13">
        <v>1.5579579530000001</v>
      </c>
      <c r="P21" s="8">
        <f t="shared" si="12"/>
        <v>0.69668404747721102</v>
      </c>
      <c r="Q21" s="8">
        <f t="shared" si="12"/>
        <v>1.1319696545856308</v>
      </c>
      <c r="R21" s="8">
        <f t="shared" si="12"/>
        <v>254.34470471682022</v>
      </c>
      <c r="S21" s="8">
        <f t="shared" si="12"/>
        <v>5.5652929175298002E-2</v>
      </c>
      <c r="T21" s="8">
        <f t="shared" si="12"/>
        <v>26.375149976807684</v>
      </c>
      <c r="U21" s="8">
        <f t="shared" si="12"/>
        <v>6.0683408675259072</v>
      </c>
      <c r="V21" s="8">
        <f t="shared" si="12"/>
        <v>4.3742649793049998E-4</v>
      </c>
      <c r="W21" s="8">
        <f t="shared" si="12"/>
        <v>5.3486654629316496E-2</v>
      </c>
      <c r="X21" s="8">
        <f t="shared" si="12"/>
        <v>1.7513514079953669</v>
      </c>
      <c r="Y21" s="8">
        <f t="shared" si="12"/>
        <v>4.0516949127024499E-2</v>
      </c>
      <c r="Z21" s="8">
        <f t="shared" si="12"/>
        <v>2.4776875804506E-2</v>
      </c>
      <c r="AA21" s="8">
        <f t="shared" si="12"/>
        <v>2.8339255165070001E-3</v>
      </c>
      <c r="AB21" s="45">
        <f t="shared" si="13"/>
        <v>0.10038675035694683</v>
      </c>
      <c r="AC21" s="45">
        <f t="shared" si="14"/>
        <v>0.10471504667767167</v>
      </c>
      <c r="AD21" s="45">
        <f t="shared" si="15"/>
        <v>11.063275542271432</v>
      </c>
      <c r="AE21" s="45">
        <f t="shared" si="16"/>
        <v>2.289301899436364E-3</v>
      </c>
      <c r="AF21" s="45">
        <f t="shared" si="17"/>
        <v>0.97758154102326478</v>
      </c>
      <c r="AG21" s="45">
        <f t="shared" si="18"/>
        <v>0.15520053369631476</v>
      </c>
      <c r="AH21" s="45">
        <f t="shared" si="19"/>
        <v>7.9618947566527117E-6</v>
      </c>
      <c r="AI21" s="45">
        <f t="shared" si="20"/>
        <v>1.3344973709909305E-3</v>
      </c>
      <c r="AJ21" s="45">
        <f t="shared" si="21"/>
        <v>3.1358127269388844E-2</v>
      </c>
      <c r="AK21" s="45">
        <f t="shared" si="22"/>
        <v>4.7404877883496546E-4</v>
      </c>
      <c r="AL21" s="45">
        <f t="shared" si="23"/>
        <v>2.8277648715482764E-4</v>
      </c>
      <c r="AM21" s="45">
        <f t="shared" si="24"/>
        <v>2.063588084545984E-5</v>
      </c>
      <c r="AN21" s="45">
        <f t="shared" si="25"/>
        <v>5.5187878151152739E-2</v>
      </c>
      <c r="AO21" s="45">
        <f t="shared" si="1"/>
        <v>5.7567370356059196E-2</v>
      </c>
      <c r="AP21" s="45">
        <f t="shared" si="2"/>
        <v>6.0820646191706613</v>
      </c>
      <c r="AQ21" s="45">
        <f t="shared" si="3"/>
        <v>1.2585496973262034E-3</v>
      </c>
      <c r="AR21" s="45">
        <f t="shared" si="4"/>
        <v>0.53742800496056342</v>
      </c>
      <c r="AS21" s="45">
        <f t="shared" si="5"/>
        <v>8.5321898678567765E-2</v>
      </c>
      <c r="AT21" s="45">
        <f t="shared" si="6"/>
        <v>4.3770724335638879E-6</v>
      </c>
      <c r="AU21" s="45">
        <f t="shared" si="7"/>
        <v>7.3364341450848295E-4</v>
      </c>
      <c r="AV21" s="45">
        <f t="shared" si="8"/>
        <v>1.7239212352605192E-2</v>
      </c>
      <c r="AW21" s="45">
        <f t="shared" si="9"/>
        <v>2.6060955405990405E-4</v>
      </c>
      <c r="AX21" s="45">
        <f t="shared" si="10"/>
        <v>1.5545711223464962E-4</v>
      </c>
      <c r="AY21" s="45">
        <f t="shared" si="11"/>
        <v>1.1344629381781111E-5</v>
      </c>
      <c r="AZ21">
        <f t="shared" si="26"/>
        <v>0.10038675035694683</v>
      </c>
      <c r="BA21">
        <f t="shared" si="27"/>
        <v>0.31414514003301502</v>
      </c>
      <c r="BB21">
        <f t="shared" si="28"/>
        <v>11.063275542271432</v>
      </c>
      <c r="BC21">
        <f t="shared" si="29"/>
        <v>4.5786037988727281E-3</v>
      </c>
      <c r="BD21">
        <f t="shared" si="30"/>
        <v>2.9327446230697944</v>
      </c>
      <c r="BE21">
        <f t="shared" si="31"/>
        <v>0.15520053369631476</v>
      </c>
      <c r="BF21">
        <f t="shared" si="32"/>
        <v>3.1847579026610847E-5</v>
      </c>
      <c r="BG21">
        <f t="shared" si="33"/>
        <v>2.668994741981861E-3</v>
      </c>
      <c r="BH21">
        <f t="shared" si="34"/>
        <v>9.4074381808166532E-2</v>
      </c>
      <c r="BI21">
        <f t="shared" si="35"/>
        <v>4.7404877883496546E-4</v>
      </c>
      <c r="BJ21">
        <f t="shared" si="36"/>
        <v>5.6555297430965529E-4</v>
      </c>
      <c r="BK21">
        <f t="shared" si="37"/>
        <v>4.1271761690919679E-5</v>
      </c>
      <c r="BL21" s="46">
        <f t="shared" si="38"/>
        <v>159.72837022097997</v>
      </c>
      <c r="BM21">
        <f t="shared" si="39"/>
        <v>290.54590543196258</v>
      </c>
      <c r="BN21">
        <f t="shared" si="40"/>
        <v>12.436926763607037</v>
      </c>
      <c r="BO21">
        <f t="shared" si="41"/>
        <v>6.8372329651495534</v>
      </c>
      <c r="BP21">
        <f t="shared" si="42"/>
        <v>14.668187290870387</v>
      </c>
    </row>
    <row r="22" spans="1:68" x14ac:dyDescent="0.2">
      <c r="A22" s="8" t="s">
        <v>376</v>
      </c>
      <c r="B22" s="8">
        <v>3.3809999999999998</v>
      </c>
      <c r="C22" s="8">
        <f t="shared" si="43"/>
        <v>398</v>
      </c>
      <c r="D22" s="13">
        <v>189.65263312019999</v>
      </c>
      <c r="E22" s="13">
        <v>238.4722242066</v>
      </c>
      <c r="F22" s="13">
        <v>69434.800884251395</v>
      </c>
      <c r="G22" s="13">
        <v>30.405994144199997</v>
      </c>
      <c r="H22" s="13">
        <v>7480.5102500976</v>
      </c>
      <c r="I22" s="13">
        <v>1603.8986588033999</v>
      </c>
      <c r="J22" s="13">
        <v>5.7351006000000001E-3</v>
      </c>
      <c r="K22" s="13">
        <v>11.863810209599999</v>
      </c>
      <c r="L22" s="13">
        <v>555.78608375099998</v>
      </c>
      <c r="M22" s="13">
        <v>11.138873370599999</v>
      </c>
      <c r="N22" s="13">
        <v>7.0546768169999989</v>
      </c>
      <c r="O22" s="13">
        <v>0.73902305099999999</v>
      </c>
      <c r="P22" s="8">
        <f t="shared" si="12"/>
        <v>0.64121555257939611</v>
      </c>
      <c r="Q22" s="8">
        <f t="shared" si="12"/>
        <v>0.80627459004251456</v>
      </c>
      <c r="R22" s="8">
        <f t="shared" si="12"/>
        <v>234.75906178965397</v>
      </c>
      <c r="S22" s="8">
        <f t="shared" si="12"/>
        <v>0.10280266620154019</v>
      </c>
      <c r="T22" s="8">
        <f t="shared" si="12"/>
        <v>25.291605155579983</v>
      </c>
      <c r="U22" s="8">
        <f t="shared" si="12"/>
        <v>5.4227813654142949</v>
      </c>
      <c r="V22" s="8">
        <f t="shared" si="12"/>
        <v>1.9390375128599999E-5</v>
      </c>
      <c r="W22" s="8">
        <f t="shared" si="12"/>
        <v>4.0111542318657593E-2</v>
      </c>
      <c r="X22" s="8">
        <f t="shared" si="12"/>
        <v>1.8791127491621309</v>
      </c>
      <c r="Y22" s="8">
        <f t="shared" si="12"/>
        <v>3.7660530865998597E-2</v>
      </c>
      <c r="Z22" s="8">
        <f t="shared" si="12"/>
        <v>2.3851862318276996E-2</v>
      </c>
      <c r="AA22" s="8">
        <f t="shared" si="12"/>
        <v>2.4986369354309998E-3</v>
      </c>
      <c r="AB22" s="45">
        <f t="shared" si="13"/>
        <v>9.2394171841411535E-2</v>
      </c>
      <c r="AC22" s="45">
        <f t="shared" si="14"/>
        <v>7.4585993528447234E-2</v>
      </c>
      <c r="AD22" s="45">
        <f t="shared" si="15"/>
        <v>10.211355449745716</v>
      </c>
      <c r="AE22" s="45">
        <f t="shared" si="16"/>
        <v>4.2288221391007892E-3</v>
      </c>
      <c r="AF22" s="45">
        <f t="shared" si="17"/>
        <v>0.93742050243068875</v>
      </c>
      <c r="AG22" s="45">
        <f t="shared" si="18"/>
        <v>0.13869006049652927</v>
      </c>
      <c r="AH22" s="45">
        <f t="shared" si="19"/>
        <v>3.5293729757189661E-7</v>
      </c>
      <c r="AI22" s="45">
        <f t="shared" si="20"/>
        <v>1.0007869839984431E-3</v>
      </c>
      <c r="AJ22" s="45">
        <f t="shared" si="21"/>
        <v>3.3645707236564563E-2</v>
      </c>
      <c r="AK22" s="45">
        <f t="shared" si="22"/>
        <v>4.4062865176083533E-4</v>
      </c>
      <c r="AL22" s="45">
        <f t="shared" si="23"/>
        <v>2.7221938276965297E-4</v>
      </c>
      <c r="AM22" s="45">
        <f t="shared" si="24"/>
        <v>1.819439987934901E-5</v>
      </c>
      <c r="AN22" s="45">
        <f t="shared" si="25"/>
        <v>2.7327468749308352E-2</v>
      </c>
      <c r="AO22" s="45">
        <f t="shared" si="1"/>
        <v>2.2060335264255319E-2</v>
      </c>
      <c r="AP22" s="45">
        <f t="shared" si="2"/>
        <v>3.0202175243258553</v>
      </c>
      <c r="AQ22" s="45">
        <f t="shared" si="3"/>
        <v>1.2507607628218839E-3</v>
      </c>
      <c r="AR22" s="45">
        <f t="shared" si="4"/>
        <v>0.27726131393986653</v>
      </c>
      <c r="AS22" s="45">
        <f t="shared" si="5"/>
        <v>4.1020426056352935E-2</v>
      </c>
      <c r="AT22" s="45">
        <f t="shared" si="6"/>
        <v>1.0438843465598835E-7</v>
      </c>
      <c r="AU22" s="45">
        <f t="shared" si="7"/>
        <v>2.9600324874251501E-4</v>
      </c>
      <c r="AV22" s="45">
        <f t="shared" si="8"/>
        <v>9.9514070501521938E-3</v>
      </c>
      <c r="AW22" s="45">
        <f t="shared" si="9"/>
        <v>1.3032494876096876E-4</v>
      </c>
      <c r="AX22" s="45">
        <f t="shared" si="10"/>
        <v>8.0514458080346938E-5</v>
      </c>
      <c r="AY22" s="45">
        <f t="shared" si="11"/>
        <v>5.3813664239423281E-6</v>
      </c>
      <c r="AZ22">
        <f t="shared" si="26"/>
        <v>9.2394171841411535E-2</v>
      </c>
      <c r="BA22">
        <f t="shared" si="27"/>
        <v>0.22375798058534169</v>
      </c>
      <c r="BB22">
        <f t="shared" si="28"/>
        <v>10.211355449745716</v>
      </c>
      <c r="BC22">
        <f t="shared" si="29"/>
        <v>8.4576442782015784E-3</v>
      </c>
      <c r="BD22">
        <f t="shared" si="30"/>
        <v>2.8122615072920665</v>
      </c>
      <c r="BE22">
        <f t="shared" si="31"/>
        <v>0.13869006049652927</v>
      </c>
      <c r="BF22">
        <f t="shared" si="32"/>
        <v>1.4117491902875864E-6</v>
      </c>
      <c r="BG22">
        <f t="shared" si="33"/>
        <v>2.0015739679968862E-3</v>
      </c>
      <c r="BH22">
        <f t="shared" si="34"/>
        <v>0.10093712170969368</v>
      </c>
      <c r="BI22">
        <f t="shared" si="35"/>
        <v>4.4062865176083533E-4</v>
      </c>
      <c r="BJ22">
        <f t="shared" si="36"/>
        <v>5.4443876553930595E-4</v>
      </c>
      <c r="BK22">
        <f t="shared" si="37"/>
        <v>3.6388799758698019E-5</v>
      </c>
      <c r="BL22" s="46">
        <f t="shared" si="38"/>
        <v>79.564328846923189</v>
      </c>
      <c r="BM22">
        <f t="shared" si="39"/>
        <v>269.00699583144728</v>
      </c>
      <c r="BN22">
        <f t="shared" si="40"/>
        <v>11.494052889774165</v>
      </c>
      <c r="BO22">
        <f t="shared" si="41"/>
        <v>3.3996015645590552</v>
      </c>
      <c r="BP22">
        <f t="shared" si="42"/>
        <v>13.590878377883204</v>
      </c>
    </row>
    <row r="23" spans="1:68" x14ac:dyDescent="0.2">
      <c r="A23" s="8" t="s">
        <v>377</v>
      </c>
      <c r="B23" s="8">
        <v>3.39</v>
      </c>
      <c r="C23" s="8">
        <f t="shared" si="43"/>
        <v>416</v>
      </c>
      <c r="D23" s="13">
        <v>205.54517120170001</v>
      </c>
      <c r="E23" s="13">
        <v>248.78687820800002</v>
      </c>
      <c r="F23" s="13">
        <v>74071.526802786699</v>
      </c>
      <c r="G23" s="13">
        <v>32.095667346600003</v>
      </c>
      <c r="H23" s="13">
        <v>8049.5065434860999</v>
      </c>
      <c r="I23" s="13">
        <v>1705.7318872946</v>
      </c>
      <c r="J23" s="13">
        <v>0.14056555700000001</v>
      </c>
      <c r="K23" s="13">
        <v>15.622799834399999</v>
      </c>
      <c r="L23" s="13">
        <v>575.99780882380003</v>
      </c>
      <c r="M23" s="13">
        <v>12.041007414699999</v>
      </c>
      <c r="N23" s="13">
        <v>7.3937482982000002</v>
      </c>
      <c r="O23" s="13">
        <v>0.92297974009999995</v>
      </c>
      <c r="P23" s="8">
        <f t="shared" si="12"/>
        <v>0.69679813037376315</v>
      </c>
      <c r="Q23" s="8">
        <f t="shared" si="12"/>
        <v>0.84338751712512017</v>
      </c>
      <c r="R23" s="8">
        <f t="shared" si="12"/>
        <v>251.10247586144692</v>
      </c>
      <c r="S23" s="8">
        <f t="shared" si="12"/>
        <v>0.10880431230497402</v>
      </c>
      <c r="T23" s="8">
        <f t="shared" si="12"/>
        <v>27.287827182417882</v>
      </c>
      <c r="U23" s="8">
        <f t="shared" si="12"/>
        <v>5.7824310979286944</v>
      </c>
      <c r="V23" s="8">
        <f t="shared" si="12"/>
        <v>4.7651723823000005E-4</v>
      </c>
      <c r="W23" s="8">
        <f t="shared" si="12"/>
        <v>5.2961291438615998E-2</v>
      </c>
      <c r="X23" s="8">
        <f t="shared" si="12"/>
        <v>1.9526325719126822</v>
      </c>
      <c r="Y23" s="8">
        <f t="shared" si="12"/>
        <v>4.0819015135832998E-2</v>
      </c>
      <c r="Z23" s="8">
        <f t="shared" si="12"/>
        <v>2.5064806730898004E-2</v>
      </c>
      <c r="AA23" s="8">
        <f t="shared" si="12"/>
        <v>3.1289013189390001E-3</v>
      </c>
      <c r="AB23" s="45">
        <f t="shared" si="13"/>
        <v>0.10040318881466327</v>
      </c>
      <c r="AC23" s="45">
        <f t="shared" si="14"/>
        <v>7.8019196773831651E-2</v>
      </c>
      <c r="AD23" s="45">
        <f t="shared" si="15"/>
        <v>10.922247753868941</v>
      </c>
      <c r="AE23" s="45">
        <f t="shared" si="16"/>
        <v>4.4757018636352947E-3</v>
      </c>
      <c r="AF23" s="45">
        <f t="shared" si="17"/>
        <v>1.0114094582067414</v>
      </c>
      <c r="AG23" s="45">
        <f t="shared" si="18"/>
        <v>0.14788826337413541</v>
      </c>
      <c r="AH23" s="45">
        <f t="shared" si="19"/>
        <v>8.6734116896614499E-6</v>
      </c>
      <c r="AI23" s="45">
        <f t="shared" si="20"/>
        <v>1.3213895069514971E-3</v>
      </c>
      <c r="AJ23" s="45">
        <f t="shared" si="21"/>
        <v>3.4962087232098156E-2</v>
      </c>
      <c r="AK23" s="45">
        <f t="shared" si="22"/>
        <v>4.7758295467220077E-4</v>
      </c>
      <c r="AL23" s="45">
        <f t="shared" si="23"/>
        <v>2.8606261961764442E-4</v>
      </c>
      <c r="AM23" s="45">
        <f t="shared" si="24"/>
        <v>2.278381503632855E-5</v>
      </c>
      <c r="AN23" s="45">
        <f t="shared" si="25"/>
        <v>2.9617459827334297E-2</v>
      </c>
      <c r="AO23" s="45">
        <f t="shared" si="1"/>
        <v>2.3014512322664202E-2</v>
      </c>
      <c r="AP23" s="45">
        <f t="shared" si="2"/>
        <v>3.2219019922917229</v>
      </c>
      <c r="AQ23" s="45">
        <f t="shared" si="3"/>
        <v>1.3202660364705883E-3</v>
      </c>
      <c r="AR23" s="45">
        <f t="shared" si="4"/>
        <v>0.29835087262735732</v>
      </c>
      <c r="AS23" s="45">
        <f t="shared" si="5"/>
        <v>4.3624856452547316E-2</v>
      </c>
      <c r="AT23" s="45">
        <f t="shared" si="6"/>
        <v>2.5585285220240266E-6</v>
      </c>
      <c r="AU23" s="45">
        <f t="shared" si="7"/>
        <v>3.8979041502994015E-4</v>
      </c>
      <c r="AV23" s="45">
        <f t="shared" si="8"/>
        <v>1.0313300068465533E-2</v>
      </c>
      <c r="AW23" s="45">
        <f t="shared" si="9"/>
        <v>1.4087992763191763E-4</v>
      </c>
      <c r="AX23" s="45">
        <f t="shared" si="10"/>
        <v>8.4384253574526377E-5</v>
      </c>
      <c r="AY23" s="45">
        <f t="shared" si="11"/>
        <v>6.7208893912473595E-6</v>
      </c>
      <c r="AZ23">
        <f t="shared" si="26"/>
        <v>0.10040318881466327</v>
      </c>
      <c r="BA23">
        <f t="shared" si="27"/>
        <v>0.23405759032149495</v>
      </c>
      <c r="BB23">
        <f t="shared" si="28"/>
        <v>10.922247753868941</v>
      </c>
      <c r="BC23">
        <f t="shared" si="29"/>
        <v>8.9514037272705894E-3</v>
      </c>
      <c r="BD23">
        <f t="shared" si="30"/>
        <v>3.0342283746202243</v>
      </c>
      <c r="BE23">
        <f t="shared" si="31"/>
        <v>0.14788826337413541</v>
      </c>
      <c r="BF23">
        <f t="shared" si="32"/>
        <v>3.46936467586458E-5</v>
      </c>
      <c r="BG23">
        <f t="shared" si="33"/>
        <v>2.6427790139029943E-3</v>
      </c>
      <c r="BH23">
        <f t="shared" si="34"/>
        <v>0.10488626169629447</v>
      </c>
      <c r="BI23">
        <f t="shared" si="35"/>
        <v>4.7758295467220077E-4</v>
      </c>
      <c r="BJ23">
        <f t="shared" si="36"/>
        <v>5.7212523923528885E-4</v>
      </c>
      <c r="BK23">
        <f t="shared" si="37"/>
        <v>4.55676300726571E-5</v>
      </c>
      <c r="BL23" s="46">
        <f t="shared" si="38"/>
        <v>84.925311859991893</v>
      </c>
      <c r="BM23">
        <f t="shared" si="39"/>
        <v>287.89680720537245</v>
      </c>
      <c r="BN23">
        <f t="shared" si="40"/>
        <v>12.301522142442016</v>
      </c>
      <c r="BO23">
        <f t="shared" si="41"/>
        <v>3.6287675936407124</v>
      </c>
      <c r="BP23">
        <f t="shared" si="42"/>
        <v>14.556435584907668</v>
      </c>
    </row>
    <row r="24" spans="1:68" x14ac:dyDescent="0.2">
      <c r="A24" s="8" t="s">
        <v>378</v>
      </c>
      <c r="B24" s="8">
        <v>10.871</v>
      </c>
      <c r="C24" s="8">
        <f t="shared" si="43"/>
        <v>434</v>
      </c>
      <c r="D24" s="13">
        <v>123.3310242396</v>
      </c>
      <c r="E24" s="13">
        <v>137.71415346539999</v>
      </c>
      <c r="F24" s="13">
        <v>43969.894232798397</v>
      </c>
      <c r="G24" s="13">
        <v>100.8811238646</v>
      </c>
      <c r="H24" s="13">
        <v>6079.1705149277996</v>
      </c>
      <c r="I24" s="13">
        <v>1246.5090230399999</v>
      </c>
      <c r="J24" s="13">
        <v>25.655217915599998</v>
      </c>
      <c r="K24" s="13">
        <v>128.63176643099999</v>
      </c>
      <c r="L24" s="13">
        <v>4505.6929426386005</v>
      </c>
      <c r="M24" s="13">
        <v>10.923555558599999</v>
      </c>
      <c r="N24" s="13">
        <v>38.2035174126</v>
      </c>
      <c r="O24" s="13">
        <v>8.4996203207999983</v>
      </c>
      <c r="P24" s="8">
        <f t="shared" si="12"/>
        <v>1.3407315645086917</v>
      </c>
      <c r="Q24" s="8">
        <f t="shared" si="12"/>
        <v>1.4970905623223634</v>
      </c>
      <c r="R24" s="8">
        <f t="shared" si="12"/>
        <v>477.9967202047514</v>
      </c>
      <c r="S24" s="8">
        <f t="shared" si="12"/>
        <v>1.0966786975320666</v>
      </c>
      <c r="T24" s="8">
        <f t="shared" si="12"/>
        <v>66.086662667780118</v>
      </c>
      <c r="U24" s="8">
        <f t="shared" si="12"/>
        <v>13.550799589467839</v>
      </c>
      <c r="V24" s="8">
        <f t="shared" si="12"/>
        <v>0.2788978739604876</v>
      </c>
      <c r="W24" s="8">
        <f t="shared" si="12"/>
        <v>1.398355932871401</v>
      </c>
      <c r="X24" s="8">
        <f t="shared" si="12"/>
        <v>48.981387979424227</v>
      </c>
      <c r="Y24" s="8">
        <f t="shared" si="12"/>
        <v>0.11874997247754059</v>
      </c>
      <c r="Z24" s="8">
        <f t="shared" si="12"/>
        <v>0.41531043779237464</v>
      </c>
      <c r="AA24" s="8">
        <f t="shared" si="12"/>
        <v>9.2399372507416783E-2</v>
      </c>
      <c r="AB24" s="45">
        <f t="shared" si="13"/>
        <v>0.19318898624044548</v>
      </c>
      <c r="AC24" s="45">
        <f t="shared" si="14"/>
        <v>0.13849126385960808</v>
      </c>
      <c r="AD24" s="45">
        <f t="shared" si="15"/>
        <v>20.79150588102442</v>
      </c>
      <c r="AE24" s="45">
        <f t="shared" si="16"/>
        <v>4.5112245887785549E-2</v>
      </c>
      <c r="AF24" s="45">
        <f t="shared" si="17"/>
        <v>2.4494685940615315</v>
      </c>
      <c r="AG24" s="45">
        <f t="shared" si="18"/>
        <v>0.3465677644365176</v>
      </c>
      <c r="AH24" s="45">
        <f t="shared" si="19"/>
        <v>5.0764083356477537E-3</v>
      </c>
      <c r="AI24" s="45">
        <f t="shared" si="20"/>
        <v>3.4889120081621781E-2</v>
      </c>
      <c r="AJ24" s="45">
        <f t="shared" si="21"/>
        <v>0.87701679461815985</v>
      </c>
      <c r="AK24" s="45">
        <f t="shared" si="22"/>
        <v>1.3893760673632921E-3</v>
      </c>
      <c r="AL24" s="45">
        <f t="shared" si="23"/>
        <v>4.7399045627981584E-3</v>
      </c>
      <c r="AM24" s="45">
        <f t="shared" si="24"/>
        <v>6.7282729561943331E-4</v>
      </c>
      <c r="AN24" s="45">
        <f t="shared" si="25"/>
        <v>1.7771040956714695E-2</v>
      </c>
      <c r="AO24" s="45">
        <f t="shared" si="1"/>
        <v>1.2739514659148935E-2</v>
      </c>
      <c r="AP24" s="45">
        <f t="shared" si="2"/>
        <v>1.9125660823313788</v>
      </c>
      <c r="AQ24" s="45">
        <f t="shared" si="3"/>
        <v>4.1497788508679558E-3</v>
      </c>
      <c r="AR24" s="45">
        <f t="shared" si="4"/>
        <v>0.22532136823305413</v>
      </c>
      <c r="AS24" s="45">
        <f t="shared" si="5"/>
        <v>3.188002616470588E-2</v>
      </c>
      <c r="AT24" s="45">
        <f t="shared" si="6"/>
        <v>4.6696792711321437E-4</v>
      </c>
      <c r="AU24" s="45">
        <f t="shared" si="7"/>
        <v>3.2093754099550898E-3</v>
      </c>
      <c r="AV24" s="45">
        <f t="shared" si="8"/>
        <v>8.0674896018596245E-2</v>
      </c>
      <c r="AW24" s="45">
        <f t="shared" si="9"/>
        <v>1.2780572784134781E-4</v>
      </c>
      <c r="AX24" s="45">
        <f t="shared" si="10"/>
        <v>4.3601366597352206E-4</v>
      </c>
      <c r="AY24" s="45">
        <f t="shared" si="11"/>
        <v>6.1891941460715045E-5</v>
      </c>
      <c r="AZ24">
        <f t="shared" si="26"/>
        <v>0.19318898624044548</v>
      </c>
      <c r="BA24">
        <f t="shared" si="27"/>
        <v>0.41547379157882425</v>
      </c>
      <c r="BB24">
        <f t="shared" si="28"/>
        <v>20.79150588102442</v>
      </c>
      <c r="BC24">
        <f t="shared" si="29"/>
        <v>9.0224491775571097E-2</v>
      </c>
      <c r="BD24">
        <f t="shared" si="30"/>
        <v>7.3484057821845941</v>
      </c>
      <c r="BE24">
        <f t="shared" si="31"/>
        <v>0.3465677644365176</v>
      </c>
      <c r="BF24">
        <f t="shared" si="32"/>
        <v>2.0305633342591015E-2</v>
      </c>
      <c r="BG24">
        <f t="shared" si="33"/>
        <v>6.9778240163243563E-2</v>
      </c>
      <c r="BH24">
        <f t="shared" si="34"/>
        <v>2.6310503838544794</v>
      </c>
      <c r="BI24">
        <f t="shared" si="35"/>
        <v>1.3893760673632921E-3</v>
      </c>
      <c r="BJ24">
        <f t="shared" si="36"/>
        <v>9.4798091255963168E-3</v>
      </c>
      <c r="BK24">
        <f t="shared" si="37"/>
        <v>1.3456545912388666E-3</v>
      </c>
      <c r="BL24" s="46">
        <f t="shared" si="38"/>
        <v>56.375106692612988</v>
      </c>
      <c r="BM24">
        <f t="shared" si="39"/>
        <v>612.85378485539582</v>
      </c>
      <c r="BN24">
        <f t="shared" si="40"/>
        <v>24.888119166471519</v>
      </c>
      <c r="BO24">
        <f t="shared" si="41"/>
        <v>2.2894047618868107</v>
      </c>
      <c r="BP24">
        <f t="shared" si="42"/>
        <v>31.918715794384887</v>
      </c>
    </row>
    <row r="25" spans="1:68" x14ac:dyDescent="0.2">
      <c r="A25" s="8" t="s">
        <v>379</v>
      </c>
      <c r="B25" s="8">
        <v>1.046</v>
      </c>
      <c r="C25" s="8">
        <f t="shared" si="43"/>
        <v>452</v>
      </c>
      <c r="D25" s="13">
        <v>178.30914202139999</v>
      </c>
      <c r="E25" s="13">
        <v>92.798266642399994</v>
      </c>
      <c r="F25" s="13">
        <v>65375.509402188211</v>
      </c>
      <c r="G25" s="13">
        <v>109.340286725</v>
      </c>
      <c r="H25" s="13">
        <v>9053.1468908364004</v>
      </c>
      <c r="I25" s="13">
        <v>2958.173244178</v>
      </c>
      <c r="J25" s="13">
        <v>3.7371731445999998</v>
      </c>
      <c r="K25" s="13">
        <v>81.599528724199999</v>
      </c>
      <c r="L25" s="13">
        <v>627.01185520440004</v>
      </c>
      <c r="M25" s="13">
        <v>8.0649334624000009</v>
      </c>
      <c r="N25" s="13">
        <v>5.3397317433999998</v>
      </c>
      <c r="O25" s="13">
        <v>0.64546653779999996</v>
      </c>
      <c r="P25" s="8">
        <f t="shared" si="12"/>
        <v>0.18651136255438441</v>
      </c>
      <c r="Q25" s="8">
        <f t="shared" si="12"/>
        <v>9.7066986907950403E-2</v>
      </c>
      <c r="R25" s="8">
        <f t="shared" si="12"/>
        <v>68.382782834688868</v>
      </c>
      <c r="S25" s="8">
        <f t="shared" si="12"/>
        <v>0.11436993991435</v>
      </c>
      <c r="T25" s="8">
        <f t="shared" si="12"/>
        <v>9.4695916478148749</v>
      </c>
      <c r="U25" s="8">
        <f t="shared" si="12"/>
        <v>3.0942492134101882</v>
      </c>
      <c r="V25" s="8">
        <f t="shared" si="12"/>
        <v>3.9090831092515998E-3</v>
      </c>
      <c r="W25" s="8">
        <f t="shared" si="12"/>
        <v>8.5353107045513202E-2</v>
      </c>
      <c r="X25" s="8">
        <f t="shared" si="12"/>
        <v>0.65585440054380251</v>
      </c>
      <c r="Y25" s="8">
        <f t="shared" si="12"/>
        <v>8.4359204016704013E-3</v>
      </c>
      <c r="Z25" s="8">
        <f t="shared" si="12"/>
        <v>5.5853594035964E-3</v>
      </c>
      <c r="AA25" s="8">
        <f t="shared" si="12"/>
        <v>6.7515799853879995E-4</v>
      </c>
      <c r="AB25" s="45">
        <f t="shared" si="13"/>
        <v>2.6874836102937234E-2</v>
      </c>
      <c r="AC25" s="45">
        <f t="shared" si="14"/>
        <v>8.9793697417160402E-3</v>
      </c>
      <c r="AD25" s="45">
        <f t="shared" si="15"/>
        <v>2.9744577135575847</v>
      </c>
      <c r="AE25" s="45">
        <f t="shared" si="16"/>
        <v>4.7046458212402307E-3</v>
      </c>
      <c r="AF25" s="45">
        <f t="shared" si="17"/>
        <v>0.35098560592345718</v>
      </c>
      <c r="AG25" s="45">
        <f t="shared" si="18"/>
        <v>7.9136808527114785E-2</v>
      </c>
      <c r="AH25" s="45">
        <f t="shared" si="19"/>
        <v>7.1151858559366583E-5</v>
      </c>
      <c r="AI25" s="45">
        <f t="shared" si="20"/>
        <v>2.1295685390597106E-3</v>
      </c>
      <c r="AJ25" s="45">
        <f t="shared" si="21"/>
        <v>1.1743140564795031E-2</v>
      </c>
      <c r="AK25" s="45">
        <f t="shared" si="22"/>
        <v>9.8700367399911099E-5</v>
      </c>
      <c r="AL25" s="45">
        <f t="shared" si="23"/>
        <v>6.3745256831732484E-5</v>
      </c>
      <c r="AM25" s="45">
        <f t="shared" si="24"/>
        <v>4.9163183466016154E-6</v>
      </c>
      <c r="AN25" s="45">
        <f t="shared" si="25"/>
        <v>2.5692959945446684E-2</v>
      </c>
      <c r="AO25" s="45">
        <f t="shared" si="1"/>
        <v>8.5844835006845498E-3</v>
      </c>
      <c r="AP25" s="45">
        <f t="shared" si="2"/>
        <v>2.8436498217567729</v>
      </c>
      <c r="AQ25" s="45">
        <f t="shared" si="3"/>
        <v>4.4977493510900864E-3</v>
      </c>
      <c r="AR25" s="45">
        <f t="shared" si="4"/>
        <v>0.3355502924698443</v>
      </c>
      <c r="AS25" s="45">
        <f t="shared" si="5"/>
        <v>7.5656604710434783E-2</v>
      </c>
      <c r="AT25" s="45">
        <f t="shared" si="6"/>
        <v>6.8022809330178376E-5</v>
      </c>
      <c r="AU25" s="45">
        <f t="shared" si="7"/>
        <v>2.0359163853343313E-3</v>
      </c>
      <c r="AV25" s="45">
        <f t="shared" si="8"/>
        <v>1.1226711821027753E-2</v>
      </c>
      <c r="AW25" s="45">
        <f t="shared" si="9"/>
        <v>9.435981586989589E-5</v>
      </c>
      <c r="AX25" s="45">
        <f t="shared" si="10"/>
        <v>6.094192813741155E-5</v>
      </c>
      <c r="AY25" s="45">
        <f t="shared" si="11"/>
        <v>4.7001131420665536E-6</v>
      </c>
      <c r="AZ25">
        <f t="shared" si="26"/>
        <v>2.6874836102937234E-2</v>
      </c>
      <c r="BA25">
        <f t="shared" si="27"/>
        <v>2.6938109225148121E-2</v>
      </c>
      <c r="BB25">
        <f t="shared" si="28"/>
        <v>2.9744577135575847</v>
      </c>
      <c r="BC25">
        <f t="shared" si="29"/>
        <v>9.4092916424804614E-3</v>
      </c>
      <c r="BD25">
        <f t="shared" si="30"/>
        <v>1.0529568177703714</v>
      </c>
      <c r="BE25">
        <f t="shared" si="31"/>
        <v>7.9136808527114785E-2</v>
      </c>
      <c r="BF25">
        <f t="shared" si="32"/>
        <v>2.8460743423746633E-4</v>
      </c>
      <c r="BG25">
        <f t="shared" si="33"/>
        <v>4.2591370781194212E-3</v>
      </c>
      <c r="BH25">
        <f t="shared" si="34"/>
        <v>3.5229421694385095E-2</v>
      </c>
      <c r="BI25">
        <f t="shared" si="35"/>
        <v>9.8700367399911099E-5</v>
      </c>
      <c r="BJ25">
        <f t="shared" si="36"/>
        <v>1.2749051366346497E-4</v>
      </c>
      <c r="BK25">
        <f t="shared" si="37"/>
        <v>9.8326366932032308E-6</v>
      </c>
      <c r="BL25" s="46">
        <f t="shared" si="38"/>
        <v>78.493675921408212</v>
      </c>
      <c r="BM25">
        <f t="shared" si="39"/>
        <v>82.104385013792992</v>
      </c>
      <c r="BN25">
        <f t="shared" si="40"/>
        <v>3.4592502025790428</v>
      </c>
      <c r="BO25">
        <f t="shared" si="41"/>
        <v>3.3071225646071154</v>
      </c>
      <c r="BP25">
        <f t="shared" si="42"/>
        <v>4.2097827665501359</v>
      </c>
    </row>
    <row r="26" spans="1:68" x14ac:dyDescent="0.2">
      <c r="A26" s="8" t="s">
        <v>380</v>
      </c>
      <c r="B26" s="8">
        <v>2.7050000000000001</v>
      </c>
      <c r="C26" s="8">
        <f t="shared" si="43"/>
        <v>470</v>
      </c>
      <c r="D26" s="13">
        <v>220.44918582400001</v>
      </c>
      <c r="E26" s="13">
        <v>211.03237366399998</v>
      </c>
      <c r="F26" s="13">
        <v>77255.054103584</v>
      </c>
      <c r="G26" s="13">
        <v>34.561313785599999</v>
      </c>
      <c r="H26" s="13">
        <v>9506.001066553601</v>
      </c>
      <c r="I26" s="13">
        <v>2861.9899156575998</v>
      </c>
      <c r="J26" s="13">
        <v>0.83007081920000014</v>
      </c>
      <c r="K26" s="13">
        <v>45.8692517024</v>
      </c>
      <c r="L26" s="13">
        <v>889.25094661759999</v>
      </c>
      <c r="M26" s="13">
        <v>15.468777542400002</v>
      </c>
      <c r="N26" s="13">
        <v>12.8625185024</v>
      </c>
      <c r="O26" s="13">
        <v>0.88854781119999993</v>
      </c>
      <c r="P26" s="8">
        <f t="shared" si="12"/>
        <v>0.59631504765392007</v>
      </c>
      <c r="Q26" s="8">
        <f t="shared" si="12"/>
        <v>0.57084257076111988</v>
      </c>
      <c r="R26" s="8">
        <f t="shared" si="12"/>
        <v>208.97492135019471</v>
      </c>
      <c r="S26" s="8">
        <f t="shared" si="12"/>
        <v>9.3488353790047996E-2</v>
      </c>
      <c r="T26" s="8">
        <f t="shared" si="12"/>
        <v>25.71373288502749</v>
      </c>
      <c r="U26" s="8">
        <f t="shared" si="12"/>
        <v>7.7416827218538069</v>
      </c>
      <c r="V26" s="8">
        <f t="shared" si="12"/>
        <v>2.2453415659360004E-3</v>
      </c>
      <c r="W26" s="8">
        <f t="shared" si="12"/>
        <v>0.124076325854992</v>
      </c>
      <c r="X26" s="8">
        <f t="shared" si="12"/>
        <v>2.4054238106006078</v>
      </c>
      <c r="Y26" s="8">
        <f t="shared" si="12"/>
        <v>4.1843043252192007E-2</v>
      </c>
      <c r="Z26" s="8">
        <f t="shared" si="12"/>
        <v>3.4793112548991999E-2</v>
      </c>
      <c r="AA26" s="8">
        <f t="shared" si="12"/>
        <v>2.4035218292959995E-3</v>
      </c>
      <c r="AB26" s="45">
        <f t="shared" si="13"/>
        <v>8.5924358451573493E-2</v>
      </c>
      <c r="AC26" s="45">
        <f t="shared" si="14"/>
        <v>5.2806898312777045E-2</v>
      </c>
      <c r="AD26" s="45">
        <f t="shared" si="15"/>
        <v>9.0898182405478352</v>
      </c>
      <c r="AE26" s="45">
        <f t="shared" si="16"/>
        <v>3.8456747754030442E-3</v>
      </c>
      <c r="AF26" s="45">
        <f t="shared" si="17"/>
        <v>0.95306645237314636</v>
      </c>
      <c r="AG26" s="45">
        <f t="shared" si="18"/>
        <v>0.19799700055892089</v>
      </c>
      <c r="AH26" s="45">
        <f t="shared" si="19"/>
        <v>4.0868976445868229E-5</v>
      </c>
      <c r="AI26" s="45">
        <f t="shared" si="20"/>
        <v>3.0957167129489023E-3</v>
      </c>
      <c r="AJ26" s="45">
        <f t="shared" si="21"/>
        <v>4.3069360977629506E-2</v>
      </c>
      <c r="AK26" s="45">
        <f t="shared" si="22"/>
        <v>4.8956409561474209E-4</v>
      </c>
      <c r="AL26" s="45">
        <f t="shared" si="23"/>
        <v>3.9709099005925583E-4</v>
      </c>
      <c r="AM26" s="45">
        <f t="shared" si="24"/>
        <v>1.7501797344323888E-5</v>
      </c>
      <c r="AN26" s="45">
        <f t="shared" si="25"/>
        <v>3.1765012366570609E-2</v>
      </c>
      <c r="AO26" s="45">
        <f t="shared" si="1"/>
        <v>1.9521958710823305E-2</v>
      </c>
      <c r="AP26" s="45">
        <f t="shared" si="2"/>
        <v>3.3603764290380167</v>
      </c>
      <c r="AQ26" s="45">
        <f t="shared" si="3"/>
        <v>1.4216912293541753E-3</v>
      </c>
      <c r="AR26" s="45">
        <f t="shared" si="4"/>
        <v>0.35233510254090439</v>
      </c>
      <c r="AS26" s="45">
        <f t="shared" si="5"/>
        <v>7.3196673034721216E-2</v>
      </c>
      <c r="AT26" s="45">
        <f t="shared" si="6"/>
        <v>1.510867890789953E-5</v>
      </c>
      <c r="AU26" s="45">
        <f t="shared" si="7"/>
        <v>1.144442407744511E-3</v>
      </c>
      <c r="AV26" s="45">
        <f t="shared" si="8"/>
        <v>1.5922129751434196E-2</v>
      </c>
      <c r="AW26" s="45">
        <f t="shared" si="9"/>
        <v>1.8098487823095825E-4</v>
      </c>
      <c r="AX26" s="45">
        <f t="shared" si="10"/>
        <v>1.4679888726774708E-4</v>
      </c>
      <c r="AY26" s="45">
        <f t="shared" si="11"/>
        <v>6.4701653768295333E-6</v>
      </c>
      <c r="AZ26">
        <f t="shared" si="26"/>
        <v>8.5924358451573493E-2</v>
      </c>
      <c r="BA26">
        <f t="shared" si="27"/>
        <v>0.15842069493833114</v>
      </c>
      <c r="BB26">
        <f t="shared" si="28"/>
        <v>9.0898182405478352</v>
      </c>
      <c r="BC26">
        <f t="shared" si="29"/>
        <v>7.6913495508060883E-3</v>
      </c>
      <c r="BD26">
        <f t="shared" si="30"/>
        <v>2.8591993571194392</v>
      </c>
      <c r="BE26">
        <f t="shared" si="31"/>
        <v>0.19799700055892089</v>
      </c>
      <c r="BF26">
        <f t="shared" si="32"/>
        <v>1.6347590578347291E-4</v>
      </c>
      <c r="BG26">
        <f t="shared" si="33"/>
        <v>6.1914334258978045E-3</v>
      </c>
      <c r="BH26">
        <f t="shared" si="34"/>
        <v>0.12920808293288852</v>
      </c>
      <c r="BI26">
        <f t="shared" si="35"/>
        <v>4.8956409561474209E-4</v>
      </c>
      <c r="BJ26">
        <f t="shared" si="36"/>
        <v>7.9418198011851166E-4</v>
      </c>
      <c r="BK26">
        <f t="shared" si="37"/>
        <v>3.5003594688647776E-5</v>
      </c>
      <c r="BL26" s="46">
        <f t="shared" si="38"/>
        <v>91.054258072064002</v>
      </c>
      <c r="BM26">
        <f t="shared" si="39"/>
        <v>246.30176808493309</v>
      </c>
      <c r="BN26">
        <f t="shared" si="40"/>
        <v>10.4305687285697</v>
      </c>
      <c r="BO26">
        <f t="shared" si="41"/>
        <v>3.856032801689353</v>
      </c>
      <c r="BP26">
        <f t="shared" si="42"/>
        <v>12.535932743101899</v>
      </c>
    </row>
    <row r="27" spans="1:68" x14ac:dyDescent="0.2">
      <c r="A27" s="8" t="s">
        <v>381</v>
      </c>
      <c r="B27" s="8">
        <v>3.2970000000000002</v>
      </c>
      <c r="C27" s="8">
        <f t="shared" si="43"/>
        <v>488</v>
      </c>
      <c r="D27" s="13">
        <v>179.23340959109998</v>
      </c>
      <c r="E27" s="13">
        <v>162.05877915849999</v>
      </c>
      <c r="F27" s="13">
        <v>62204.9375488562</v>
      </c>
      <c r="G27" s="13">
        <v>27.771574219500003</v>
      </c>
      <c r="H27" s="13">
        <v>7401.3664292321</v>
      </c>
      <c r="I27" s="13">
        <v>2085.2003951983997</v>
      </c>
      <c r="J27" s="13">
        <v>0.57508238970000003</v>
      </c>
      <c r="K27" s="13">
        <v>21.5944289975</v>
      </c>
      <c r="L27" s="13">
        <v>616.0846706968</v>
      </c>
      <c r="M27" s="13">
        <v>12.501747467000001</v>
      </c>
      <c r="N27" s="13">
        <v>8.5401690933000012</v>
      </c>
      <c r="O27" s="13">
        <v>0.57618580959999999</v>
      </c>
      <c r="P27" s="8">
        <f t="shared" si="12"/>
        <v>0.59093255142185663</v>
      </c>
      <c r="Q27" s="8">
        <f t="shared" si="12"/>
        <v>0.53430779488557445</v>
      </c>
      <c r="R27" s="8">
        <f t="shared" si="12"/>
        <v>205.0896790985789</v>
      </c>
      <c r="S27" s="8">
        <f t="shared" si="12"/>
        <v>9.156288020169151E-2</v>
      </c>
      <c r="T27" s="8">
        <f t="shared" si="12"/>
        <v>24.402305117178233</v>
      </c>
      <c r="U27" s="8">
        <f t="shared" si="12"/>
        <v>6.8749057029691238</v>
      </c>
      <c r="V27" s="8">
        <f t="shared" si="12"/>
        <v>1.8960466388409001E-3</v>
      </c>
      <c r="W27" s="8">
        <f t="shared" si="12"/>
        <v>7.1196832404757493E-2</v>
      </c>
      <c r="X27" s="8">
        <f t="shared" si="12"/>
        <v>2.0312311592873495</v>
      </c>
      <c r="Y27" s="8">
        <f t="shared" si="12"/>
        <v>4.1218261398699003E-2</v>
      </c>
      <c r="Z27" s="8">
        <f t="shared" si="12"/>
        <v>2.8156937500610105E-2</v>
      </c>
      <c r="AA27" s="8">
        <f t="shared" si="12"/>
        <v>1.8996846142512E-3</v>
      </c>
      <c r="AB27" s="45">
        <f t="shared" si="13"/>
        <v>8.514878262562775E-2</v>
      </c>
      <c r="AC27" s="45">
        <f t="shared" si="14"/>
        <v>4.9427178065270527E-2</v>
      </c>
      <c r="AD27" s="45">
        <f t="shared" si="15"/>
        <v>8.9208211874110006</v>
      </c>
      <c r="AE27" s="45">
        <f t="shared" si="16"/>
        <v>3.7664697738252371E-3</v>
      </c>
      <c r="AF27" s="45">
        <f t="shared" si="17"/>
        <v>0.90445904807925248</v>
      </c>
      <c r="AG27" s="45">
        <f t="shared" si="18"/>
        <v>0.17582879035726659</v>
      </c>
      <c r="AH27" s="45">
        <f t="shared" si="19"/>
        <v>3.4511223859499455E-5</v>
      </c>
      <c r="AI27" s="45">
        <f t="shared" si="20"/>
        <v>1.7763680739709953E-3</v>
      </c>
      <c r="AJ27" s="45">
        <f t="shared" si="21"/>
        <v>3.6369403031107424E-2</v>
      </c>
      <c r="AK27" s="45">
        <f t="shared" si="22"/>
        <v>4.8225414061891896E-4</v>
      </c>
      <c r="AL27" s="45">
        <f t="shared" si="23"/>
        <v>3.2135285894327898E-4</v>
      </c>
      <c r="AM27" s="45">
        <f t="shared" si="24"/>
        <v>1.3832990710341512E-5</v>
      </c>
      <c r="AN27" s="45">
        <f t="shared" si="25"/>
        <v>2.5826139710533134E-2</v>
      </c>
      <c r="AO27" s="45">
        <f t="shared" si="1"/>
        <v>1.4991561439269191E-2</v>
      </c>
      <c r="AP27" s="45">
        <f t="shared" si="2"/>
        <v>2.7057389103460721</v>
      </c>
      <c r="AQ27" s="45">
        <f t="shared" si="3"/>
        <v>1.1423930160222133E-3</v>
      </c>
      <c r="AR27" s="45">
        <f t="shared" si="4"/>
        <v>0.27432788840741656</v>
      </c>
      <c r="AS27" s="45">
        <f t="shared" si="5"/>
        <v>5.3329933381033236E-2</v>
      </c>
      <c r="AT27" s="45">
        <f t="shared" si="6"/>
        <v>1.0467462499089916E-5</v>
      </c>
      <c r="AU27" s="45">
        <f t="shared" si="7"/>
        <v>5.3878315862025943E-4</v>
      </c>
      <c r="AV27" s="45">
        <f t="shared" si="8"/>
        <v>1.1031059457418084E-2</v>
      </c>
      <c r="AW27" s="45">
        <f t="shared" si="9"/>
        <v>1.4627059163449164E-4</v>
      </c>
      <c r="AX27" s="45">
        <f t="shared" si="10"/>
        <v>9.7468261735905054E-5</v>
      </c>
      <c r="AY27" s="45">
        <f t="shared" si="11"/>
        <v>4.1956295754751325E-6</v>
      </c>
      <c r="AZ27">
        <f t="shared" si="26"/>
        <v>8.514878262562775E-2</v>
      </c>
      <c r="BA27">
        <f t="shared" si="27"/>
        <v>0.14828153419581158</v>
      </c>
      <c r="BB27">
        <f t="shared" si="28"/>
        <v>8.9208211874110006</v>
      </c>
      <c r="BC27">
        <f t="shared" si="29"/>
        <v>7.5329395476504742E-3</v>
      </c>
      <c r="BD27">
        <f t="shared" si="30"/>
        <v>2.7133771442377572</v>
      </c>
      <c r="BE27">
        <f t="shared" si="31"/>
        <v>0.17582879035726659</v>
      </c>
      <c r="BF27">
        <f t="shared" si="32"/>
        <v>1.3804489543799782E-4</v>
      </c>
      <c r="BG27">
        <f t="shared" si="33"/>
        <v>3.5527361479419906E-3</v>
      </c>
      <c r="BH27">
        <f t="shared" si="34"/>
        <v>0.10910820909332228</v>
      </c>
      <c r="BI27">
        <f t="shared" si="35"/>
        <v>4.8225414061891896E-4</v>
      </c>
      <c r="BJ27">
        <f t="shared" si="36"/>
        <v>6.4270571788655796E-4</v>
      </c>
      <c r="BK27">
        <f t="shared" si="37"/>
        <v>2.7665981420683023E-5</v>
      </c>
      <c r="BL27" s="46">
        <f t="shared" si="38"/>
        <v>72.720440420709693</v>
      </c>
      <c r="BM27">
        <f t="shared" si="39"/>
        <v>239.75929206707988</v>
      </c>
      <c r="BN27">
        <f t="shared" si="40"/>
        <v>10.178449178631455</v>
      </c>
      <c r="BO27">
        <f t="shared" si="41"/>
        <v>3.0871850708618305</v>
      </c>
      <c r="BP27">
        <f t="shared" si="42"/>
        <v>12.164941994351743</v>
      </c>
    </row>
    <row r="28" spans="1:68" x14ac:dyDescent="0.2">
      <c r="A28" s="8" t="s">
        <v>382</v>
      </c>
      <c r="B28" s="8">
        <v>3.2898999999999998</v>
      </c>
      <c r="C28" s="8">
        <f t="shared" si="43"/>
        <v>506</v>
      </c>
      <c r="D28" s="13">
        <v>177.82992004949998</v>
      </c>
      <c r="E28" s="13">
        <v>157.74360748020001</v>
      </c>
      <c r="F28" s="13">
        <v>61349.742161938499</v>
      </c>
      <c r="G28" s="13">
        <v>32.072990611499996</v>
      </c>
      <c r="H28" s="13">
        <v>7272.1720694918995</v>
      </c>
      <c r="I28" s="13">
        <v>1998.4836928361999</v>
      </c>
      <c r="J28" s="13">
        <v>0.65632338690000003</v>
      </c>
      <c r="K28" s="13">
        <v>22.222164501599998</v>
      </c>
      <c r="L28" s="13">
        <v>574.81423229759992</v>
      </c>
      <c r="M28" s="13">
        <v>11.970352651500001</v>
      </c>
      <c r="N28" s="13">
        <v>6.3171792875999992</v>
      </c>
      <c r="O28" s="13">
        <v>0.5801382303</v>
      </c>
      <c r="P28" s="8">
        <f t="shared" si="12"/>
        <v>0.58504265397084987</v>
      </c>
      <c r="Q28" s="8">
        <f t="shared" si="12"/>
        <v>0.51896069424910996</v>
      </c>
      <c r="R28" s="8">
        <f t="shared" si="12"/>
        <v>201.83451673856143</v>
      </c>
      <c r="S28" s="8">
        <f t="shared" si="12"/>
        <v>0.10551693181277383</v>
      </c>
      <c r="T28" s="8">
        <f t="shared" si="12"/>
        <v>23.924718891421399</v>
      </c>
      <c r="U28" s="8">
        <f t="shared" si="12"/>
        <v>6.5748115010618138</v>
      </c>
      <c r="V28" s="8">
        <f t="shared" si="12"/>
        <v>2.1592383105623098E-3</v>
      </c>
      <c r="W28" s="8">
        <f t="shared" si="12"/>
        <v>7.3108698993813823E-2</v>
      </c>
      <c r="X28" s="8">
        <f t="shared" si="12"/>
        <v>1.8910813428358737</v>
      </c>
      <c r="Y28" s="8">
        <f t="shared" si="12"/>
        <v>3.9381263188169847E-2</v>
      </c>
      <c r="Z28" s="8">
        <f t="shared" si="12"/>
        <v>2.0782888138275234E-2</v>
      </c>
      <c r="AA28" s="8">
        <f t="shared" si="12"/>
        <v>1.9085967638639697E-3</v>
      </c>
      <c r="AB28" s="45">
        <f t="shared" si="13"/>
        <v>8.4300094232110934E-2</v>
      </c>
      <c r="AC28" s="45">
        <f t="shared" si="14"/>
        <v>4.8007464777901014E-2</v>
      </c>
      <c r="AD28" s="45">
        <f t="shared" si="15"/>
        <v>8.7792308281235947</v>
      </c>
      <c r="AE28" s="45">
        <f t="shared" si="16"/>
        <v>4.3404743649845265E-3</v>
      </c>
      <c r="AF28" s="45">
        <f t="shared" si="17"/>
        <v>0.88675755713200144</v>
      </c>
      <c r="AG28" s="45">
        <f t="shared" si="18"/>
        <v>0.16815374683022541</v>
      </c>
      <c r="AH28" s="45">
        <f t="shared" si="19"/>
        <v>3.9301753013511282E-5</v>
      </c>
      <c r="AI28" s="45">
        <f t="shared" si="20"/>
        <v>1.8240693361729996E-3</v>
      </c>
      <c r="AJ28" s="45">
        <f t="shared" si="21"/>
        <v>3.3860006138511617E-2</v>
      </c>
      <c r="AK28" s="45">
        <f t="shared" si="22"/>
        <v>4.6076124006282727E-4</v>
      </c>
      <c r="AL28" s="45">
        <f t="shared" si="23"/>
        <v>2.3719342773653542E-4</v>
      </c>
      <c r="AM28" s="45">
        <f t="shared" si="24"/>
        <v>1.3897886578780816E-5</v>
      </c>
      <c r="AN28" s="45">
        <f t="shared" si="25"/>
        <v>2.5623907788112386E-2</v>
      </c>
      <c r="AO28" s="45">
        <f t="shared" si="1"/>
        <v>1.4592378120277522E-2</v>
      </c>
      <c r="AP28" s="45">
        <f t="shared" si="2"/>
        <v>2.6685403289229446</v>
      </c>
      <c r="AQ28" s="45">
        <f t="shared" si="3"/>
        <v>1.3193332213698066E-3</v>
      </c>
      <c r="AR28" s="45">
        <f t="shared" si="4"/>
        <v>0.26953936506641585</v>
      </c>
      <c r="AS28" s="45">
        <f t="shared" si="5"/>
        <v>5.111211490629667E-2</v>
      </c>
      <c r="AT28" s="45">
        <f t="shared" si="6"/>
        <v>1.1946184690571532E-5</v>
      </c>
      <c r="AU28" s="45">
        <f t="shared" si="7"/>
        <v>5.5444522209580831E-4</v>
      </c>
      <c r="AV28" s="45">
        <f t="shared" si="8"/>
        <v>1.0292108008909577E-2</v>
      </c>
      <c r="AW28" s="45">
        <f t="shared" si="9"/>
        <v>1.4005326607581607E-4</v>
      </c>
      <c r="AX28" s="45">
        <f t="shared" si="10"/>
        <v>7.2097458201323886E-5</v>
      </c>
      <c r="AY28" s="45">
        <f t="shared" si="11"/>
        <v>4.2244100364086495E-6</v>
      </c>
      <c r="AZ28">
        <f t="shared" si="26"/>
        <v>8.4300094232110934E-2</v>
      </c>
      <c r="BA28">
        <f t="shared" si="27"/>
        <v>0.14402239433370304</v>
      </c>
      <c r="BB28">
        <f t="shared" si="28"/>
        <v>8.7792308281235947</v>
      </c>
      <c r="BC28">
        <f t="shared" si="29"/>
        <v>8.680948729969053E-3</v>
      </c>
      <c r="BD28">
        <f t="shared" si="30"/>
        <v>2.6602726713960045</v>
      </c>
      <c r="BE28">
        <f t="shared" si="31"/>
        <v>0.16815374683022541</v>
      </c>
      <c r="BF28">
        <f t="shared" si="32"/>
        <v>1.5720701205404513E-4</v>
      </c>
      <c r="BG28">
        <f t="shared" si="33"/>
        <v>3.6481386723459992E-3</v>
      </c>
      <c r="BH28">
        <f t="shared" si="34"/>
        <v>0.10158001841553485</v>
      </c>
      <c r="BI28">
        <f t="shared" si="35"/>
        <v>4.6076124006282727E-4</v>
      </c>
      <c r="BJ28">
        <f t="shared" si="36"/>
        <v>4.7438685547307084E-4</v>
      </c>
      <c r="BK28">
        <f t="shared" si="37"/>
        <v>2.7795773157561632E-5</v>
      </c>
      <c r="BL28" s="46">
        <f t="shared" si="38"/>
        <v>71.604604832763286</v>
      </c>
      <c r="BM28">
        <f t="shared" si="39"/>
        <v>235.57198943930794</v>
      </c>
      <c r="BN28">
        <f t="shared" si="40"/>
        <v>10.007225395242893</v>
      </c>
      <c r="BO28">
        <f t="shared" si="41"/>
        <v>3.0418023025754257</v>
      </c>
      <c r="BP28">
        <f t="shared" si="42"/>
        <v>11.951008991614234</v>
      </c>
    </row>
    <row r="29" spans="1:68" x14ac:dyDescent="0.2">
      <c r="A29" s="8" t="s">
        <v>383</v>
      </c>
      <c r="B29" s="8">
        <v>3.262</v>
      </c>
      <c r="C29" s="8">
        <f t="shared" si="43"/>
        <v>524</v>
      </c>
      <c r="D29" s="13">
        <v>178.2220121821</v>
      </c>
      <c r="E29" s="13">
        <v>154.2112372226</v>
      </c>
      <c r="F29" s="13">
        <v>61413.594986964301</v>
      </c>
      <c r="G29" s="13">
        <v>30.189086957099995</v>
      </c>
      <c r="H29" s="13">
        <v>7226.9886752681005</v>
      </c>
      <c r="I29" s="13">
        <v>1973.4383364711</v>
      </c>
      <c r="J29" s="13">
        <v>0.57247088209999997</v>
      </c>
      <c r="K29" s="13">
        <v>18.9585463897</v>
      </c>
      <c r="L29" s="13">
        <v>539.52105506630005</v>
      </c>
      <c r="M29" s="13">
        <v>11.804114862800001</v>
      </c>
      <c r="N29" s="13">
        <v>4.8576265877999996</v>
      </c>
      <c r="O29" s="13">
        <v>0.43885756250000002</v>
      </c>
      <c r="P29" s="8">
        <f t="shared" si="12"/>
        <v>0.58136020373801023</v>
      </c>
      <c r="Q29" s="8">
        <f t="shared" si="12"/>
        <v>0.50303705582012126</v>
      </c>
      <c r="R29" s="8">
        <f t="shared" si="12"/>
        <v>200.33114684747756</v>
      </c>
      <c r="S29" s="8">
        <f t="shared" si="12"/>
        <v>9.8476801654060184E-2</v>
      </c>
      <c r="T29" s="8">
        <f t="shared" si="12"/>
        <v>23.574437058724545</v>
      </c>
      <c r="U29" s="8">
        <f t="shared" si="12"/>
        <v>6.4373558535687287</v>
      </c>
      <c r="V29" s="8">
        <f t="shared" si="12"/>
        <v>1.8674000174102E-3</v>
      </c>
      <c r="W29" s="8">
        <f t="shared" si="12"/>
        <v>6.1842778323201404E-2</v>
      </c>
      <c r="X29" s="8">
        <f t="shared" si="12"/>
        <v>1.7599176816262709</v>
      </c>
      <c r="Y29" s="8">
        <f t="shared" si="12"/>
        <v>3.85050226824536E-2</v>
      </c>
      <c r="Z29" s="8">
        <f t="shared" si="12"/>
        <v>1.5845577929403599E-2</v>
      </c>
      <c r="AA29" s="8">
        <f t="shared" si="12"/>
        <v>1.4315533688750001E-3</v>
      </c>
      <c r="AB29" s="45">
        <f t="shared" si="13"/>
        <v>8.3769481806629714E-2</v>
      </c>
      <c r="AC29" s="45">
        <f t="shared" si="14"/>
        <v>4.6534417744692066E-2</v>
      </c>
      <c r="AD29" s="45">
        <f t="shared" si="15"/>
        <v>8.71383848836353</v>
      </c>
      <c r="AE29" s="45">
        <f t="shared" si="16"/>
        <v>4.0508762506812086E-3</v>
      </c>
      <c r="AF29" s="45">
        <f t="shared" si="17"/>
        <v>0.87377453887044276</v>
      </c>
      <c r="AG29" s="45">
        <f t="shared" si="18"/>
        <v>0.1646382571245199</v>
      </c>
      <c r="AH29" s="45">
        <f t="shared" si="19"/>
        <v>3.3989807379144521E-5</v>
      </c>
      <c r="AI29" s="45">
        <f t="shared" si="20"/>
        <v>1.5429834910978394E-3</v>
      </c>
      <c r="AJ29" s="45">
        <f t="shared" si="21"/>
        <v>3.1511507280685247E-2</v>
      </c>
      <c r="AK29" s="45">
        <f t="shared" si="22"/>
        <v>4.5050921589392305E-4</v>
      </c>
      <c r="AL29" s="45">
        <f t="shared" si="23"/>
        <v>1.8084430414749597E-4</v>
      </c>
      <c r="AM29" s="45">
        <f t="shared" si="24"/>
        <v>1.0424185311840094E-5</v>
      </c>
      <c r="AN29" s="45">
        <f t="shared" si="25"/>
        <v>2.568040521355908E-2</v>
      </c>
      <c r="AO29" s="45">
        <f t="shared" si="1"/>
        <v>1.4265609363792786E-2</v>
      </c>
      <c r="AP29" s="45">
        <f t="shared" si="2"/>
        <v>2.6713177462794389</v>
      </c>
      <c r="AQ29" s="45">
        <f t="shared" si="3"/>
        <v>1.2418382129617438E-3</v>
      </c>
      <c r="AR29" s="45">
        <f t="shared" si="4"/>
        <v>0.26786466550289478</v>
      </c>
      <c r="AS29" s="45">
        <f t="shared" si="5"/>
        <v>5.0471568707700767E-2</v>
      </c>
      <c r="AT29" s="45">
        <f t="shared" si="6"/>
        <v>1.0419928687659265E-5</v>
      </c>
      <c r="AU29" s="45">
        <f t="shared" si="7"/>
        <v>4.73017624493513E-4</v>
      </c>
      <c r="AV29" s="45">
        <f t="shared" si="8"/>
        <v>9.6601800369973158E-3</v>
      </c>
      <c r="AW29" s="45">
        <f t="shared" si="9"/>
        <v>1.3810828200304203E-4</v>
      </c>
      <c r="AX29" s="45">
        <f t="shared" si="10"/>
        <v>5.5439700842273446E-5</v>
      </c>
      <c r="AY29" s="45">
        <f t="shared" si="11"/>
        <v>3.1956423396198938E-6</v>
      </c>
      <c r="AZ29">
        <f t="shared" si="26"/>
        <v>8.3769481806629714E-2</v>
      </c>
      <c r="BA29">
        <f t="shared" si="27"/>
        <v>0.13960325323407619</v>
      </c>
      <c r="BB29">
        <f t="shared" si="28"/>
        <v>8.71383848836353</v>
      </c>
      <c r="BC29">
        <f t="shared" si="29"/>
        <v>8.1017525013624171E-3</v>
      </c>
      <c r="BD29">
        <f t="shared" si="30"/>
        <v>2.6213236166113285</v>
      </c>
      <c r="BE29">
        <f t="shared" si="31"/>
        <v>0.1646382571245199</v>
      </c>
      <c r="BF29">
        <f t="shared" si="32"/>
        <v>1.3595922951657808E-4</v>
      </c>
      <c r="BG29">
        <f t="shared" si="33"/>
        <v>3.0859669821956788E-3</v>
      </c>
      <c r="BH29">
        <f t="shared" si="34"/>
        <v>9.4534521842055741E-2</v>
      </c>
      <c r="BI29">
        <f t="shared" si="35"/>
        <v>4.5050921589392305E-4</v>
      </c>
      <c r="BJ29">
        <f t="shared" si="36"/>
        <v>3.6168860829499194E-4</v>
      </c>
      <c r="BK29">
        <f t="shared" si="37"/>
        <v>2.0848370623680188E-5</v>
      </c>
      <c r="BL29" s="46">
        <f t="shared" si="38"/>
        <v>71.552797006416498</v>
      </c>
      <c r="BM29">
        <f t="shared" si="39"/>
        <v>233.40522383493067</v>
      </c>
      <c r="BN29">
        <f t="shared" si="40"/>
        <v>9.920336318445008</v>
      </c>
      <c r="BO29">
        <f t="shared" si="41"/>
        <v>3.0411821944957107</v>
      </c>
      <c r="BP29">
        <f t="shared" si="42"/>
        <v>11.829864343890026</v>
      </c>
    </row>
    <row r="30" spans="1:68" x14ac:dyDescent="0.2">
      <c r="A30" s="8" t="s">
        <v>384</v>
      </c>
      <c r="B30" s="8">
        <v>3.2850000000000001</v>
      </c>
      <c r="C30" s="8">
        <f t="shared" si="43"/>
        <v>542</v>
      </c>
      <c r="D30" s="13">
        <v>176.88469686309998</v>
      </c>
      <c r="E30" s="13">
        <v>143.23440949069999</v>
      </c>
      <c r="F30" s="13">
        <v>61321.832489671593</v>
      </c>
      <c r="G30" s="13">
        <v>32.804788521199995</v>
      </c>
      <c r="H30" s="13">
        <v>6891.4671735115999</v>
      </c>
      <c r="I30" s="13">
        <v>1893.2063653936</v>
      </c>
      <c r="J30" s="13">
        <v>0.35532818099999997</v>
      </c>
      <c r="K30" s="13">
        <v>24.325200365899999</v>
      </c>
      <c r="L30" s="13">
        <v>523.5726327781</v>
      </c>
      <c r="M30" s="13">
        <v>11.511317034099999</v>
      </c>
      <c r="N30" s="13">
        <v>4.7373041475999997</v>
      </c>
      <c r="O30" s="13">
        <v>0.39683375199999998</v>
      </c>
      <c r="P30" s="8">
        <f t="shared" si="12"/>
        <v>0.5810662291952835</v>
      </c>
      <c r="Q30" s="8">
        <f t="shared" si="12"/>
        <v>0.47052503517694949</v>
      </c>
      <c r="R30" s="8">
        <f t="shared" si="12"/>
        <v>201.44221972857119</v>
      </c>
      <c r="S30" s="8">
        <f t="shared" si="12"/>
        <v>0.10776373029214199</v>
      </c>
      <c r="T30" s="8">
        <f t="shared" si="12"/>
        <v>22.638469664985607</v>
      </c>
      <c r="U30" s="8">
        <f t="shared" si="12"/>
        <v>6.2191829103179765</v>
      </c>
      <c r="V30" s="8">
        <f t="shared" si="12"/>
        <v>1.1672530745849999E-3</v>
      </c>
      <c r="W30" s="8">
        <f t="shared" si="12"/>
        <v>7.9908283201981498E-2</v>
      </c>
      <c r="X30" s="8">
        <f t="shared" si="12"/>
        <v>1.7199360986760586</v>
      </c>
      <c r="Y30" s="8">
        <f t="shared" si="12"/>
        <v>3.7814676457018498E-2</v>
      </c>
      <c r="Z30" s="8">
        <f t="shared" si="12"/>
        <v>1.5562044124866E-2</v>
      </c>
      <c r="AA30" s="8">
        <f t="shared" si="12"/>
        <v>1.3035988753200001E-3</v>
      </c>
      <c r="AB30" s="45">
        <f t="shared" si="13"/>
        <v>8.3727122362432779E-2</v>
      </c>
      <c r="AC30" s="45">
        <f t="shared" si="14"/>
        <v>4.3526830266137788E-2</v>
      </c>
      <c r="AD30" s="45">
        <f t="shared" si="15"/>
        <v>8.7621670173367203</v>
      </c>
      <c r="AE30" s="45">
        <f t="shared" si="16"/>
        <v>4.4328971736792263E-3</v>
      </c>
      <c r="AF30" s="45">
        <f t="shared" si="17"/>
        <v>0.83908338269034866</v>
      </c>
      <c r="AG30" s="45">
        <f t="shared" si="18"/>
        <v>0.15905838645314518</v>
      </c>
      <c r="AH30" s="45">
        <f t="shared" si="19"/>
        <v>2.1245960585820895E-5</v>
      </c>
      <c r="AI30" s="45">
        <f t="shared" si="20"/>
        <v>1.9937196407680017E-3</v>
      </c>
      <c r="AJ30" s="45">
        <f t="shared" si="21"/>
        <v>3.0795632921684128E-2</v>
      </c>
      <c r="AK30" s="45">
        <f t="shared" si="22"/>
        <v>4.4243215697927342E-4</v>
      </c>
      <c r="AL30" s="45">
        <f t="shared" si="23"/>
        <v>1.7760835568210454E-4</v>
      </c>
      <c r="AM30" s="45">
        <f t="shared" si="24"/>
        <v>9.4924552196897987E-6</v>
      </c>
      <c r="AN30" s="45">
        <f t="shared" si="25"/>
        <v>2.5487708481714697E-2</v>
      </c>
      <c r="AO30" s="45">
        <f t="shared" si="1"/>
        <v>1.3250176641137834E-2</v>
      </c>
      <c r="AP30" s="45">
        <f t="shared" si="2"/>
        <v>2.6673263370888036</v>
      </c>
      <c r="AQ30" s="45">
        <f t="shared" si="3"/>
        <v>1.3494359737227476E-3</v>
      </c>
      <c r="AR30" s="45">
        <f t="shared" si="4"/>
        <v>0.2554287314125871</v>
      </c>
      <c r="AS30" s="45">
        <f t="shared" si="5"/>
        <v>4.841960013794374E-2</v>
      </c>
      <c r="AT30" s="45">
        <f t="shared" si="6"/>
        <v>6.4675679104477607E-6</v>
      </c>
      <c r="AU30" s="45">
        <f t="shared" si="7"/>
        <v>6.0691617679391218E-4</v>
      </c>
      <c r="AV30" s="45">
        <f t="shared" si="8"/>
        <v>9.374621893967771E-3</v>
      </c>
      <c r="AW30" s="45">
        <f t="shared" si="9"/>
        <v>1.3468254398151398E-4</v>
      </c>
      <c r="AX30" s="45">
        <f t="shared" si="10"/>
        <v>5.4066470527276871E-5</v>
      </c>
      <c r="AY30" s="45">
        <f t="shared" si="11"/>
        <v>2.8896362921430132E-6</v>
      </c>
      <c r="AZ30">
        <f t="shared" si="26"/>
        <v>8.3727122362432779E-2</v>
      </c>
      <c r="BA30">
        <f t="shared" si="27"/>
        <v>0.13058049079841336</v>
      </c>
      <c r="BB30">
        <f t="shared" si="28"/>
        <v>8.7621670173367203</v>
      </c>
      <c r="BC30">
        <f t="shared" si="29"/>
        <v>8.8657943473584525E-3</v>
      </c>
      <c r="BD30">
        <f t="shared" si="30"/>
        <v>2.5172501480710459</v>
      </c>
      <c r="BE30">
        <f t="shared" si="31"/>
        <v>0.15905838645314518</v>
      </c>
      <c r="BF30">
        <f t="shared" si="32"/>
        <v>8.4983842343283581E-5</v>
      </c>
      <c r="BG30">
        <f t="shared" si="33"/>
        <v>3.9874392815360035E-3</v>
      </c>
      <c r="BH30">
        <f t="shared" si="34"/>
        <v>9.2386898765052378E-2</v>
      </c>
      <c r="BI30">
        <f t="shared" si="35"/>
        <v>4.4243215697927342E-4</v>
      </c>
      <c r="BJ30">
        <f t="shared" si="36"/>
        <v>3.5521671136420907E-4</v>
      </c>
      <c r="BK30">
        <f t="shared" si="37"/>
        <v>1.8984910439379597E-5</v>
      </c>
      <c r="BL30" s="46">
        <f t="shared" si="38"/>
        <v>71.02432853971051</v>
      </c>
      <c r="BM30">
        <f t="shared" si="39"/>
        <v>233.31491925294901</v>
      </c>
      <c r="BN30">
        <f t="shared" si="40"/>
        <v>9.9254357677733847</v>
      </c>
      <c r="BO30">
        <f t="shared" si="41"/>
        <v>3.0214416340253831</v>
      </c>
      <c r="BP30">
        <f t="shared" si="42"/>
        <v>11.758924915036832</v>
      </c>
    </row>
    <row r="31" spans="1:68" x14ac:dyDescent="0.2">
      <c r="A31" s="8" t="s">
        <v>385</v>
      </c>
      <c r="B31" s="8">
        <v>3.0920000000000001</v>
      </c>
      <c r="C31" s="8">
        <f t="shared" si="43"/>
        <v>560</v>
      </c>
      <c r="D31" s="13">
        <v>186.41912899120001</v>
      </c>
      <c r="E31" s="13">
        <v>136.5375773188</v>
      </c>
      <c r="F31" s="13">
        <v>63130.5349540432</v>
      </c>
      <c r="G31" s="13">
        <v>32.543978852000002</v>
      </c>
      <c r="H31" s="13">
        <v>6999.8784561103994</v>
      </c>
      <c r="I31" s="13">
        <v>1952.0445895747998</v>
      </c>
      <c r="J31" s="13">
        <v>0.26687183879999998</v>
      </c>
      <c r="K31" s="13">
        <v>16.946731978399999</v>
      </c>
      <c r="L31" s="13">
        <v>527.17025293799998</v>
      </c>
      <c r="M31" s="13">
        <v>11.736860576</v>
      </c>
      <c r="N31" s="13">
        <v>4.8599657175999997</v>
      </c>
      <c r="O31" s="13">
        <v>0.40755338679999997</v>
      </c>
      <c r="P31" s="8">
        <f t="shared" si="12"/>
        <v>0.57640794684079044</v>
      </c>
      <c r="Q31" s="8">
        <f t="shared" si="12"/>
        <v>0.42217418906972964</v>
      </c>
      <c r="R31" s="8">
        <f t="shared" si="12"/>
        <v>195.19961407790157</v>
      </c>
      <c r="S31" s="8">
        <f t="shared" si="12"/>
        <v>0.10062598261038401</v>
      </c>
      <c r="T31" s="8">
        <f t="shared" si="12"/>
        <v>21.643624186293355</v>
      </c>
      <c r="U31" s="8">
        <f t="shared" si="12"/>
        <v>6.0357218709652809</v>
      </c>
      <c r="V31" s="8">
        <f t="shared" si="12"/>
        <v>8.2516772556959998E-4</v>
      </c>
      <c r="W31" s="8">
        <f t="shared" si="12"/>
        <v>5.23992952772128E-2</v>
      </c>
      <c r="X31" s="8">
        <f t="shared" si="12"/>
        <v>1.6300104220842959</v>
      </c>
      <c r="Y31" s="8">
        <f t="shared" si="12"/>
        <v>3.6290372900991998E-2</v>
      </c>
      <c r="Z31" s="8">
        <f t="shared" si="12"/>
        <v>1.50270139988192E-2</v>
      </c>
      <c r="AA31" s="8">
        <f t="shared" si="12"/>
        <v>1.2601550719856E-3</v>
      </c>
      <c r="AB31" s="45">
        <f t="shared" si="13"/>
        <v>8.3055900121151355E-2</v>
      </c>
      <c r="AC31" s="45">
        <f t="shared" si="14"/>
        <v>3.9054041542065647E-2</v>
      </c>
      <c r="AD31" s="45">
        <f t="shared" si="15"/>
        <v>8.4906313213528311</v>
      </c>
      <c r="AE31" s="45">
        <f t="shared" si="16"/>
        <v>4.1392835298389146E-3</v>
      </c>
      <c r="AF31" s="45">
        <f t="shared" si="17"/>
        <v>0.80220994018878256</v>
      </c>
      <c r="AG31" s="45">
        <f t="shared" si="18"/>
        <v>0.15436628825998161</v>
      </c>
      <c r="AH31" s="45">
        <f t="shared" si="19"/>
        <v>1.5019434393330906E-5</v>
      </c>
      <c r="AI31" s="45">
        <f t="shared" si="20"/>
        <v>1.307367646637046E-3</v>
      </c>
      <c r="AJ31" s="45">
        <f t="shared" si="21"/>
        <v>2.9185504424069756E-2</v>
      </c>
      <c r="AK31" s="45">
        <f t="shared" si="22"/>
        <v>4.2459778753939391E-4</v>
      </c>
      <c r="AL31" s="45">
        <f t="shared" si="23"/>
        <v>1.7150209996369777E-4</v>
      </c>
      <c r="AM31" s="45">
        <f t="shared" si="24"/>
        <v>9.1761091675933881E-6</v>
      </c>
      <c r="AN31" s="45">
        <f t="shared" si="25"/>
        <v>2.6861545964149854E-2</v>
      </c>
      <c r="AO31" s="45">
        <f t="shared" si="1"/>
        <v>1.2630673202479186E-2</v>
      </c>
      <c r="AP31" s="45">
        <f t="shared" si="2"/>
        <v>2.7459997805151457</v>
      </c>
      <c r="AQ31" s="45">
        <f t="shared" si="3"/>
        <v>1.3387074805429867E-3</v>
      </c>
      <c r="AR31" s="45">
        <f t="shared" si="4"/>
        <v>0.25944694055264633</v>
      </c>
      <c r="AS31" s="45">
        <f t="shared" si="5"/>
        <v>4.992441405562148E-2</v>
      </c>
      <c r="AT31" s="45">
        <f t="shared" si="6"/>
        <v>4.8575143574808885E-6</v>
      </c>
      <c r="AU31" s="45">
        <f t="shared" si="7"/>
        <v>4.2282265415169662E-4</v>
      </c>
      <c r="AV31" s="45">
        <f t="shared" si="8"/>
        <v>9.4390376533213961E-3</v>
      </c>
      <c r="AW31" s="45">
        <f t="shared" si="9"/>
        <v>1.3732140606060605E-4</v>
      </c>
      <c r="AX31" s="45">
        <f t="shared" si="10"/>
        <v>5.5466397142204973E-5</v>
      </c>
      <c r="AY31" s="45">
        <f t="shared" si="11"/>
        <v>2.967693779946115E-6</v>
      </c>
      <c r="AZ31">
        <f t="shared" si="26"/>
        <v>8.3055900121151355E-2</v>
      </c>
      <c r="BA31">
        <f t="shared" si="27"/>
        <v>0.11716212462619693</v>
      </c>
      <c r="BB31">
        <f t="shared" si="28"/>
        <v>8.4906313213528311</v>
      </c>
      <c r="BC31">
        <f t="shared" si="29"/>
        <v>8.2785670596778292E-3</v>
      </c>
      <c r="BD31">
        <f t="shared" si="30"/>
        <v>2.4066298205663479</v>
      </c>
      <c r="BE31">
        <f t="shared" si="31"/>
        <v>0.15436628825998161</v>
      </c>
      <c r="BF31">
        <f t="shared" si="32"/>
        <v>6.0077737573323626E-5</v>
      </c>
      <c r="BG31">
        <f t="shared" si="33"/>
        <v>2.6147352932740921E-3</v>
      </c>
      <c r="BH31">
        <f t="shared" si="34"/>
        <v>8.7556513272209271E-2</v>
      </c>
      <c r="BI31">
        <f t="shared" si="35"/>
        <v>4.2459778753939391E-4</v>
      </c>
      <c r="BJ31">
        <f t="shared" si="36"/>
        <v>3.4300419992739555E-4</v>
      </c>
      <c r="BK31">
        <f t="shared" si="37"/>
        <v>1.8352218335186776E-5</v>
      </c>
      <c r="BL31" s="46">
        <f t="shared" si="38"/>
        <v>72.999346921325994</v>
      </c>
      <c r="BM31">
        <f t="shared" si="39"/>
        <v>225.71398068073998</v>
      </c>
      <c r="BN31">
        <f t="shared" si="40"/>
        <v>9.6045699424964202</v>
      </c>
      <c r="BO31">
        <f t="shared" si="41"/>
        <v>3.1062645350893985</v>
      </c>
      <c r="BP31">
        <f t="shared" si="42"/>
        <v>11.351141302495046</v>
      </c>
    </row>
    <row r="32" spans="1:68" x14ac:dyDescent="0.2">
      <c r="A32" s="8" t="s">
        <v>386</v>
      </c>
      <c r="B32" s="8">
        <v>3.286</v>
      </c>
      <c r="C32" s="8">
        <f t="shared" si="43"/>
        <v>578</v>
      </c>
      <c r="D32" s="13">
        <v>174.29891932379999</v>
      </c>
      <c r="E32" s="13">
        <v>117.3600064866</v>
      </c>
      <c r="F32" s="13">
        <v>59444.564193097198</v>
      </c>
      <c r="G32" s="13">
        <v>35.077255741199998</v>
      </c>
      <c r="H32" s="13">
        <v>6661.5176273640009</v>
      </c>
      <c r="I32" s="13">
        <v>1823.3044751742</v>
      </c>
      <c r="J32" s="13">
        <v>0.67898459160000002</v>
      </c>
      <c r="K32" s="13">
        <v>15.1994345778</v>
      </c>
      <c r="L32" s="13">
        <v>511.58225593559996</v>
      </c>
      <c r="M32" s="13">
        <v>11.192501698799999</v>
      </c>
      <c r="N32" s="13">
        <v>4.6511749878000002</v>
      </c>
      <c r="O32" s="13">
        <v>0.56943531780000001</v>
      </c>
      <c r="P32" s="8">
        <f t="shared" si="12"/>
        <v>0.57274624889800674</v>
      </c>
      <c r="Q32" s="8">
        <f t="shared" si="12"/>
        <v>0.38564498131496761</v>
      </c>
      <c r="R32" s="8">
        <f t="shared" si="12"/>
        <v>195.33483793851738</v>
      </c>
      <c r="S32" s="8">
        <f t="shared" si="12"/>
        <v>0.11526386236558318</v>
      </c>
      <c r="T32" s="8">
        <f t="shared" si="12"/>
        <v>21.889746923518107</v>
      </c>
      <c r="U32" s="8">
        <f t="shared" si="12"/>
        <v>5.9913785054224205</v>
      </c>
      <c r="V32" s="8">
        <f t="shared" si="12"/>
        <v>2.2311433679975999E-3</v>
      </c>
      <c r="W32" s="8">
        <f t="shared" si="12"/>
        <v>4.9945342022650795E-2</v>
      </c>
      <c r="X32" s="8">
        <f t="shared" si="12"/>
        <v>1.6810592930043815</v>
      </c>
      <c r="Y32" s="8">
        <f t="shared" si="12"/>
        <v>3.6778560582256793E-2</v>
      </c>
      <c r="Z32" s="8">
        <f t="shared" si="12"/>
        <v>1.5283761009910799E-2</v>
      </c>
      <c r="AA32" s="8">
        <f t="shared" si="12"/>
        <v>1.8711644542907999E-3</v>
      </c>
      <c r="AB32" s="45">
        <f t="shared" si="13"/>
        <v>8.2528277939194053E-2</v>
      </c>
      <c r="AC32" s="45">
        <f t="shared" si="14"/>
        <v>3.5674836384363327E-2</v>
      </c>
      <c r="AD32" s="45">
        <f t="shared" si="15"/>
        <v>8.4965131769690032</v>
      </c>
      <c r="AE32" s="45">
        <f t="shared" si="16"/>
        <v>4.7414176209618752E-3</v>
      </c>
      <c r="AF32" s="45">
        <f t="shared" si="17"/>
        <v>0.81133235446694241</v>
      </c>
      <c r="AG32" s="45">
        <f t="shared" si="18"/>
        <v>0.15323218683944809</v>
      </c>
      <c r="AH32" s="45">
        <f t="shared" si="19"/>
        <v>4.0610545467739356E-5</v>
      </c>
      <c r="AI32" s="45">
        <f t="shared" si="20"/>
        <v>1.2461412680302094E-3</v>
      </c>
      <c r="AJ32" s="45">
        <f t="shared" si="21"/>
        <v>3.0099539713596805E-2</v>
      </c>
      <c r="AK32" s="45">
        <f t="shared" si="22"/>
        <v>4.3030958912199362E-4</v>
      </c>
      <c r="AL32" s="45">
        <f t="shared" si="23"/>
        <v>1.7443233291384157E-4</v>
      </c>
      <c r="AM32" s="45">
        <f t="shared" si="24"/>
        <v>1.3625314601986454E-5</v>
      </c>
      <c r="AN32" s="45">
        <f t="shared" si="25"/>
        <v>2.5115118058184435E-2</v>
      </c>
      <c r="AO32" s="45">
        <f t="shared" si="1"/>
        <v>1.0856614846123958E-2</v>
      </c>
      <c r="AP32" s="45">
        <f t="shared" si="2"/>
        <v>2.5856704738189298</v>
      </c>
      <c r="AQ32" s="45">
        <f t="shared" si="3"/>
        <v>1.4429146746688603E-3</v>
      </c>
      <c r="AR32" s="45">
        <f t="shared" si="4"/>
        <v>0.24690576824922167</v>
      </c>
      <c r="AS32" s="45">
        <f t="shared" si="5"/>
        <v>4.6631828009570324E-2</v>
      </c>
      <c r="AT32" s="45">
        <f t="shared" si="6"/>
        <v>1.2358656563523846E-5</v>
      </c>
      <c r="AU32" s="45">
        <f t="shared" si="7"/>
        <v>3.7922740962574846E-4</v>
      </c>
      <c r="AV32" s="45">
        <f t="shared" si="8"/>
        <v>9.1599329621414507E-3</v>
      </c>
      <c r="AW32" s="45">
        <f t="shared" si="9"/>
        <v>1.3095240082836081E-4</v>
      </c>
      <c r="AX32" s="45">
        <f t="shared" si="10"/>
        <v>5.3083485366354706E-5</v>
      </c>
      <c r="AY32" s="45">
        <f t="shared" si="11"/>
        <v>4.1464743158814531E-6</v>
      </c>
      <c r="AZ32">
        <f t="shared" si="26"/>
        <v>8.2528277939194053E-2</v>
      </c>
      <c r="BA32">
        <f t="shared" si="27"/>
        <v>0.10702450915308998</v>
      </c>
      <c r="BB32">
        <f t="shared" si="28"/>
        <v>8.4965131769690032</v>
      </c>
      <c r="BC32">
        <f t="shared" si="29"/>
        <v>9.4828352419237504E-3</v>
      </c>
      <c r="BD32">
        <f t="shared" si="30"/>
        <v>2.4339970634008274</v>
      </c>
      <c r="BE32">
        <f t="shared" si="31"/>
        <v>0.15323218683944809</v>
      </c>
      <c r="BF32">
        <f t="shared" si="32"/>
        <v>1.6244218187095742E-4</v>
      </c>
      <c r="BG32">
        <f t="shared" si="33"/>
        <v>2.4922825360604189E-3</v>
      </c>
      <c r="BH32">
        <f t="shared" si="34"/>
        <v>9.0298619140790418E-2</v>
      </c>
      <c r="BI32">
        <f t="shared" si="35"/>
        <v>4.3030958912199362E-4</v>
      </c>
      <c r="BJ32">
        <f t="shared" si="36"/>
        <v>3.4886466582768314E-4</v>
      </c>
      <c r="BK32">
        <f t="shared" si="37"/>
        <v>2.7250629203972909E-5</v>
      </c>
      <c r="BL32" s="46">
        <f t="shared" si="38"/>
        <v>68.799996264296382</v>
      </c>
      <c r="BM32">
        <f t="shared" si="39"/>
        <v>226.07678772447798</v>
      </c>
      <c r="BN32">
        <f t="shared" si="40"/>
        <v>9.6160269089836454</v>
      </c>
      <c r="BO32">
        <f t="shared" si="41"/>
        <v>2.9263624190455402</v>
      </c>
      <c r="BP32">
        <f t="shared" si="42"/>
        <v>11.376537818286362</v>
      </c>
    </row>
    <row r="33" spans="1:68" x14ac:dyDescent="0.2">
      <c r="A33" s="8" t="s">
        <v>387</v>
      </c>
      <c r="B33" s="8">
        <v>2.173</v>
      </c>
      <c r="C33" s="8">
        <f t="shared" si="43"/>
        <v>596</v>
      </c>
      <c r="D33" s="13">
        <v>488.18306640359998</v>
      </c>
      <c r="E33" s="13">
        <v>568.1898060428</v>
      </c>
      <c r="F33" s="13">
        <v>155651.51365455979</v>
      </c>
      <c r="G33" s="13">
        <v>37.644556117</v>
      </c>
      <c r="H33" s="13">
        <v>17432.790514123801</v>
      </c>
      <c r="I33" s="13">
        <v>5309.8058688663996</v>
      </c>
      <c r="J33" s="13">
        <v>0.90290299520000006</v>
      </c>
      <c r="K33" s="13">
        <v>47.191960769200001</v>
      </c>
      <c r="L33" s="13">
        <v>1065.7148218480002</v>
      </c>
      <c r="M33" s="13">
        <v>32.258307856599998</v>
      </c>
      <c r="N33" s="13">
        <v>12.611815043400002</v>
      </c>
      <c r="O33" s="13">
        <v>1.4271856798</v>
      </c>
      <c r="P33" s="8">
        <f t="shared" si="12"/>
        <v>1.0608218032950227</v>
      </c>
      <c r="Q33" s="8">
        <f t="shared" si="12"/>
        <v>1.2346764485310044</v>
      </c>
      <c r="R33" s="8">
        <f t="shared" si="12"/>
        <v>338.23073917135844</v>
      </c>
      <c r="S33" s="8">
        <f t="shared" si="12"/>
        <v>8.1801620442240999E-2</v>
      </c>
      <c r="T33" s="8">
        <f t="shared" si="12"/>
        <v>37.88145378719102</v>
      </c>
      <c r="U33" s="8">
        <f t="shared" si="12"/>
        <v>11.538208153046686</v>
      </c>
      <c r="V33" s="8">
        <f t="shared" si="12"/>
        <v>1.9620082085696003E-3</v>
      </c>
      <c r="W33" s="8">
        <f t="shared" si="12"/>
        <v>0.10254813075147161</v>
      </c>
      <c r="X33" s="8">
        <f t="shared" si="12"/>
        <v>2.3157983078757045</v>
      </c>
      <c r="Y33" s="8">
        <f t="shared" si="12"/>
        <v>7.0097302972391792E-2</v>
      </c>
      <c r="Z33" s="8">
        <f t="shared" si="12"/>
        <v>2.7405474089308206E-2</v>
      </c>
      <c r="AA33" s="8">
        <f t="shared" si="12"/>
        <v>3.1012744822054E-3</v>
      </c>
      <c r="AB33" s="45">
        <f t="shared" si="13"/>
        <v>0.15285616762176119</v>
      </c>
      <c r="AC33" s="45">
        <f t="shared" si="14"/>
        <v>0.11421613769944536</v>
      </c>
      <c r="AD33" s="45">
        <f t="shared" si="15"/>
        <v>14.712080868697628</v>
      </c>
      <c r="AE33" s="45">
        <f t="shared" si="16"/>
        <v>3.3649370811287948E-3</v>
      </c>
      <c r="AF33" s="45">
        <f t="shared" si="17"/>
        <v>1.4040568490434033</v>
      </c>
      <c r="AG33" s="45">
        <f t="shared" si="18"/>
        <v>0.29509483767382827</v>
      </c>
      <c r="AH33" s="45">
        <f t="shared" si="19"/>
        <v>3.5711834884776124E-5</v>
      </c>
      <c r="AI33" s="45">
        <f t="shared" si="20"/>
        <v>2.5585860965936032E-3</v>
      </c>
      <c r="AJ33" s="45">
        <f t="shared" si="21"/>
        <v>4.1464607124005452E-2</v>
      </c>
      <c r="AK33" s="45">
        <f t="shared" si="22"/>
        <v>8.2013926491624888E-4</v>
      </c>
      <c r="AL33" s="45">
        <f t="shared" si="23"/>
        <v>3.1277646757941341E-4</v>
      </c>
      <c r="AM33" s="45">
        <f t="shared" si="24"/>
        <v>2.2582643866638023E-5</v>
      </c>
      <c r="AN33" s="45">
        <f t="shared" si="25"/>
        <v>7.0343381326167131E-2</v>
      </c>
      <c r="AO33" s="45">
        <f t="shared" si="1"/>
        <v>5.2561499171396853E-2</v>
      </c>
      <c r="AP33" s="45">
        <f t="shared" si="2"/>
        <v>6.7704007679234364</v>
      </c>
      <c r="AQ33" s="45">
        <f t="shared" si="3"/>
        <v>1.5485214363225011E-3</v>
      </c>
      <c r="AR33" s="45">
        <f t="shared" si="4"/>
        <v>0.64613752832186067</v>
      </c>
      <c r="AS33" s="45">
        <f t="shared" si="5"/>
        <v>0.1358006616078363</v>
      </c>
      <c r="AT33" s="45">
        <f t="shared" si="6"/>
        <v>1.6434346472515475E-5</v>
      </c>
      <c r="AU33" s="45">
        <f t="shared" si="7"/>
        <v>1.177444130968064E-3</v>
      </c>
      <c r="AV33" s="45">
        <f t="shared" si="8"/>
        <v>1.9081733605156675E-2</v>
      </c>
      <c r="AW33" s="45">
        <f t="shared" si="9"/>
        <v>3.7742257934479927E-4</v>
      </c>
      <c r="AX33" s="45">
        <f t="shared" si="10"/>
        <v>1.4393762889066425E-4</v>
      </c>
      <c r="AY33" s="45">
        <f t="shared" si="11"/>
        <v>1.039238097866453E-5</v>
      </c>
      <c r="AZ33">
        <f t="shared" si="26"/>
        <v>0.15285616762176119</v>
      </c>
      <c r="BA33">
        <f t="shared" si="27"/>
        <v>0.34264841309833605</v>
      </c>
      <c r="BB33">
        <f t="shared" si="28"/>
        <v>14.712080868697628</v>
      </c>
      <c r="BC33">
        <f t="shared" si="29"/>
        <v>6.7298741622575896E-3</v>
      </c>
      <c r="BD33">
        <f t="shared" si="30"/>
        <v>4.21217054713021</v>
      </c>
      <c r="BE33">
        <f t="shared" si="31"/>
        <v>0.29509483767382827</v>
      </c>
      <c r="BF33">
        <f t="shared" si="32"/>
        <v>1.428473395391045E-4</v>
      </c>
      <c r="BG33">
        <f t="shared" si="33"/>
        <v>5.1171721931872064E-3</v>
      </c>
      <c r="BH33">
        <f t="shared" si="34"/>
        <v>0.12439382137201635</v>
      </c>
      <c r="BI33">
        <f t="shared" si="35"/>
        <v>8.2013926491624888E-4</v>
      </c>
      <c r="BJ33">
        <f t="shared" si="36"/>
        <v>6.2555293515882682E-4</v>
      </c>
      <c r="BK33">
        <f t="shared" si="37"/>
        <v>4.5165287733276047E-5</v>
      </c>
      <c r="BL33" s="46">
        <f t="shared" si="38"/>
        <v>180.64823446030559</v>
      </c>
      <c r="BM33">
        <f t="shared" si="39"/>
        <v>392.54861348224415</v>
      </c>
      <c r="BN33">
        <f t="shared" si="40"/>
        <v>16.726884201249042</v>
      </c>
      <c r="BO33">
        <f t="shared" si="41"/>
        <v>7.6975997244588319</v>
      </c>
      <c r="BP33">
        <f t="shared" si="42"/>
        <v>19.852725406776575</v>
      </c>
    </row>
    <row r="34" spans="1:68" x14ac:dyDescent="0.2">
      <c r="A34" s="8" t="s">
        <v>388</v>
      </c>
      <c r="B34" s="8">
        <v>3.4790000000000001</v>
      </c>
      <c r="C34" s="8">
        <f t="shared" si="43"/>
        <v>614</v>
      </c>
      <c r="D34" s="13">
        <v>170.01760457720002</v>
      </c>
      <c r="E34" s="13">
        <v>126.92053927260001</v>
      </c>
      <c r="F34" s="13">
        <v>54533.578133308809</v>
      </c>
      <c r="G34" s="13">
        <v>26.958963316600002</v>
      </c>
      <c r="H34" s="13">
        <v>6504.5665732358011</v>
      </c>
      <c r="I34" s="13">
        <v>1833.9596774836002</v>
      </c>
      <c r="J34" s="13">
        <v>0.53112740719999996</v>
      </c>
      <c r="K34" s="13">
        <v>15.624368700000002</v>
      </c>
      <c r="L34" s="13">
        <v>467.4966853084</v>
      </c>
      <c r="M34" s="13">
        <v>11.612496009400001</v>
      </c>
      <c r="N34" s="13">
        <v>4.5422921976000001</v>
      </c>
      <c r="O34" s="13">
        <v>0.35324219980000005</v>
      </c>
      <c r="P34" s="8">
        <f t="shared" si="12"/>
        <v>0.59149124632407879</v>
      </c>
      <c r="Q34" s="8">
        <f t="shared" si="12"/>
        <v>0.44155655612937544</v>
      </c>
      <c r="R34" s="8">
        <f t="shared" si="12"/>
        <v>189.72231832578134</v>
      </c>
      <c r="S34" s="8">
        <f t="shared" si="12"/>
        <v>9.379023337845141E-2</v>
      </c>
      <c r="T34" s="8">
        <f t="shared" si="12"/>
        <v>22.62938710828735</v>
      </c>
      <c r="U34" s="8">
        <f t="shared" si="12"/>
        <v>6.3803457179654446</v>
      </c>
      <c r="V34" s="8">
        <f t="shared" si="12"/>
        <v>1.8477922496487997E-3</v>
      </c>
      <c r="W34" s="8">
        <f t="shared" si="12"/>
        <v>5.4357178707300002E-2</v>
      </c>
      <c r="X34" s="8">
        <f t="shared" si="12"/>
        <v>1.6264209681879236</v>
      </c>
      <c r="Y34" s="8">
        <f t="shared" si="12"/>
        <v>4.0399873616702602E-2</v>
      </c>
      <c r="Z34" s="8">
        <f t="shared" si="12"/>
        <v>1.58026345554504E-2</v>
      </c>
      <c r="AA34" s="8">
        <f t="shared" si="12"/>
        <v>1.2289296131042001E-3</v>
      </c>
      <c r="AB34" s="45">
        <f t="shared" si="13"/>
        <v>8.5229286213844208E-2</v>
      </c>
      <c r="AC34" s="45">
        <f t="shared" si="14"/>
        <v>4.0847044970340002E-2</v>
      </c>
      <c r="AD34" s="45">
        <f t="shared" si="15"/>
        <v>8.2523844421827466</v>
      </c>
      <c r="AE34" s="45">
        <f t="shared" si="16"/>
        <v>3.8580926934780506E-3</v>
      </c>
      <c r="AF34" s="45">
        <f t="shared" si="17"/>
        <v>0.8387467423383006</v>
      </c>
      <c r="AG34" s="45">
        <f t="shared" si="18"/>
        <v>0.16318019739042058</v>
      </c>
      <c r="AH34" s="45">
        <f t="shared" si="19"/>
        <v>3.3632913171619944E-5</v>
      </c>
      <c r="AI34" s="45">
        <f t="shared" si="20"/>
        <v>1.3562170336152695E-3</v>
      </c>
      <c r="AJ34" s="45">
        <f t="shared" si="21"/>
        <v>2.9121234882505346E-2</v>
      </c>
      <c r="AK34" s="45">
        <f t="shared" si="22"/>
        <v>4.7267899399441442E-4</v>
      </c>
      <c r="AL34" s="45">
        <f t="shared" si="23"/>
        <v>1.8035419488073956E-4</v>
      </c>
      <c r="AM34" s="45">
        <f t="shared" si="24"/>
        <v>8.9487338025500615E-6</v>
      </c>
      <c r="AN34" s="45">
        <f t="shared" si="25"/>
        <v>2.4498213916023054E-2</v>
      </c>
      <c r="AO34" s="45">
        <f t="shared" si="1"/>
        <v>1.1741030459999999E-2</v>
      </c>
      <c r="AP34" s="45">
        <f t="shared" si="2"/>
        <v>2.3720564651286997</v>
      </c>
      <c r="AQ34" s="45">
        <f t="shared" si="3"/>
        <v>1.108965994101193E-3</v>
      </c>
      <c r="AR34" s="45">
        <f t="shared" si="4"/>
        <v>0.24108845712512234</v>
      </c>
      <c r="AS34" s="45">
        <f t="shared" si="5"/>
        <v>4.6904339577585677E-2</v>
      </c>
      <c r="AT34" s="45">
        <f t="shared" si="6"/>
        <v>9.6674082125955579E-6</v>
      </c>
      <c r="AU34" s="45">
        <f t="shared" si="7"/>
        <v>3.8982955838323354E-4</v>
      </c>
      <c r="AV34" s="45">
        <f t="shared" si="8"/>
        <v>8.3705762812605194E-3</v>
      </c>
      <c r="AW34" s="45">
        <f t="shared" si="9"/>
        <v>1.3586633917631917E-4</v>
      </c>
      <c r="AX34" s="45">
        <f t="shared" si="10"/>
        <v>5.184081485505592E-5</v>
      </c>
      <c r="AY34" s="45">
        <f t="shared" si="11"/>
        <v>2.5722143726789483E-6</v>
      </c>
      <c r="AZ34">
        <f t="shared" si="26"/>
        <v>8.5229286213844208E-2</v>
      </c>
      <c r="BA34">
        <f t="shared" si="27"/>
        <v>0.12254113491102001</v>
      </c>
      <c r="BB34">
        <f t="shared" si="28"/>
        <v>8.2523844421827466</v>
      </c>
      <c r="BC34">
        <f t="shared" si="29"/>
        <v>7.7161853869561012E-3</v>
      </c>
      <c r="BD34">
        <f t="shared" si="30"/>
        <v>2.5162402270149018</v>
      </c>
      <c r="BE34">
        <f t="shared" si="31"/>
        <v>0.16318019739042058</v>
      </c>
      <c r="BF34">
        <f t="shared" si="32"/>
        <v>1.3453165268647978E-4</v>
      </c>
      <c r="BG34">
        <f t="shared" si="33"/>
        <v>2.712434067230539E-3</v>
      </c>
      <c r="BH34">
        <f t="shared" si="34"/>
        <v>8.7363704647516041E-2</v>
      </c>
      <c r="BI34">
        <f t="shared" si="35"/>
        <v>4.7267899399441442E-4</v>
      </c>
      <c r="BJ34">
        <f t="shared" si="36"/>
        <v>3.6070838976147912E-4</v>
      </c>
      <c r="BK34">
        <f t="shared" si="37"/>
        <v>1.7897467605100123E-5</v>
      </c>
      <c r="BL34" s="46">
        <f t="shared" si="38"/>
        <v>63.696161703017026</v>
      </c>
      <c r="BM34">
        <f t="shared" si="39"/>
        <v>221.59894656479619</v>
      </c>
      <c r="BN34">
        <f t="shared" si="40"/>
        <v>9.4154188725410979</v>
      </c>
      <c r="BO34">
        <f t="shared" si="41"/>
        <v>2.706357824817792</v>
      </c>
      <c r="BP34">
        <f t="shared" si="42"/>
        <v>11.238353428318685</v>
      </c>
    </row>
    <row r="35" spans="1:68" x14ac:dyDescent="0.2">
      <c r="A35" s="8" t="s">
        <v>389</v>
      </c>
      <c r="B35" s="8">
        <v>3.4460000000000002</v>
      </c>
      <c r="C35" s="8">
        <f t="shared" si="43"/>
        <v>632</v>
      </c>
      <c r="D35" s="13">
        <v>179.19971927500001</v>
      </c>
      <c r="E35" s="13">
        <v>114.12045780980002</v>
      </c>
      <c r="F35" s="13">
        <v>56875.689556532998</v>
      </c>
      <c r="G35" s="13">
        <v>27.232647072700001</v>
      </c>
      <c r="H35" s="13">
        <v>6683.8653089909003</v>
      </c>
      <c r="I35" s="13">
        <v>1888.6430786861001</v>
      </c>
      <c r="J35" s="13">
        <v>0.11851477000000001</v>
      </c>
      <c r="K35" s="13">
        <v>14.349876092300001</v>
      </c>
      <c r="L35" s="13">
        <v>485.66070631669999</v>
      </c>
      <c r="M35" s="13">
        <v>12.1160881592</v>
      </c>
      <c r="N35" s="13">
        <v>4.6770237869999995</v>
      </c>
      <c r="O35" s="13">
        <v>0.35963845659999999</v>
      </c>
      <c r="P35" s="8">
        <f t="shared" si="12"/>
        <v>0.61752223262165007</v>
      </c>
      <c r="Q35" s="8">
        <f t="shared" si="12"/>
        <v>0.39325909761257088</v>
      </c>
      <c r="R35" s="8">
        <f t="shared" si="12"/>
        <v>195.99362621181274</v>
      </c>
      <c r="S35" s="8">
        <f t="shared" si="12"/>
        <v>9.3843701812524216E-2</v>
      </c>
      <c r="T35" s="8">
        <f t="shared" si="12"/>
        <v>23.032599854782646</v>
      </c>
      <c r="U35" s="8">
        <f t="shared" si="12"/>
        <v>6.5082640491523014</v>
      </c>
      <c r="V35" s="8">
        <f t="shared" si="12"/>
        <v>4.0840189742000004E-4</v>
      </c>
      <c r="W35" s="8">
        <f t="shared" si="12"/>
        <v>4.9449673014065804E-2</v>
      </c>
      <c r="X35" s="8">
        <f t="shared" si="12"/>
        <v>1.6735867939673483</v>
      </c>
      <c r="Y35" s="8">
        <f t="shared" si="12"/>
        <v>4.1752039796603205E-2</v>
      </c>
      <c r="Z35" s="8">
        <f t="shared" si="12"/>
        <v>1.6117023970002E-2</v>
      </c>
      <c r="AA35" s="8">
        <f t="shared" si="12"/>
        <v>1.2393141214436E-3</v>
      </c>
      <c r="AB35" s="45">
        <f t="shared" si="13"/>
        <v>8.8980148792744962E-2</v>
      </c>
      <c r="AC35" s="45">
        <f t="shared" si="14"/>
        <v>3.6379194968785465E-2</v>
      </c>
      <c r="AD35" s="45">
        <f t="shared" si="15"/>
        <v>8.5251686042545778</v>
      </c>
      <c r="AE35" s="45">
        <f t="shared" si="16"/>
        <v>3.8602921354390879E-3</v>
      </c>
      <c r="AF35" s="45">
        <f t="shared" si="17"/>
        <v>0.85369161804235161</v>
      </c>
      <c r="AG35" s="45">
        <f t="shared" si="18"/>
        <v>0.16645176596297445</v>
      </c>
      <c r="AH35" s="45">
        <f t="shared" si="19"/>
        <v>7.4335984240990178E-6</v>
      </c>
      <c r="AI35" s="45">
        <f t="shared" si="20"/>
        <v>1.2337742767980491E-3</v>
      </c>
      <c r="AJ35" s="45">
        <f t="shared" si="21"/>
        <v>2.9965743849012502E-2</v>
      </c>
      <c r="AK35" s="45">
        <f t="shared" si="22"/>
        <v>4.8849935411961166E-4</v>
      </c>
      <c r="AL35" s="45">
        <f t="shared" si="23"/>
        <v>1.8394229593702351E-4</v>
      </c>
      <c r="AM35" s="45">
        <f t="shared" si="24"/>
        <v>9.0243509899046078E-6</v>
      </c>
      <c r="AN35" s="45">
        <f t="shared" si="25"/>
        <v>2.5821285198126803E-2</v>
      </c>
      <c r="AO35" s="45">
        <f t="shared" si="1"/>
        <v>1.0556934117465312E-2</v>
      </c>
      <c r="AP35" s="45">
        <f t="shared" si="2"/>
        <v>2.473931690149326</v>
      </c>
      <c r="AQ35" s="45">
        <f t="shared" si="3"/>
        <v>1.120224067161662E-3</v>
      </c>
      <c r="AR35" s="45">
        <f t="shared" si="4"/>
        <v>0.24773407372093778</v>
      </c>
      <c r="AS35" s="45">
        <f t="shared" si="5"/>
        <v>4.8302892038007673E-2</v>
      </c>
      <c r="AT35" s="45">
        <f t="shared" si="6"/>
        <v>2.157167273389152E-6</v>
      </c>
      <c r="AU35" s="45">
        <f t="shared" si="7"/>
        <v>3.5803084062624755E-4</v>
      </c>
      <c r="AV35" s="45">
        <f t="shared" si="8"/>
        <v>8.6958049474789613E-3</v>
      </c>
      <c r="AW35" s="45">
        <f t="shared" si="9"/>
        <v>1.4175837322101325E-4</v>
      </c>
      <c r="AX35" s="45">
        <f t="shared" si="10"/>
        <v>5.337849562885186E-5</v>
      </c>
      <c r="AY35" s="45">
        <f t="shared" si="11"/>
        <v>2.6187901885968099E-6</v>
      </c>
      <c r="AZ35">
        <f t="shared" si="26"/>
        <v>8.8980148792744962E-2</v>
      </c>
      <c r="BA35">
        <f t="shared" si="27"/>
        <v>0.10913758490635639</v>
      </c>
      <c r="BB35">
        <f t="shared" si="28"/>
        <v>8.5251686042545778</v>
      </c>
      <c r="BC35">
        <f t="shared" si="29"/>
        <v>7.7205842708781757E-3</v>
      </c>
      <c r="BD35">
        <f t="shared" si="30"/>
        <v>2.5610748541270549</v>
      </c>
      <c r="BE35">
        <f t="shared" si="31"/>
        <v>0.16645176596297445</v>
      </c>
      <c r="BF35">
        <f t="shared" si="32"/>
        <v>2.9734393696396071E-5</v>
      </c>
      <c r="BG35">
        <f t="shared" si="33"/>
        <v>2.4675485535960982E-3</v>
      </c>
      <c r="BH35">
        <f t="shared" si="34"/>
        <v>8.9897231547037507E-2</v>
      </c>
      <c r="BI35">
        <f t="shared" si="35"/>
        <v>4.8849935411961166E-4</v>
      </c>
      <c r="BJ35">
        <f t="shared" si="36"/>
        <v>3.6788459187404702E-4</v>
      </c>
      <c r="BK35">
        <f t="shared" si="37"/>
        <v>1.8048701979809216E-5</v>
      </c>
      <c r="BL35" s="46">
        <f t="shared" si="38"/>
        <v>66.286032615949281</v>
      </c>
      <c r="BM35">
        <f t="shared" si="39"/>
        <v>228.42166839456129</v>
      </c>
      <c r="BN35">
        <f t="shared" si="40"/>
        <v>9.706420041882156</v>
      </c>
      <c r="BO35">
        <f t="shared" si="41"/>
        <v>2.8167208479054429</v>
      </c>
      <c r="BP35">
        <f t="shared" si="42"/>
        <v>11.551802489456891</v>
      </c>
    </row>
    <row r="36" spans="1:68" x14ac:dyDescent="0.2">
      <c r="A36" s="8" t="s">
        <v>390</v>
      </c>
      <c r="B36" s="8">
        <v>3.29</v>
      </c>
      <c r="C36" s="8">
        <f t="shared" si="43"/>
        <v>650</v>
      </c>
      <c r="D36" s="13">
        <v>190.06224677020001</v>
      </c>
      <c r="E36" s="13">
        <v>119.76349680679999</v>
      </c>
      <c r="F36" s="13">
        <v>59993.534888730101</v>
      </c>
      <c r="G36" s="13">
        <v>27.2363044387</v>
      </c>
      <c r="H36" s="13">
        <v>6933.1612434713998</v>
      </c>
      <c r="I36" s="13">
        <v>1974.0738806278002</v>
      </c>
      <c r="J36" s="13">
        <v>0.14510842639999999</v>
      </c>
      <c r="K36" s="13">
        <v>16.550467225600002</v>
      </c>
      <c r="L36" s="13">
        <v>518.83761057800007</v>
      </c>
      <c r="M36" s="13">
        <v>12.4219703622</v>
      </c>
      <c r="N36" s="13">
        <v>4.9685449463999998</v>
      </c>
      <c r="O36" s="13">
        <v>0.45994912529999998</v>
      </c>
      <c r="P36" s="8">
        <f t="shared" si="12"/>
        <v>0.62530479187395804</v>
      </c>
      <c r="Q36" s="8">
        <f t="shared" si="12"/>
        <v>0.39402190449437197</v>
      </c>
      <c r="R36" s="8">
        <f t="shared" si="12"/>
        <v>197.37872978392204</v>
      </c>
      <c r="S36" s="8">
        <f t="shared" si="12"/>
        <v>8.9607441603322999E-2</v>
      </c>
      <c r="T36" s="8">
        <f t="shared" si="12"/>
        <v>22.810100491020904</v>
      </c>
      <c r="U36" s="8">
        <f t="shared" si="12"/>
        <v>6.4947030672654629</v>
      </c>
      <c r="V36" s="8">
        <f t="shared" si="12"/>
        <v>4.7740672285599998E-4</v>
      </c>
      <c r="W36" s="8">
        <f t="shared" si="12"/>
        <v>5.4451037172224007E-2</v>
      </c>
      <c r="X36" s="8">
        <f t="shared" si="12"/>
        <v>1.7069757388016202</v>
      </c>
      <c r="Y36" s="8">
        <f t="shared" si="12"/>
        <v>4.0868282491638E-2</v>
      </c>
      <c r="Z36" s="8">
        <f t="shared" si="12"/>
        <v>1.6346512873655999E-2</v>
      </c>
      <c r="AA36" s="8">
        <f t="shared" si="12"/>
        <v>1.513232622237E-3</v>
      </c>
      <c r="AB36" s="45">
        <f t="shared" si="13"/>
        <v>9.0101555025065991E-2</v>
      </c>
      <c r="AC36" s="45">
        <f t="shared" si="14"/>
        <v>3.6449759897721735E-2</v>
      </c>
      <c r="AD36" s="45">
        <f t="shared" si="15"/>
        <v>8.5854166935155316</v>
      </c>
      <c r="AE36" s="45">
        <f t="shared" si="16"/>
        <v>3.6860321515147267E-3</v>
      </c>
      <c r="AF36" s="45">
        <f t="shared" si="17"/>
        <v>0.84544479210603796</v>
      </c>
      <c r="AG36" s="45">
        <f t="shared" si="18"/>
        <v>0.16610493778172539</v>
      </c>
      <c r="AH36" s="45">
        <f t="shared" si="19"/>
        <v>8.6896017993447399E-6</v>
      </c>
      <c r="AI36" s="45">
        <f t="shared" si="20"/>
        <v>1.3585588116822357E-3</v>
      </c>
      <c r="AJ36" s="45">
        <f t="shared" si="21"/>
        <v>3.0563576343806985E-2</v>
      </c>
      <c r="AK36" s="45">
        <f t="shared" si="22"/>
        <v>4.7815938331154789E-4</v>
      </c>
      <c r="AL36" s="45">
        <f t="shared" si="23"/>
        <v>1.8656143430330972E-4</v>
      </c>
      <c r="AM36" s="45">
        <f t="shared" si="24"/>
        <v>1.1018951592783804E-5</v>
      </c>
      <c r="AN36" s="45">
        <f t="shared" si="25"/>
        <v>2.7386490889077807E-2</v>
      </c>
      <c r="AO36" s="45">
        <f t="shared" si="1"/>
        <v>1.1078954376207215E-2</v>
      </c>
      <c r="AP36" s="45">
        <f t="shared" si="2"/>
        <v>2.609549146965207</v>
      </c>
      <c r="AQ36" s="45">
        <f t="shared" si="3"/>
        <v>1.1203745141382148E-3</v>
      </c>
      <c r="AR36" s="45">
        <f t="shared" si="4"/>
        <v>0.25697410094408446</v>
      </c>
      <c r="AS36" s="45">
        <f t="shared" si="5"/>
        <v>5.0487823033959087E-2</v>
      </c>
      <c r="AT36" s="45">
        <f t="shared" si="6"/>
        <v>2.6412163523844194E-6</v>
      </c>
      <c r="AU36" s="45">
        <f t="shared" si="7"/>
        <v>4.1293580902195611E-4</v>
      </c>
      <c r="AV36" s="45">
        <f t="shared" si="8"/>
        <v>9.289840833983886E-3</v>
      </c>
      <c r="AW36" s="45">
        <f t="shared" si="9"/>
        <v>1.4533719857493858E-4</v>
      </c>
      <c r="AX36" s="45">
        <f t="shared" si="10"/>
        <v>5.6705603131705081E-5</v>
      </c>
      <c r="AY36" s="45">
        <f t="shared" si="11"/>
        <v>3.3492254081409737E-6</v>
      </c>
      <c r="AZ36">
        <f t="shared" si="26"/>
        <v>9.0101555025065991E-2</v>
      </c>
      <c r="BA36">
        <f t="shared" si="27"/>
        <v>0.10934927969316521</v>
      </c>
      <c r="BB36">
        <f t="shared" si="28"/>
        <v>8.5854166935155316</v>
      </c>
      <c r="BC36">
        <f t="shared" si="29"/>
        <v>7.3720643030294533E-3</v>
      </c>
      <c r="BD36">
        <f t="shared" si="30"/>
        <v>2.5363343763181136</v>
      </c>
      <c r="BE36">
        <f t="shared" si="31"/>
        <v>0.16610493778172539</v>
      </c>
      <c r="BF36">
        <f t="shared" si="32"/>
        <v>3.475840719737896E-5</v>
      </c>
      <c r="BG36">
        <f t="shared" si="33"/>
        <v>2.7171176233644714E-3</v>
      </c>
      <c r="BH36">
        <f t="shared" si="34"/>
        <v>9.1690729031420948E-2</v>
      </c>
      <c r="BI36">
        <f t="shared" si="35"/>
        <v>4.7815938331154789E-4</v>
      </c>
      <c r="BJ36">
        <f t="shared" si="36"/>
        <v>3.7312286860661945E-4</v>
      </c>
      <c r="BK36">
        <f t="shared" si="37"/>
        <v>2.2037903185567608E-5</v>
      </c>
      <c r="BL36" s="46">
        <f t="shared" si="38"/>
        <v>69.791215711508912</v>
      </c>
      <c r="BM36">
        <f t="shared" si="39"/>
        <v>229.61309969086432</v>
      </c>
      <c r="BN36">
        <f t="shared" si="40"/>
        <v>9.7598103350040937</v>
      </c>
      <c r="BO36">
        <f t="shared" si="41"/>
        <v>2.9665077006091471</v>
      </c>
      <c r="BP36">
        <f t="shared" si="42"/>
        <v>11.589994831853717</v>
      </c>
    </row>
    <row r="37" spans="1:68" x14ac:dyDescent="0.2">
      <c r="A37" s="8" t="s">
        <v>391</v>
      </c>
      <c r="B37" s="8">
        <v>3.2269999999999999</v>
      </c>
      <c r="C37" s="8">
        <f t="shared" si="43"/>
        <v>668</v>
      </c>
      <c r="D37" s="13">
        <v>198.06435888159999</v>
      </c>
      <c r="E37" s="13">
        <v>118.3344632877</v>
      </c>
      <c r="F37" s="13">
        <v>61018.8284692097</v>
      </c>
      <c r="G37" s="13">
        <v>27.229200836199997</v>
      </c>
      <c r="H37" s="13">
        <v>7009.6738977075001</v>
      </c>
      <c r="I37" s="13">
        <v>2035.0049956039998</v>
      </c>
      <c r="J37" s="13">
        <v>8.1902319400000007E-2</v>
      </c>
      <c r="K37" s="13">
        <v>17.806107569899996</v>
      </c>
      <c r="L37" s="13">
        <v>522.89398847699988</v>
      </c>
      <c r="M37" s="13">
        <v>12.7349051128</v>
      </c>
      <c r="N37" s="13">
        <v>5.1381128285999997</v>
      </c>
      <c r="O37" s="13">
        <v>0.60189149220000004</v>
      </c>
      <c r="P37" s="8">
        <f t="shared" si="12"/>
        <v>0.63915368611092316</v>
      </c>
      <c r="Q37" s="8">
        <f t="shared" si="12"/>
        <v>0.3818653130294079</v>
      </c>
      <c r="R37" s="8">
        <f t="shared" si="12"/>
        <v>196.90775947013969</v>
      </c>
      <c r="S37" s="8">
        <f t="shared" si="12"/>
        <v>8.7868631098417388E-2</v>
      </c>
      <c r="T37" s="8">
        <f t="shared" si="12"/>
        <v>22.6202176679021</v>
      </c>
      <c r="U37" s="8">
        <f t="shared" si="12"/>
        <v>6.5669611208141072</v>
      </c>
      <c r="V37" s="8">
        <f t="shared" si="12"/>
        <v>2.6429878470379998E-4</v>
      </c>
      <c r="W37" s="8">
        <f t="shared" si="12"/>
        <v>5.7460309128067287E-2</v>
      </c>
      <c r="X37" s="8">
        <f t="shared" si="12"/>
        <v>1.6873789008152784</v>
      </c>
      <c r="Y37" s="8">
        <f t="shared" si="12"/>
        <v>4.1095538799005599E-2</v>
      </c>
      <c r="Z37" s="8">
        <f t="shared" si="12"/>
        <v>1.65806900978922E-2</v>
      </c>
      <c r="AA37" s="8">
        <f t="shared" si="12"/>
        <v>1.9423038453294001E-3</v>
      </c>
      <c r="AB37" s="45">
        <f t="shared" si="13"/>
        <v>9.2097072926645984E-2</v>
      </c>
      <c r="AC37" s="45">
        <f t="shared" si="14"/>
        <v>3.5325190844533567E-2</v>
      </c>
      <c r="AD37" s="45">
        <f t="shared" si="15"/>
        <v>8.5649308164480082</v>
      </c>
      <c r="AE37" s="45">
        <f t="shared" si="16"/>
        <v>3.6145055984540268E-3</v>
      </c>
      <c r="AF37" s="45">
        <f t="shared" si="17"/>
        <v>0.83840688168651223</v>
      </c>
      <c r="AG37" s="45">
        <f t="shared" si="18"/>
        <v>0.167952969841793</v>
      </c>
      <c r="AH37" s="45">
        <f t="shared" si="19"/>
        <v>4.8106804642118673E-6</v>
      </c>
      <c r="AI37" s="45">
        <f t="shared" si="20"/>
        <v>1.433640447307068E-3</v>
      </c>
      <c r="AJ37" s="45">
        <f t="shared" si="21"/>
        <v>3.0212692942081978E-2</v>
      </c>
      <c r="AK37" s="45">
        <f t="shared" si="22"/>
        <v>4.808182847666503E-4</v>
      </c>
      <c r="AL37" s="45">
        <f t="shared" si="23"/>
        <v>1.8923408009463821E-4</v>
      </c>
      <c r="AM37" s="45">
        <f t="shared" si="24"/>
        <v>1.4143332449788102E-5</v>
      </c>
      <c r="AN37" s="45">
        <f t="shared" si="25"/>
        <v>2.8539532980057635E-2</v>
      </c>
      <c r="AO37" s="45">
        <f t="shared" si="1"/>
        <v>1.0946758861026827E-2</v>
      </c>
      <c r="AP37" s="45">
        <f t="shared" si="2"/>
        <v>2.6541465188868947</v>
      </c>
      <c r="AQ37" s="45">
        <f t="shared" si="3"/>
        <v>1.1200823050678732E-3</v>
      </c>
      <c r="AR37" s="45">
        <f t="shared" si="4"/>
        <v>0.25981000362147888</v>
      </c>
      <c r="AS37" s="45">
        <f t="shared" si="5"/>
        <v>5.2046163570434775E-2</v>
      </c>
      <c r="AT37" s="45">
        <f t="shared" si="6"/>
        <v>1.4907593629413907E-6</v>
      </c>
      <c r="AU37" s="45">
        <f t="shared" si="7"/>
        <v>4.4426416092564861E-4</v>
      </c>
      <c r="AV37" s="45">
        <f t="shared" si="8"/>
        <v>9.3624706978871954E-3</v>
      </c>
      <c r="AW37" s="45">
        <f t="shared" si="9"/>
        <v>1.4899853881829883E-4</v>
      </c>
      <c r="AX37" s="45">
        <f t="shared" si="10"/>
        <v>5.8640867708285779E-5</v>
      </c>
      <c r="AY37" s="45">
        <f t="shared" si="11"/>
        <v>4.3828114192092042E-6</v>
      </c>
      <c r="AZ37">
        <f t="shared" si="26"/>
        <v>9.2097072926645984E-2</v>
      </c>
      <c r="BA37">
        <f t="shared" si="27"/>
        <v>0.10597557253360071</v>
      </c>
      <c r="BB37">
        <f t="shared" si="28"/>
        <v>8.5649308164480082</v>
      </c>
      <c r="BC37">
        <f t="shared" si="29"/>
        <v>7.2290111969080537E-3</v>
      </c>
      <c r="BD37">
        <f t="shared" si="30"/>
        <v>2.5152206450595367</v>
      </c>
      <c r="BE37">
        <f t="shared" si="31"/>
        <v>0.167952969841793</v>
      </c>
      <c r="BF37">
        <f t="shared" si="32"/>
        <v>1.9242721856847469E-5</v>
      </c>
      <c r="BG37">
        <f t="shared" si="33"/>
        <v>2.8672808946141361E-3</v>
      </c>
      <c r="BH37">
        <f t="shared" si="34"/>
        <v>9.063807882624593E-2</v>
      </c>
      <c r="BI37">
        <f t="shared" si="35"/>
        <v>4.808182847666503E-4</v>
      </c>
      <c r="BJ37">
        <f t="shared" si="36"/>
        <v>3.7846816018927642E-4</v>
      </c>
      <c r="BK37">
        <f t="shared" si="37"/>
        <v>2.8286664899576203E-5</v>
      </c>
      <c r="BL37" s="46">
        <f t="shared" si="38"/>
        <v>70.966392293326606</v>
      </c>
      <c r="BM37">
        <f t="shared" si="39"/>
        <v>229.00854793056493</v>
      </c>
      <c r="BN37">
        <f t="shared" si="40"/>
        <v>9.73466277711311</v>
      </c>
      <c r="BO37">
        <f t="shared" si="41"/>
        <v>3.0166293080610815</v>
      </c>
      <c r="BP37">
        <f t="shared" si="42"/>
        <v>11.547818263559066</v>
      </c>
    </row>
    <row r="38" spans="1:68" x14ac:dyDescent="0.2">
      <c r="A38" s="8" t="s">
        <v>392</v>
      </c>
      <c r="B38" s="8">
        <v>3.3820000000000001</v>
      </c>
      <c r="C38" s="8">
        <f t="shared" si="43"/>
        <v>686</v>
      </c>
      <c r="D38" s="13">
        <v>183.27527153759999</v>
      </c>
      <c r="E38" s="13">
        <v>98.340880549999994</v>
      </c>
      <c r="F38" s="13">
        <v>57143.9147404576</v>
      </c>
      <c r="G38" s="13">
        <v>31.374807481600001</v>
      </c>
      <c r="H38" s="13">
        <v>6617.3549564979994</v>
      </c>
      <c r="I38" s="13">
        <v>1883.4235370895999</v>
      </c>
      <c r="J38" s="13">
        <v>7.2317247200000004E-2</v>
      </c>
      <c r="K38" s="13">
        <v>14.905410555200001</v>
      </c>
      <c r="L38" s="13">
        <v>494.65027300919996</v>
      </c>
      <c r="M38" s="13">
        <v>12.1036711884</v>
      </c>
      <c r="N38" s="13">
        <v>5.0950421543999997</v>
      </c>
      <c r="O38" s="13">
        <v>0.56111334840000004</v>
      </c>
      <c r="P38" s="8">
        <f t="shared" si="12"/>
        <v>0.61983696834016322</v>
      </c>
      <c r="Q38" s="8">
        <f t="shared" si="12"/>
        <v>0.33258885802009996</v>
      </c>
      <c r="R38" s="8">
        <f t="shared" si="12"/>
        <v>193.26071965222761</v>
      </c>
      <c r="S38" s="8">
        <f t="shared" si="12"/>
        <v>0.1061095989027712</v>
      </c>
      <c r="T38" s="8">
        <f t="shared" si="12"/>
        <v>22.379894462876234</v>
      </c>
      <c r="U38" s="8">
        <f t="shared" si="12"/>
        <v>6.3697384024370267</v>
      </c>
      <c r="V38" s="8">
        <f t="shared" si="12"/>
        <v>2.4457693003040001E-4</v>
      </c>
      <c r="W38" s="8">
        <f t="shared" si="12"/>
        <v>5.0410098497686406E-2</v>
      </c>
      <c r="X38" s="8">
        <f t="shared" si="12"/>
        <v>1.6729072233171143</v>
      </c>
      <c r="Y38" s="8">
        <f t="shared" si="12"/>
        <v>4.0934615959168801E-2</v>
      </c>
      <c r="Z38" s="8">
        <f t="shared" si="12"/>
        <v>1.7231432566180798E-2</v>
      </c>
      <c r="AA38" s="8">
        <f t="shared" si="12"/>
        <v>1.8976853442888002E-3</v>
      </c>
      <c r="AB38" s="45">
        <f t="shared" si="13"/>
        <v>8.9313684198870771E-2</v>
      </c>
      <c r="AC38" s="45">
        <f t="shared" si="14"/>
        <v>3.0766776875124878E-2</v>
      </c>
      <c r="AD38" s="45">
        <f t="shared" si="15"/>
        <v>8.4062948957036809</v>
      </c>
      <c r="AE38" s="45">
        <f t="shared" si="16"/>
        <v>4.3648539244249777E-3</v>
      </c>
      <c r="AF38" s="45">
        <f t="shared" si="17"/>
        <v>0.82949942412439703</v>
      </c>
      <c r="AG38" s="45">
        <f t="shared" si="18"/>
        <v>0.16290891054826154</v>
      </c>
      <c r="AH38" s="45">
        <f t="shared" si="19"/>
        <v>4.4517096838441943E-6</v>
      </c>
      <c r="AI38" s="45">
        <f t="shared" si="20"/>
        <v>1.2577369884652298E-3</v>
      </c>
      <c r="AJ38" s="45">
        <f t="shared" si="21"/>
        <v>2.9953576066555312E-2</v>
      </c>
      <c r="AK38" s="45">
        <f t="shared" si="22"/>
        <v>4.7893548565776064E-4</v>
      </c>
      <c r="AL38" s="45">
        <f t="shared" si="23"/>
        <v>1.966609514515042E-4</v>
      </c>
      <c r="AM38" s="45">
        <f t="shared" si="24"/>
        <v>1.3818432566000147E-5</v>
      </c>
      <c r="AN38" s="45">
        <f t="shared" si="25"/>
        <v>2.6408540567377518E-2</v>
      </c>
      <c r="AO38" s="45">
        <f t="shared" si="1"/>
        <v>9.0972137419056409E-3</v>
      </c>
      <c r="AP38" s="45">
        <f t="shared" si="2"/>
        <v>2.4855987272926319</v>
      </c>
      <c r="AQ38" s="45">
        <f t="shared" si="3"/>
        <v>1.2906132242533938E-3</v>
      </c>
      <c r="AR38" s="45">
        <f t="shared" si="4"/>
        <v>0.24526890127865081</v>
      </c>
      <c r="AS38" s="45">
        <f t="shared" si="5"/>
        <v>4.8169399925565209E-2</v>
      </c>
      <c r="AT38" s="45">
        <f t="shared" si="6"/>
        <v>1.3162949981798328E-6</v>
      </c>
      <c r="AU38" s="45">
        <f t="shared" si="7"/>
        <v>3.7189148091816375E-4</v>
      </c>
      <c r="AV38" s="45">
        <f t="shared" si="8"/>
        <v>8.8567640646230964E-3</v>
      </c>
      <c r="AW38" s="45">
        <f t="shared" si="9"/>
        <v>1.4161309451737452E-4</v>
      </c>
      <c r="AX38" s="45">
        <f t="shared" si="10"/>
        <v>5.814930557406984E-5</v>
      </c>
      <c r="AY38" s="45">
        <f t="shared" si="11"/>
        <v>4.0858759804849635E-6</v>
      </c>
      <c r="AZ38">
        <f t="shared" si="26"/>
        <v>8.9313684198870771E-2</v>
      </c>
      <c r="BA38">
        <f t="shared" si="27"/>
        <v>9.2300330625374627E-2</v>
      </c>
      <c r="BB38">
        <f t="shared" si="28"/>
        <v>8.4062948957036809</v>
      </c>
      <c r="BC38">
        <f t="shared" si="29"/>
        <v>8.7297078488499553E-3</v>
      </c>
      <c r="BD38">
        <f t="shared" si="30"/>
        <v>2.488498272373191</v>
      </c>
      <c r="BE38">
        <f t="shared" si="31"/>
        <v>0.16290891054826154</v>
      </c>
      <c r="BF38">
        <f t="shared" si="32"/>
        <v>1.7806838735376777E-5</v>
      </c>
      <c r="BG38">
        <f t="shared" si="33"/>
        <v>2.5154739769304595E-3</v>
      </c>
      <c r="BH38">
        <f t="shared" si="34"/>
        <v>8.9860728199665937E-2</v>
      </c>
      <c r="BI38">
        <f t="shared" si="35"/>
        <v>4.7893548565776064E-4</v>
      </c>
      <c r="BJ38">
        <f t="shared" si="36"/>
        <v>3.9332190290300841E-4</v>
      </c>
      <c r="BK38">
        <f t="shared" si="37"/>
        <v>2.7636865132000294E-5</v>
      </c>
      <c r="BL38" s="46">
        <f t="shared" si="38"/>
        <v>66.485072021117219</v>
      </c>
      <c r="BM38">
        <f t="shared" si="39"/>
        <v>224.85251357541839</v>
      </c>
      <c r="BN38">
        <f t="shared" si="40"/>
        <v>9.5550537250091399</v>
      </c>
      <c r="BO38">
        <f t="shared" si="41"/>
        <v>2.8252672161469956</v>
      </c>
      <c r="BP38">
        <f t="shared" si="42"/>
        <v>11.341339704567256</v>
      </c>
    </row>
    <row r="39" spans="1:68" x14ac:dyDescent="0.2">
      <c r="A39" s="8" t="s">
        <v>393</v>
      </c>
      <c r="B39" s="8">
        <v>3.4209999999999998</v>
      </c>
      <c r="C39" s="8">
        <f t="shared" si="43"/>
        <v>704</v>
      </c>
      <c r="D39" s="13">
        <v>178.48759158589999</v>
      </c>
      <c r="E39" s="13">
        <v>87.721006292999988</v>
      </c>
      <c r="F39" s="13">
        <v>56322.178298331797</v>
      </c>
      <c r="G39" s="13">
        <v>30.711458050099996</v>
      </c>
      <c r="H39" s="13">
        <v>6488.0171977091995</v>
      </c>
      <c r="I39" s="13">
        <v>1855.8422632770998</v>
      </c>
      <c r="J39" s="13">
        <v>0.1435806017</v>
      </c>
      <c r="K39" s="13">
        <v>21.311406099699997</v>
      </c>
      <c r="L39" s="13">
        <v>533.76345255579997</v>
      </c>
      <c r="M39" s="13">
        <v>12.015291613599999</v>
      </c>
      <c r="N39" s="13">
        <v>5.0805598473999991</v>
      </c>
      <c r="O39" s="13">
        <v>0.62714638429999991</v>
      </c>
      <c r="P39" s="8">
        <f t="shared" ref="P39:AA42" si="44">($B39/1000)*D39</f>
        <v>0.6106060508153639</v>
      </c>
      <c r="Q39" s="8">
        <f t="shared" si="44"/>
        <v>0.30009356252835295</v>
      </c>
      <c r="R39" s="8">
        <f t="shared" si="44"/>
        <v>192.67817195859308</v>
      </c>
      <c r="S39" s="8">
        <f t="shared" si="44"/>
        <v>0.10506389798939209</v>
      </c>
      <c r="T39" s="8">
        <f t="shared" si="44"/>
        <v>22.195506833363172</v>
      </c>
      <c r="U39" s="8">
        <f t="shared" si="44"/>
        <v>6.3488363826709584</v>
      </c>
      <c r="V39" s="8">
        <f t="shared" si="44"/>
        <v>4.911892384157E-4</v>
      </c>
      <c r="W39" s="8">
        <f t="shared" si="44"/>
        <v>7.2906320267073693E-2</v>
      </c>
      <c r="X39" s="8">
        <f t="shared" si="44"/>
        <v>1.8260047711933918</v>
      </c>
      <c r="Y39" s="8">
        <f t="shared" si="44"/>
        <v>4.1104312610125593E-2</v>
      </c>
      <c r="Z39" s="8">
        <f t="shared" si="44"/>
        <v>1.7380595237955397E-2</v>
      </c>
      <c r="AA39" s="8">
        <f t="shared" si="44"/>
        <v>2.1454677806902996E-3</v>
      </c>
      <c r="AB39" s="45">
        <f t="shared" si="13"/>
        <v>8.7983580809130241E-2</v>
      </c>
      <c r="AC39" s="45">
        <f t="shared" si="14"/>
        <v>2.7760736589116829E-2</v>
      </c>
      <c r="AD39" s="45">
        <f t="shared" si="15"/>
        <v>8.380955718077125</v>
      </c>
      <c r="AE39" s="45">
        <f t="shared" si="16"/>
        <v>4.3218386667787777E-3</v>
      </c>
      <c r="AF39" s="45">
        <f t="shared" si="17"/>
        <v>0.82266519026549934</v>
      </c>
      <c r="AG39" s="45">
        <f t="shared" si="18"/>
        <v>0.16237433203762042</v>
      </c>
      <c r="AH39" s="45">
        <f t="shared" si="19"/>
        <v>8.9404666620986537E-6</v>
      </c>
      <c r="AI39" s="45">
        <f t="shared" si="20"/>
        <v>1.8190199667433558E-3</v>
      </c>
      <c r="AJ39" s="45">
        <f t="shared" si="21"/>
        <v>3.269480342333736E-2</v>
      </c>
      <c r="AK39" s="45">
        <f t="shared" si="22"/>
        <v>4.8092093845940792E-4</v>
      </c>
      <c r="AL39" s="45">
        <f t="shared" si="23"/>
        <v>1.9836333300565391E-4</v>
      </c>
      <c r="AM39" s="45">
        <f t="shared" si="24"/>
        <v>1.5622717401079877E-5</v>
      </c>
      <c r="AN39" s="45">
        <f t="shared" si="25"/>
        <v>2.5718673139178673E-2</v>
      </c>
      <c r="AO39" s="45">
        <f t="shared" si="1"/>
        <v>8.1148016922294158E-3</v>
      </c>
      <c r="AP39" s="45">
        <f t="shared" si="2"/>
        <v>2.4498555153689345</v>
      </c>
      <c r="AQ39" s="45">
        <f t="shared" si="3"/>
        <v>1.2633261229987658E-3</v>
      </c>
      <c r="AR39" s="45">
        <f t="shared" si="4"/>
        <v>0.24047506292472942</v>
      </c>
      <c r="AS39" s="45">
        <f t="shared" si="5"/>
        <v>4.7463996503250637E-2</v>
      </c>
      <c r="AT39" s="45">
        <f t="shared" si="6"/>
        <v>2.6134073844193668E-6</v>
      </c>
      <c r="AU39" s="45">
        <f t="shared" si="7"/>
        <v>5.3172170907435129E-4</v>
      </c>
      <c r="AV39" s="45">
        <f t="shared" si="8"/>
        <v>9.5570895712766332E-3</v>
      </c>
      <c r="AW39" s="45">
        <f t="shared" si="9"/>
        <v>1.4057905245817246E-4</v>
      </c>
      <c r="AX39" s="45">
        <f t="shared" si="10"/>
        <v>5.7984020171193782E-5</v>
      </c>
      <c r="AY39" s="45">
        <f t="shared" si="11"/>
        <v>4.566710728173013E-6</v>
      </c>
      <c r="AZ39">
        <f t="shared" si="26"/>
        <v>8.7983580809130241E-2</v>
      </c>
      <c r="BA39">
        <f t="shared" si="27"/>
        <v>8.3282209767350485E-2</v>
      </c>
      <c r="BB39">
        <f t="shared" si="28"/>
        <v>8.380955718077125</v>
      </c>
      <c r="BC39">
        <f t="shared" si="29"/>
        <v>8.6436773335575555E-3</v>
      </c>
      <c r="BD39">
        <f t="shared" si="30"/>
        <v>2.4679955707964982</v>
      </c>
      <c r="BE39">
        <f t="shared" si="31"/>
        <v>0.16237433203762042</v>
      </c>
      <c r="BF39">
        <f t="shared" si="32"/>
        <v>3.5761866648394615E-5</v>
      </c>
      <c r="BG39">
        <f t="shared" si="33"/>
        <v>3.6380399334867116E-3</v>
      </c>
      <c r="BH39">
        <f t="shared" si="34"/>
        <v>9.8084410270012079E-2</v>
      </c>
      <c r="BI39">
        <f t="shared" si="35"/>
        <v>4.8092093845940792E-4</v>
      </c>
      <c r="BJ39">
        <f t="shared" si="36"/>
        <v>3.9672666601130781E-4</v>
      </c>
      <c r="BK39">
        <f t="shared" si="37"/>
        <v>3.1245434802159754E-5</v>
      </c>
      <c r="BL39" s="46">
        <f t="shared" si="38"/>
        <v>65.535899252349608</v>
      </c>
      <c r="BM39">
        <f t="shared" si="39"/>
        <v>224.19831134228795</v>
      </c>
      <c r="BN39">
        <f t="shared" si="40"/>
        <v>9.521279067290882</v>
      </c>
      <c r="BO39">
        <f t="shared" si="41"/>
        <v>2.7831859302224151</v>
      </c>
      <c r="BP39">
        <f t="shared" si="42"/>
        <v>11.293902193930702</v>
      </c>
    </row>
    <row r="40" spans="1:68" x14ac:dyDescent="0.2">
      <c r="A40" s="8" t="s">
        <v>394</v>
      </c>
      <c r="B40" s="8">
        <v>3.4079999999999999</v>
      </c>
      <c r="C40" s="8">
        <f t="shared" si="43"/>
        <v>722</v>
      </c>
      <c r="D40" s="13">
        <v>180.23425573419999</v>
      </c>
      <c r="E40" s="13">
        <v>80.980916448100004</v>
      </c>
      <c r="F40" s="13">
        <v>56213.606840151311</v>
      </c>
      <c r="G40" s="13">
        <v>31.640741716100003</v>
      </c>
      <c r="H40" s="13">
        <v>6484.808534658001</v>
      </c>
      <c r="I40" s="13">
        <v>1854.0081300372003</v>
      </c>
      <c r="J40" s="13">
        <v>0.31021421199999999</v>
      </c>
      <c r="K40" s="13">
        <v>12.988608625099999</v>
      </c>
      <c r="L40" s="13">
        <v>528.94504425440005</v>
      </c>
      <c r="M40" s="13">
        <v>11.7495647173</v>
      </c>
      <c r="N40" s="13">
        <v>5.2481597223000005</v>
      </c>
      <c r="O40" s="13">
        <v>0.62576652570000002</v>
      </c>
      <c r="P40" s="8">
        <f t="shared" si="44"/>
        <v>0.61423834354215356</v>
      </c>
      <c r="Q40" s="8">
        <f t="shared" si="44"/>
        <v>0.27598296325512484</v>
      </c>
      <c r="R40" s="8">
        <f t="shared" si="44"/>
        <v>191.57597211123567</v>
      </c>
      <c r="S40" s="8">
        <f t="shared" si="44"/>
        <v>0.10783164776846881</v>
      </c>
      <c r="T40" s="8">
        <f t="shared" si="44"/>
        <v>22.100227486114466</v>
      </c>
      <c r="U40" s="8">
        <f t="shared" si="44"/>
        <v>6.3184597071667783</v>
      </c>
      <c r="V40" s="8">
        <f t="shared" si="44"/>
        <v>1.0572100344959999E-3</v>
      </c>
      <c r="W40" s="8">
        <f t="shared" si="44"/>
        <v>4.4265178194340796E-2</v>
      </c>
      <c r="X40" s="8">
        <f t="shared" si="44"/>
        <v>1.8026447108189954</v>
      </c>
      <c r="Y40" s="8">
        <f t="shared" si="44"/>
        <v>4.0042516556558404E-2</v>
      </c>
      <c r="Z40" s="8">
        <f t="shared" si="44"/>
        <v>1.7885728333598402E-2</v>
      </c>
      <c r="AA40" s="8">
        <f t="shared" si="44"/>
        <v>2.1326123195856E-3</v>
      </c>
      <c r="AB40" s="45">
        <f t="shared" si="13"/>
        <v>8.8506965928264195E-2</v>
      </c>
      <c r="AC40" s="45">
        <f t="shared" si="14"/>
        <v>2.5530338876514784E-2</v>
      </c>
      <c r="AD40" s="45">
        <f t="shared" si="15"/>
        <v>8.3330131409845887</v>
      </c>
      <c r="AE40" s="45">
        <f t="shared" si="16"/>
        <v>4.4356909818374663E-3</v>
      </c>
      <c r="AF40" s="45">
        <f t="shared" si="17"/>
        <v>0.81913370964101062</v>
      </c>
      <c r="AG40" s="45">
        <f t="shared" si="18"/>
        <v>0.16159743496590226</v>
      </c>
      <c r="AH40" s="45">
        <f t="shared" si="19"/>
        <v>1.9242992983181652E-5</v>
      </c>
      <c r="AI40" s="45">
        <f t="shared" si="20"/>
        <v>1.1044206136312574E-3</v>
      </c>
      <c r="AJ40" s="45">
        <f t="shared" si="21"/>
        <v>3.2276539137314153E-2</v>
      </c>
      <c r="AK40" s="45">
        <f t="shared" si="22"/>
        <v>4.6849791220964556E-4</v>
      </c>
      <c r="AL40" s="45">
        <f t="shared" si="23"/>
        <v>2.0412837632502169E-4</v>
      </c>
      <c r="AM40" s="45">
        <f t="shared" si="24"/>
        <v>1.5529107402502002E-5</v>
      </c>
      <c r="AN40" s="45">
        <f t="shared" si="25"/>
        <v>2.5970353852190198E-2</v>
      </c>
      <c r="AO40" s="45">
        <f t="shared" si="1"/>
        <v>7.4912966186956526E-3</v>
      </c>
      <c r="AP40" s="45">
        <f t="shared" si="2"/>
        <v>2.4451329639039288</v>
      </c>
      <c r="AQ40" s="45">
        <f t="shared" si="3"/>
        <v>1.3015525181447965E-3</v>
      </c>
      <c r="AR40" s="45">
        <f t="shared" si="4"/>
        <v>0.24035613545804302</v>
      </c>
      <c r="AS40" s="45">
        <f t="shared" si="5"/>
        <v>4.741708772473658E-2</v>
      </c>
      <c r="AT40" s="45">
        <f t="shared" si="6"/>
        <v>5.6464181288678559E-6</v>
      </c>
      <c r="AU40" s="45">
        <f t="shared" si="7"/>
        <v>3.2406708146457086E-4</v>
      </c>
      <c r="AV40" s="45">
        <f t="shared" si="8"/>
        <v>9.4708154745640118E-3</v>
      </c>
      <c r="AW40" s="45">
        <f t="shared" si="9"/>
        <v>1.3747004466245469E-4</v>
      </c>
      <c r="AX40" s="45">
        <f t="shared" si="10"/>
        <v>5.9896824039032191E-5</v>
      </c>
      <c r="AY40" s="45">
        <f t="shared" si="11"/>
        <v>4.556662970217724E-6</v>
      </c>
      <c r="AZ40">
        <f t="shared" si="26"/>
        <v>8.8506965928264195E-2</v>
      </c>
      <c r="BA40">
        <f t="shared" si="27"/>
        <v>7.6591016629544345E-2</v>
      </c>
      <c r="BB40">
        <f t="shared" si="28"/>
        <v>8.3330131409845887</v>
      </c>
      <c r="BC40">
        <f t="shared" si="29"/>
        <v>8.8713819636749326E-3</v>
      </c>
      <c r="BD40">
        <f t="shared" si="30"/>
        <v>2.4574011289230318</v>
      </c>
      <c r="BE40">
        <f t="shared" si="31"/>
        <v>0.16159743496590226</v>
      </c>
      <c r="BF40">
        <f t="shared" si="32"/>
        <v>7.6971971932726608E-5</v>
      </c>
      <c r="BG40">
        <f t="shared" si="33"/>
        <v>2.2088412272625148E-3</v>
      </c>
      <c r="BH40">
        <f t="shared" si="34"/>
        <v>9.6829617411942459E-2</v>
      </c>
      <c r="BI40">
        <f t="shared" si="35"/>
        <v>4.6849791220964556E-4</v>
      </c>
      <c r="BJ40">
        <f t="shared" si="36"/>
        <v>4.0825675265004338E-4</v>
      </c>
      <c r="BK40">
        <f t="shared" si="37"/>
        <v>3.1058214805004004E-5</v>
      </c>
      <c r="BL40" s="46">
        <f t="shared" si="38"/>
        <v>65.405146776801715</v>
      </c>
      <c r="BM40">
        <f t="shared" si="39"/>
        <v>222.90074021534025</v>
      </c>
      <c r="BN40">
        <f t="shared" si="40"/>
        <v>9.4663056395179819</v>
      </c>
      <c r="BO40">
        <f t="shared" si="41"/>
        <v>2.7776718425815674</v>
      </c>
      <c r="BP40">
        <f t="shared" si="42"/>
        <v>11.226004312885806</v>
      </c>
    </row>
    <row r="41" spans="1:68" x14ac:dyDescent="0.2">
      <c r="A41" s="8" t="s">
        <v>395</v>
      </c>
      <c r="B41" s="8">
        <v>3.3519999999999999</v>
      </c>
      <c r="C41" s="8">
        <f t="shared" si="43"/>
        <v>740</v>
      </c>
      <c r="D41" s="13">
        <v>179.16897384079999</v>
      </c>
      <c r="E41" s="13">
        <v>74.6988364714</v>
      </c>
      <c r="F41" s="13">
        <v>55939.823179098203</v>
      </c>
      <c r="G41" s="13">
        <v>28.5612104442</v>
      </c>
      <c r="H41" s="13">
        <v>6456.9885848371996</v>
      </c>
      <c r="I41" s="13">
        <v>1830.8182077266001</v>
      </c>
      <c r="J41" s="13">
        <v>1.1559133000000001E-2</v>
      </c>
      <c r="K41" s="13">
        <v>11.9053039048</v>
      </c>
      <c r="L41" s="13">
        <v>508.82559660919998</v>
      </c>
      <c r="M41" s="13">
        <v>11.7339271938</v>
      </c>
      <c r="N41" s="13">
        <v>5.3136831830000002</v>
      </c>
      <c r="O41" s="13">
        <v>0.67555593820000004</v>
      </c>
      <c r="P41" s="8">
        <f t="shared" si="44"/>
        <v>0.6005744003143616</v>
      </c>
      <c r="Q41" s="8">
        <f t="shared" si="44"/>
        <v>0.2503904998521328</v>
      </c>
      <c r="R41" s="8">
        <f t="shared" si="44"/>
        <v>187.51028729633717</v>
      </c>
      <c r="S41" s="8">
        <f t="shared" si="44"/>
        <v>9.5737177408958402E-2</v>
      </c>
      <c r="T41" s="8">
        <f t="shared" si="44"/>
        <v>21.643825736374293</v>
      </c>
      <c r="U41" s="8">
        <f t="shared" si="44"/>
        <v>6.1369026322995639</v>
      </c>
      <c r="V41" s="8">
        <f t="shared" si="44"/>
        <v>3.8746213816000005E-5</v>
      </c>
      <c r="W41" s="8">
        <f t="shared" si="44"/>
        <v>3.9906578688889603E-2</v>
      </c>
      <c r="X41" s="8">
        <f t="shared" si="44"/>
        <v>1.7055833998340384</v>
      </c>
      <c r="Y41" s="8">
        <f t="shared" si="44"/>
        <v>3.9332123953617598E-2</v>
      </c>
      <c r="Z41" s="8">
        <f t="shared" si="44"/>
        <v>1.7811466029415999E-2</v>
      </c>
      <c r="AA41" s="8">
        <f t="shared" si="44"/>
        <v>2.2644635048463999E-3</v>
      </c>
      <c r="AB41" s="45">
        <f t="shared" si="13"/>
        <v>8.6538098028005994E-2</v>
      </c>
      <c r="AC41" s="45">
        <f t="shared" si="14"/>
        <v>2.3162858450706085E-2</v>
      </c>
      <c r="AD41" s="45">
        <f t="shared" si="15"/>
        <v>8.1561673465131435</v>
      </c>
      <c r="AE41" s="45">
        <f t="shared" si="16"/>
        <v>3.9381808888917487E-3</v>
      </c>
      <c r="AF41" s="45">
        <f t="shared" si="17"/>
        <v>0.8022174105401888</v>
      </c>
      <c r="AG41" s="45">
        <f t="shared" si="18"/>
        <v>0.15695403151661289</v>
      </c>
      <c r="AH41" s="45">
        <f t="shared" si="19"/>
        <v>7.0524597408081557E-7</v>
      </c>
      <c r="AI41" s="45">
        <f t="shared" si="20"/>
        <v>9.9567312098027948E-4</v>
      </c>
      <c r="AJ41" s="45">
        <f t="shared" si="21"/>
        <v>3.0538646371245093E-2</v>
      </c>
      <c r="AK41" s="45">
        <f t="shared" si="22"/>
        <v>4.6018631044363636E-4</v>
      </c>
      <c r="AL41" s="45">
        <f t="shared" si="23"/>
        <v>2.0328082663108877E-4</v>
      </c>
      <c r="AM41" s="45">
        <f t="shared" si="24"/>
        <v>1.6489212152089127E-5</v>
      </c>
      <c r="AN41" s="45">
        <f t="shared" si="25"/>
        <v>2.5816855020288184E-2</v>
      </c>
      <c r="AO41" s="45">
        <f t="shared" si="1"/>
        <v>6.9101606356521735E-3</v>
      </c>
      <c r="AP41" s="45">
        <f t="shared" si="2"/>
        <v>2.4332241487211048</v>
      </c>
      <c r="AQ41" s="45">
        <f t="shared" si="3"/>
        <v>1.174874966853147E-3</v>
      </c>
      <c r="AR41" s="45">
        <f t="shared" si="4"/>
        <v>0.23932500314444774</v>
      </c>
      <c r="AS41" s="45">
        <f t="shared" si="5"/>
        <v>4.6823995082521747E-2</v>
      </c>
      <c r="AT41" s="45">
        <f t="shared" si="6"/>
        <v>2.1039557699308342E-7</v>
      </c>
      <c r="AU41" s="45">
        <f t="shared" si="7"/>
        <v>2.9703852057884236E-4</v>
      </c>
      <c r="AV41" s="45">
        <f t="shared" si="8"/>
        <v>9.1105746930922119E-3</v>
      </c>
      <c r="AW41" s="45">
        <f t="shared" si="9"/>
        <v>1.3728708545454545E-4</v>
      </c>
      <c r="AX41" s="45">
        <f t="shared" si="10"/>
        <v>6.0644638016434597E-5</v>
      </c>
      <c r="AY41" s="45">
        <f t="shared" si="11"/>
        <v>4.9192160358261122E-6</v>
      </c>
      <c r="AZ41">
        <f t="shared" si="26"/>
        <v>8.6538098028005994E-2</v>
      </c>
      <c r="BA41">
        <f t="shared" si="27"/>
        <v>6.9488575352118248E-2</v>
      </c>
      <c r="BB41">
        <f t="shared" si="28"/>
        <v>8.1561673465131435</v>
      </c>
      <c r="BC41">
        <f t="shared" si="29"/>
        <v>7.8763617777834975E-3</v>
      </c>
      <c r="BD41">
        <f t="shared" si="30"/>
        <v>2.4066522316205665</v>
      </c>
      <c r="BE41">
        <f t="shared" si="31"/>
        <v>0.15695403151661289</v>
      </c>
      <c r="BF41">
        <f t="shared" si="32"/>
        <v>2.8209838963232623E-6</v>
      </c>
      <c r="BG41">
        <f t="shared" si="33"/>
        <v>1.991346241960559E-3</v>
      </c>
      <c r="BH41">
        <f t="shared" si="34"/>
        <v>9.1615939113735279E-2</v>
      </c>
      <c r="BI41">
        <f t="shared" si="35"/>
        <v>4.6018631044363636E-4</v>
      </c>
      <c r="BJ41">
        <f t="shared" si="36"/>
        <v>4.0656165326217753E-4</v>
      </c>
      <c r="BK41">
        <f t="shared" si="37"/>
        <v>3.2978424304178254E-5</v>
      </c>
      <c r="BL41" s="46">
        <f t="shared" si="38"/>
        <v>65.048524618380398</v>
      </c>
      <c r="BM41">
        <f t="shared" si="39"/>
        <v>218.04265452081108</v>
      </c>
      <c r="BN41">
        <f t="shared" si="40"/>
        <v>9.2611929070249719</v>
      </c>
      <c r="BO41">
        <f t="shared" si="41"/>
        <v>2.7628857121196218</v>
      </c>
      <c r="BP41">
        <f t="shared" si="42"/>
        <v>10.97818647753583</v>
      </c>
    </row>
    <row r="42" spans="1:68" x14ac:dyDescent="0.2">
      <c r="A42" s="8" t="s">
        <v>396</v>
      </c>
      <c r="B42" s="8">
        <v>3.3540000000000001</v>
      </c>
      <c r="C42" s="8">
        <f t="shared" si="43"/>
        <v>758</v>
      </c>
      <c r="D42" s="13">
        <v>75.375905240400002</v>
      </c>
      <c r="E42" s="13">
        <v>0</v>
      </c>
      <c r="F42" s="13">
        <v>23243.920262635602</v>
      </c>
      <c r="G42" s="13">
        <v>30.810927034600002</v>
      </c>
      <c r="H42" s="13">
        <v>466.24458074159998</v>
      </c>
      <c r="I42" s="13">
        <v>489.25774874619998</v>
      </c>
      <c r="J42" s="13">
        <v>3.6582079400000002E-2</v>
      </c>
      <c r="K42" s="13">
        <v>17.751124688800001</v>
      </c>
      <c r="L42" s="13">
        <v>184.10524270140002</v>
      </c>
      <c r="M42" s="13">
        <v>3.2079747578000002</v>
      </c>
      <c r="N42" s="13">
        <v>0.97515055420000007</v>
      </c>
      <c r="O42" s="13">
        <v>0.48833529260000008</v>
      </c>
      <c r="P42" s="8">
        <f t="shared" si="44"/>
        <v>0.25281078617630159</v>
      </c>
      <c r="Q42" s="8">
        <f t="shared" si="44"/>
        <v>0</v>
      </c>
      <c r="R42" s="8">
        <f t="shared" si="44"/>
        <v>77.960108560879817</v>
      </c>
      <c r="S42" s="8">
        <f t="shared" si="44"/>
        <v>0.10333984927404842</v>
      </c>
      <c r="T42" s="8">
        <f t="shared" si="44"/>
        <v>1.5637843238073263</v>
      </c>
      <c r="U42" s="8">
        <f t="shared" si="44"/>
        <v>1.6409704892947548</v>
      </c>
      <c r="V42" s="8">
        <f t="shared" si="44"/>
        <v>1.2269629430760001E-4</v>
      </c>
      <c r="W42" s="8">
        <f t="shared" si="44"/>
        <v>5.9537272206235205E-2</v>
      </c>
      <c r="X42" s="8">
        <f t="shared" si="44"/>
        <v>0.61748898402049568</v>
      </c>
      <c r="Y42" s="8">
        <f t="shared" si="44"/>
        <v>1.0759547337661201E-2</v>
      </c>
      <c r="Z42" s="8">
        <f t="shared" si="44"/>
        <v>3.2706549587868004E-3</v>
      </c>
      <c r="AA42" s="8">
        <f t="shared" si="44"/>
        <v>1.6378765713804004E-3</v>
      </c>
      <c r="AB42" s="52">
        <f t="shared" si="13"/>
        <v>3.6428067172377752E-2</v>
      </c>
      <c r="AC42" s="52">
        <f t="shared" si="14"/>
        <v>0</v>
      </c>
      <c r="AD42" s="52">
        <f t="shared" si="15"/>
        <v>3.3910443045184784</v>
      </c>
      <c r="AE42" s="52">
        <f t="shared" si="16"/>
        <v>4.2509193448806428E-3</v>
      </c>
      <c r="AF42" s="52">
        <f t="shared" si="17"/>
        <v>5.7960871897973547E-2</v>
      </c>
      <c r="AG42" s="52">
        <f t="shared" si="18"/>
        <v>4.1968554713420834E-2</v>
      </c>
      <c r="AH42" s="52">
        <f t="shared" si="19"/>
        <v>2.2332780179759743E-6</v>
      </c>
      <c r="AI42" s="52">
        <f t="shared" si="20"/>
        <v>1.485460883389102E-3</v>
      </c>
      <c r="AJ42" s="52">
        <f t="shared" si="21"/>
        <v>1.1056203832059009E-2</v>
      </c>
      <c r="AK42" s="52">
        <f t="shared" si="22"/>
        <v>1.2588682973746579E-4</v>
      </c>
      <c r="AL42" s="52">
        <f t="shared" si="23"/>
        <v>3.7327721510919882E-5</v>
      </c>
      <c r="AM42" s="52">
        <f t="shared" si="24"/>
        <v>1.1926575193915388E-5</v>
      </c>
      <c r="AN42" s="45">
        <f t="shared" si="25"/>
        <v>1.0861081446743515E-2</v>
      </c>
      <c r="AO42" s="45">
        <f t="shared" si="1"/>
        <v>0</v>
      </c>
      <c r="AP42" s="45">
        <f t="shared" si="2"/>
        <v>1.0110448135117704</v>
      </c>
      <c r="AQ42" s="45">
        <f t="shared" si="3"/>
        <v>1.2674178130234475E-3</v>
      </c>
      <c r="AR42" s="45">
        <f t="shared" si="4"/>
        <v>1.7281118633862117E-2</v>
      </c>
      <c r="AS42" s="45">
        <f t="shared" si="5"/>
        <v>1.2512985901437339E-2</v>
      </c>
      <c r="AT42" s="45">
        <f t="shared" si="6"/>
        <v>6.658551037495451E-7</v>
      </c>
      <c r="AU42" s="45">
        <f t="shared" si="7"/>
        <v>4.4289233255489027E-4</v>
      </c>
      <c r="AV42" s="45">
        <f t="shared" si="8"/>
        <v>3.2964233250026859E-3</v>
      </c>
      <c r="AW42" s="45">
        <f t="shared" si="9"/>
        <v>3.7533342199602206E-5</v>
      </c>
      <c r="AX42" s="45">
        <f t="shared" si="10"/>
        <v>1.1129314702122803E-5</v>
      </c>
      <c r="AY42" s="45">
        <f t="shared" si="11"/>
        <v>3.5559258181023817E-6</v>
      </c>
      <c r="AZ42">
        <f t="shared" si="26"/>
        <v>3.6428067172377752E-2</v>
      </c>
      <c r="BA42">
        <f t="shared" si="27"/>
        <v>0</v>
      </c>
      <c r="BB42">
        <f t="shared" si="28"/>
        <v>3.3910443045184784</v>
      </c>
      <c r="BC42">
        <f t="shared" si="29"/>
        <v>8.5018386897612857E-3</v>
      </c>
      <c r="BD42">
        <f t="shared" si="30"/>
        <v>0.17388261569392063</v>
      </c>
      <c r="BE42">
        <f t="shared" si="31"/>
        <v>4.1968554713420834E-2</v>
      </c>
      <c r="BF42">
        <f t="shared" si="32"/>
        <v>8.9331120719038972E-6</v>
      </c>
      <c r="BG42">
        <f t="shared" si="33"/>
        <v>2.9709217667782039E-3</v>
      </c>
      <c r="BH42">
        <f t="shared" si="34"/>
        <v>3.3168611496177031E-2</v>
      </c>
      <c r="BI42">
        <f t="shared" si="35"/>
        <v>1.2588682973746579E-4</v>
      </c>
      <c r="BJ42">
        <f t="shared" si="36"/>
        <v>7.4655443021839763E-5</v>
      </c>
      <c r="BK42">
        <f t="shared" si="37"/>
        <v>2.3853150387830776E-5</v>
      </c>
      <c r="BL42" s="46">
        <f t="shared" si="38"/>
        <v>24.512173834472598</v>
      </c>
      <c r="BM42">
        <f t="shared" si="39"/>
        <v>82.21383104082112</v>
      </c>
      <c r="BN42">
        <f t="shared" si="40"/>
        <v>3.5443717567670396</v>
      </c>
      <c r="BO42">
        <f t="shared" si="41"/>
        <v>1.056759617402218</v>
      </c>
      <c r="BP42">
        <f t="shared" si="42"/>
        <v>3.6881982425861328</v>
      </c>
    </row>
    <row r="43" spans="1:68" s="93" customFormat="1" x14ac:dyDescent="0.2">
      <c r="D43" s="102">
        <f>AVERAGE(D3:D42)</f>
        <v>252.35916315842746</v>
      </c>
      <c r="E43" s="102">
        <f t="shared" ref="E43:O43" si="45">AVERAGE(E3:E42)</f>
        <v>612.89065469545983</v>
      </c>
      <c r="F43" s="102">
        <f t="shared" si="45"/>
        <v>90795.438488919724</v>
      </c>
      <c r="G43" s="102">
        <f t="shared" si="45"/>
        <v>43.392594486735</v>
      </c>
      <c r="H43" s="102">
        <f t="shared" si="45"/>
        <v>9421.5003481101921</v>
      </c>
      <c r="I43" s="102">
        <f t="shared" si="45"/>
        <v>2642.9089620306049</v>
      </c>
      <c r="J43" s="102">
        <f t="shared" si="45"/>
        <v>1.9875340432475006</v>
      </c>
      <c r="K43" s="102">
        <f t="shared" si="45"/>
        <v>45.028895660779995</v>
      </c>
      <c r="L43" s="102">
        <f t="shared" si="45"/>
        <v>1097.1936710512598</v>
      </c>
      <c r="M43" s="102">
        <f t="shared" si="45"/>
        <v>15.921040327662501</v>
      </c>
      <c r="N43" s="102">
        <f t="shared" si="45"/>
        <v>17.649326195989996</v>
      </c>
      <c r="O43" s="102">
        <f t="shared" si="45"/>
        <v>1.3488452618224993</v>
      </c>
      <c r="AN43" s="93">
        <f t="shared" ref="AN43" si="46">AVERAGE(AN3:AN42)</f>
        <v>3.6362991809571685E-2</v>
      </c>
      <c r="AO43" s="93">
        <f>AVERAGE(AO3:AO42)</f>
        <v>5.669663780716562E-2</v>
      </c>
      <c r="AP43" s="93">
        <f t="shared" ref="AP43:AY43" si="47">AVERAGE(AP3:AP42)</f>
        <v>3.9493448668516629</v>
      </c>
      <c r="AQ43" s="93">
        <f t="shared" si="47"/>
        <v>1.7849689217085559E-3</v>
      </c>
      <c r="AR43" s="93">
        <f t="shared" si="47"/>
        <v>0.34920312631987377</v>
      </c>
      <c r="AS43" s="93">
        <f t="shared" si="47"/>
        <v>6.7593579591575567E-2</v>
      </c>
      <c r="AT43" s="93">
        <f t="shared" si="47"/>
        <v>3.6176447820303979E-5</v>
      </c>
      <c r="AU43" s="93">
        <f t="shared" si="47"/>
        <v>1.1234754406382235E-3</v>
      </c>
      <c r="AV43" s="93">
        <f t="shared" si="47"/>
        <v>1.9645365641025245E-2</v>
      </c>
      <c r="AW43" s="93">
        <f t="shared" si="47"/>
        <v>1.8627635811000934E-4</v>
      </c>
      <c r="AX43" s="93">
        <f t="shared" si="47"/>
        <v>2.0143033777664915E-4</v>
      </c>
      <c r="AY43" s="93">
        <f t="shared" si="47"/>
        <v>9.8219271959695618E-6</v>
      </c>
      <c r="AZ43" s="93">
        <f>AVERAGE(AZ3:AZ42)</f>
        <v>0.10856457178584392</v>
      </c>
      <c r="BA43" s="93">
        <f t="shared" ref="BA43:BK43" si="48">AVERAGE(BA3:BA42)</f>
        <v>0.50897900851007938</v>
      </c>
      <c r="BB43" s="93">
        <f t="shared" si="48"/>
        <v>11.927932478968504</v>
      </c>
      <c r="BC43" s="93">
        <f t="shared" si="48"/>
        <v>1.3313378696196625E-2</v>
      </c>
      <c r="BD43" s="93">
        <f t="shared" si="48"/>
        <v>3.1250794532256672</v>
      </c>
      <c r="BE43" s="93">
        <f t="shared" si="48"/>
        <v>0.2066135472195775</v>
      </c>
      <c r="BF43" s="93">
        <f t="shared" si="48"/>
        <v>8.3883240075666925E-4</v>
      </c>
      <c r="BG43" s="93">
        <f t="shared" si="48"/>
        <v>7.7903845214653353E-3</v>
      </c>
      <c r="BH43" s="93">
        <f t="shared" si="48"/>
        <v>0.24100030627204597</v>
      </c>
      <c r="BI43" s="93">
        <f t="shared" si="48"/>
        <v>5.686915936478741E-4</v>
      </c>
      <c r="BJ43" s="93">
        <f t="shared" si="48"/>
        <v>1.4245299252502945E-3</v>
      </c>
      <c r="BK43" s="93">
        <f t="shared" si="48"/>
        <v>8.2460594691264203E-5</v>
      </c>
      <c r="BL43" s="104">
        <f>AVERAGE(BL3:BL42)</f>
        <v>104.94761952394188</v>
      </c>
      <c r="BM43" s="104">
        <f t="shared" ref="BM43:BP43" si="49">SUM(BM3:BM42)</f>
        <v>12717.074471915714</v>
      </c>
      <c r="BN43" s="104">
        <f>AVERAGE(BN3:BN42)</f>
        <v>13.546880630539167</v>
      </c>
      <c r="BO43" s="104">
        <f>AVERAGE(BO3:BO42)</f>
        <v>4.4821887174541226</v>
      </c>
      <c r="BP43" s="104">
        <f t="shared" si="49"/>
        <v>645.68750574854903</v>
      </c>
    </row>
    <row r="44" spans="1:68" s="5" customFormat="1" x14ac:dyDescent="0.2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46">
        <f t="shared" si="38"/>
        <v>0</v>
      </c>
      <c r="BM44">
        <f t="shared" si="39"/>
        <v>0</v>
      </c>
      <c r="BN44">
        <f t="shared" si="40"/>
        <v>0</v>
      </c>
      <c r="BO44"/>
      <c r="BP44">
        <f t="shared" si="42"/>
        <v>0</v>
      </c>
    </row>
    <row r="45" spans="1:68" s="5" customFormat="1" x14ac:dyDescent="0.2"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46">
        <f t="shared" si="38"/>
        <v>0</v>
      </c>
      <c r="BM45">
        <f t="shared" si="39"/>
        <v>0</v>
      </c>
      <c r="BN45">
        <f t="shared" si="40"/>
        <v>0</v>
      </c>
      <c r="BO45"/>
      <c r="BP45">
        <f t="shared" si="42"/>
        <v>0</v>
      </c>
    </row>
    <row r="46" spans="1:68" s="5" customFormat="1" x14ac:dyDescent="0.2"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46">
        <f t="shared" si="38"/>
        <v>0</v>
      </c>
      <c r="BM46">
        <f t="shared" si="39"/>
        <v>0</v>
      </c>
      <c r="BN46">
        <f t="shared" si="40"/>
        <v>0</v>
      </c>
      <c r="BO46"/>
      <c r="BP46">
        <f t="shared" si="42"/>
        <v>0</v>
      </c>
    </row>
    <row r="47" spans="1:68" s="5" customFormat="1" x14ac:dyDescent="0.2"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46">
        <f t="shared" si="38"/>
        <v>0</v>
      </c>
      <c r="BM47">
        <f t="shared" si="39"/>
        <v>0</v>
      </c>
      <c r="BN47">
        <f t="shared" si="40"/>
        <v>0</v>
      </c>
      <c r="BO47"/>
      <c r="BP47">
        <f t="shared" si="42"/>
        <v>0</v>
      </c>
    </row>
    <row r="48" spans="1:68" s="5" customFormat="1" x14ac:dyDescent="0.2"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46">
        <f t="shared" si="38"/>
        <v>0</v>
      </c>
      <c r="BM48">
        <f t="shared" si="39"/>
        <v>0</v>
      </c>
      <c r="BN48">
        <f t="shared" si="40"/>
        <v>0</v>
      </c>
      <c r="BO48"/>
      <c r="BP48">
        <f t="shared" si="42"/>
        <v>0</v>
      </c>
    </row>
    <row r="49" spans="28:68" s="5" customFormat="1" x14ac:dyDescent="0.2"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46">
        <f t="shared" si="38"/>
        <v>0</v>
      </c>
      <c r="BM49">
        <f t="shared" si="39"/>
        <v>0</v>
      </c>
      <c r="BN49">
        <f t="shared" si="40"/>
        <v>0</v>
      </c>
      <c r="BO49"/>
      <c r="BP49">
        <f t="shared" si="42"/>
        <v>0</v>
      </c>
    </row>
    <row r="50" spans="28:68" s="5" customFormat="1" x14ac:dyDescent="0.2"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46">
        <f t="shared" si="38"/>
        <v>0</v>
      </c>
      <c r="BM50">
        <f t="shared" si="39"/>
        <v>0</v>
      </c>
      <c r="BN50">
        <f t="shared" si="40"/>
        <v>0</v>
      </c>
      <c r="BO50"/>
      <c r="BP50">
        <f t="shared" si="42"/>
        <v>0</v>
      </c>
    </row>
    <row r="51" spans="28:68" s="5" customFormat="1" x14ac:dyDescent="0.2"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46">
        <f t="shared" si="38"/>
        <v>0</v>
      </c>
      <c r="BM51">
        <f t="shared" si="39"/>
        <v>0</v>
      </c>
      <c r="BN51">
        <f t="shared" si="40"/>
        <v>0</v>
      </c>
      <c r="BO51"/>
      <c r="BP51">
        <f t="shared" si="42"/>
        <v>0</v>
      </c>
    </row>
    <row r="52" spans="28:68" s="5" customFormat="1" x14ac:dyDescent="0.2"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46">
        <f t="shared" si="38"/>
        <v>0</v>
      </c>
      <c r="BM52">
        <f t="shared" si="39"/>
        <v>0</v>
      </c>
      <c r="BN52">
        <f t="shared" si="40"/>
        <v>0</v>
      </c>
      <c r="BO52"/>
      <c r="BP52">
        <f t="shared" si="42"/>
        <v>0</v>
      </c>
    </row>
    <row r="53" spans="28:68" s="5" customFormat="1" x14ac:dyDescent="0.2"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46">
        <f t="shared" si="38"/>
        <v>0</v>
      </c>
      <c r="BM53">
        <f t="shared" si="39"/>
        <v>0</v>
      </c>
      <c r="BN53">
        <f t="shared" si="40"/>
        <v>0</v>
      </c>
      <c r="BO53"/>
      <c r="BP53">
        <f t="shared" si="42"/>
        <v>0</v>
      </c>
    </row>
    <row r="54" spans="28:68" s="5" customFormat="1" x14ac:dyDescent="0.2"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46">
        <f t="shared" si="38"/>
        <v>0</v>
      </c>
      <c r="BM54">
        <f t="shared" si="39"/>
        <v>0</v>
      </c>
      <c r="BN54">
        <f t="shared" si="40"/>
        <v>0</v>
      </c>
      <c r="BO54"/>
      <c r="BP54">
        <f t="shared" si="42"/>
        <v>0</v>
      </c>
    </row>
    <row r="55" spans="28:68" s="5" customFormat="1" x14ac:dyDescent="0.2"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46">
        <f t="shared" si="38"/>
        <v>0</v>
      </c>
      <c r="BM55">
        <f t="shared" si="39"/>
        <v>0</v>
      </c>
      <c r="BN55">
        <f t="shared" si="40"/>
        <v>0</v>
      </c>
      <c r="BO55"/>
      <c r="BP55">
        <f t="shared" si="42"/>
        <v>0</v>
      </c>
    </row>
    <row r="56" spans="28:68" s="5" customFormat="1" x14ac:dyDescent="0.2"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46">
        <f t="shared" si="38"/>
        <v>0</v>
      </c>
      <c r="BM56">
        <f t="shared" si="39"/>
        <v>0</v>
      </c>
      <c r="BN56">
        <f t="shared" si="40"/>
        <v>0</v>
      </c>
      <c r="BO56"/>
      <c r="BP56">
        <f t="shared" si="42"/>
        <v>0</v>
      </c>
    </row>
    <row r="57" spans="28:68" s="5" customFormat="1" x14ac:dyDescent="0.2"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46">
        <f t="shared" si="38"/>
        <v>0</v>
      </c>
      <c r="BM57">
        <f t="shared" si="39"/>
        <v>0</v>
      </c>
      <c r="BN57">
        <f t="shared" si="40"/>
        <v>0</v>
      </c>
      <c r="BO57"/>
      <c r="BP57">
        <f t="shared" si="42"/>
        <v>0</v>
      </c>
    </row>
    <row r="58" spans="28:68" s="5" customFormat="1" x14ac:dyDescent="0.2"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46">
        <f t="shared" si="38"/>
        <v>0</v>
      </c>
      <c r="BM58">
        <f t="shared" si="39"/>
        <v>0</v>
      </c>
      <c r="BN58">
        <f t="shared" si="40"/>
        <v>0</v>
      </c>
      <c r="BO58"/>
      <c r="BP58">
        <f t="shared" si="42"/>
        <v>0</v>
      </c>
    </row>
    <row r="59" spans="28:68" s="5" customFormat="1" x14ac:dyDescent="0.2"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46">
        <f t="shared" si="38"/>
        <v>0</v>
      </c>
      <c r="BM59">
        <f t="shared" si="39"/>
        <v>0</v>
      </c>
      <c r="BN59">
        <f t="shared" si="40"/>
        <v>0</v>
      </c>
      <c r="BO59"/>
      <c r="BP59">
        <f t="shared" si="42"/>
        <v>0</v>
      </c>
    </row>
    <row r="60" spans="28:68" s="5" customFormat="1" x14ac:dyDescent="0.2"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46">
        <f t="shared" si="38"/>
        <v>0</v>
      </c>
      <c r="BM60">
        <f t="shared" si="39"/>
        <v>0</v>
      </c>
      <c r="BN60">
        <f t="shared" si="40"/>
        <v>0</v>
      </c>
      <c r="BO60"/>
      <c r="BP60">
        <f t="shared" si="42"/>
        <v>0</v>
      </c>
    </row>
    <row r="61" spans="28:68" s="5" customFormat="1" x14ac:dyDescent="0.2"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46">
        <f t="shared" si="38"/>
        <v>0</v>
      </c>
      <c r="BM61">
        <f t="shared" si="39"/>
        <v>0</v>
      </c>
      <c r="BN61">
        <f t="shared" si="40"/>
        <v>0</v>
      </c>
      <c r="BO61"/>
      <c r="BP61">
        <f t="shared" si="42"/>
        <v>0</v>
      </c>
    </row>
    <row r="62" spans="28:68" s="5" customFormat="1" x14ac:dyDescent="0.2"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46">
        <f t="shared" si="38"/>
        <v>0</v>
      </c>
      <c r="BM62">
        <f t="shared" si="39"/>
        <v>0</v>
      </c>
      <c r="BN62">
        <f t="shared" si="40"/>
        <v>0</v>
      </c>
      <c r="BO62"/>
      <c r="BP62">
        <f t="shared" si="42"/>
        <v>0</v>
      </c>
    </row>
    <row r="63" spans="28:68" s="5" customFormat="1" x14ac:dyDescent="0.2"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46">
        <f t="shared" si="38"/>
        <v>0</v>
      </c>
      <c r="BM63">
        <f t="shared" si="39"/>
        <v>0</v>
      </c>
      <c r="BN63">
        <f t="shared" si="40"/>
        <v>0</v>
      </c>
      <c r="BO63"/>
      <c r="BP63">
        <f t="shared" si="42"/>
        <v>0</v>
      </c>
    </row>
    <row r="64" spans="28:68" s="5" customFormat="1" x14ac:dyDescent="0.2"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46">
        <f t="shared" si="38"/>
        <v>0</v>
      </c>
      <c r="BM64">
        <f t="shared" si="39"/>
        <v>0</v>
      </c>
      <c r="BN64">
        <f t="shared" si="40"/>
        <v>0</v>
      </c>
      <c r="BO64"/>
      <c r="BP64">
        <f t="shared" si="42"/>
        <v>0</v>
      </c>
    </row>
    <row r="65" spans="28:68" s="5" customFormat="1" x14ac:dyDescent="0.2"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46">
        <f t="shared" si="38"/>
        <v>0</v>
      </c>
      <c r="BM65">
        <f t="shared" si="39"/>
        <v>0</v>
      </c>
      <c r="BN65">
        <f t="shared" si="40"/>
        <v>0</v>
      </c>
      <c r="BO65"/>
      <c r="BP65">
        <f t="shared" si="42"/>
        <v>0</v>
      </c>
    </row>
    <row r="66" spans="28:68" s="5" customFormat="1" x14ac:dyDescent="0.2"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46">
        <f t="shared" si="38"/>
        <v>0</v>
      </c>
      <c r="BM66">
        <f t="shared" si="39"/>
        <v>0</v>
      </c>
      <c r="BN66">
        <f t="shared" si="40"/>
        <v>0</v>
      </c>
      <c r="BO66"/>
      <c r="BP66">
        <f t="shared" si="42"/>
        <v>0</v>
      </c>
    </row>
    <row r="67" spans="28:68" s="5" customFormat="1" x14ac:dyDescent="0.2"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46">
        <f t="shared" si="38"/>
        <v>0</v>
      </c>
      <c r="BM67">
        <f t="shared" si="39"/>
        <v>0</v>
      </c>
      <c r="BN67">
        <f t="shared" si="40"/>
        <v>0</v>
      </c>
      <c r="BO67"/>
      <c r="BP67">
        <f t="shared" si="42"/>
        <v>0</v>
      </c>
    </row>
    <row r="68" spans="28:68" s="5" customFormat="1" x14ac:dyDescent="0.2"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46">
        <f t="shared" ref="BL68:BL98" si="50">SUM(D68:O68)/1000</f>
        <v>0</v>
      </c>
      <c r="BM68">
        <f t="shared" ref="BM68:BM98" si="51">SUM(P68:AA68)</f>
        <v>0</v>
      </c>
      <c r="BN68">
        <f t="shared" ref="BN68:BN98" si="52">SUM(AB68:AM68)</f>
        <v>0</v>
      </c>
      <c r="BO68"/>
      <c r="BP68">
        <f t="shared" ref="BP68:BP98" si="53">SUM(AZ68:BK68)</f>
        <v>0</v>
      </c>
    </row>
    <row r="69" spans="28:68" s="5" customFormat="1" x14ac:dyDescent="0.2"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46">
        <f t="shared" si="50"/>
        <v>0</v>
      </c>
      <c r="BM69">
        <f t="shared" si="51"/>
        <v>0</v>
      </c>
      <c r="BN69">
        <f t="shared" si="52"/>
        <v>0</v>
      </c>
      <c r="BO69"/>
      <c r="BP69">
        <f t="shared" si="53"/>
        <v>0</v>
      </c>
    </row>
    <row r="70" spans="28:68" s="5" customFormat="1" x14ac:dyDescent="0.2"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46">
        <f t="shared" si="50"/>
        <v>0</v>
      </c>
      <c r="BM70">
        <f t="shared" si="51"/>
        <v>0</v>
      </c>
      <c r="BN70">
        <f t="shared" si="52"/>
        <v>0</v>
      </c>
      <c r="BO70"/>
      <c r="BP70">
        <f t="shared" si="53"/>
        <v>0</v>
      </c>
    </row>
    <row r="71" spans="28:68" s="5" customFormat="1" x14ac:dyDescent="0.2"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46">
        <f t="shared" si="50"/>
        <v>0</v>
      </c>
      <c r="BM71">
        <f t="shared" si="51"/>
        <v>0</v>
      </c>
      <c r="BN71">
        <f t="shared" si="52"/>
        <v>0</v>
      </c>
      <c r="BO71"/>
      <c r="BP71">
        <f t="shared" si="53"/>
        <v>0</v>
      </c>
    </row>
    <row r="72" spans="28:68" s="5" customFormat="1" x14ac:dyDescent="0.2"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46">
        <f t="shared" si="50"/>
        <v>0</v>
      </c>
      <c r="BM72">
        <f t="shared" si="51"/>
        <v>0</v>
      </c>
      <c r="BN72">
        <f t="shared" si="52"/>
        <v>0</v>
      </c>
      <c r="BO72"/>
      <c r="BP72">
        <f t="shared" si="53"/>
        <v>0</v>
      </c>
    </row>
    <row r="73" spans="28:68" s="5" customFormat="1" x14ac:dyDescent="0.2"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46">
        <f t="shared" si="50"/>
        <v>0</v>
      </c>
      <c r="BM73">
        <f t="shared" si="51"/>
        <v>0</v>
      </c>
      <c r="BN73">
        <f t="shared" si="52"/>
        <v>0</v>
      </c>
      <c r="BO73"/>
      <c r="BP73">
        <f t="shared" si="53"/>
        <v>0</v>
      </c>
    </row>
    <row r="74" spans="28:68" s="5" customFormat="1" x14ac:dyDescent="0.2"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46">
        <f t="shared" si="50"/>
        <v>0</v>
      </c>
      <c r="BM74">
        <f t="shared" si="51"/>
        <v>0</v>
      </c>
      <c r="BN74">
        <f t="shared" si="52"/>
        <v>0</v>
      </c>
      <c r="BO74"/>
      <c r="BP74">
        <f t="shared" si="53"/>
        <v>0</v>
      </c>
    </row>
    <row r="75" spans="28:68" s="5" customFormat="1" x14ac:dyDescent="0.2"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46">
        <f t="shared" si="50"/>
        <v>0</v>
      </c>
      <c r="BM75">
        <f t="shared" si="51"/>
        <v>0</v>
      </c>
      <c r="BN75">
        <f t="shared" si="52"/>
        <v>0</v>
      </c>
      <c r="BO75"/>
      <c r="BP75">
        <f t="shared" si="53"/>
        <v>0</v>
      </c>
    </row>
    <row r="76" spans="28:68" s="5" customFormat="1" x14ac:dyDescent="0.2"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46">
        <f t="shared" si="50"/>
        <v>0</v>
      </c>
      <c r="BM76">
        <f t="shared" si="51"/>
        <v>0</v>
      </c>
      <c r="BN76">
        <f t="shared" si="52"/>
        <v>0</v>
      </c>
      <c r="BO76"/>
      <c r="BP76">
        <f t="shared" si="53"/>
        <v>0</v>
      </c>
    </row>
    <row r="77" spans="28:68" s="5" customFormat="1" x14ac:dyDescent="0.2"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46">
        <f t="shared" si="50"/>
        <v>0</v>
      </c>
      <c r="BM77">
        <f t="shared" si="51"/>
        <v>0</v>
      </c>
      <c r="BN77">
        <f t="shared" si="52"/>
        <v>0</v>
      </c>
      <c r="BO77"/>
      <c r="BP77">
        <f t="shared" si="53"/>
        <v>0</v>
      </c>
    </row>
    <row r="78" spans="28:68" s="5" customFormat="1" x14ac:dyDescent="0.2"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46">
        <f t="shared" si="50"/>
        <v>0</v>
      </c>
      <c r="BM78">
        <f t="shared" si="51"/>
        <v>0</v>
      </c>
      <c r="BN78">
        <f t="shared" si="52"/>
        <v>0</v>
      </c>
      <c r="BO78"/>
      <c r="BP78">
        <f t="shared" si="53"/>
        <v>0</v>
      </c>
    </row>
    <row r="79" spans="28:68" s="5" customFormat="1" x14ac:dyDescent="0.2"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46">
        <f t="shared" si="50"/>
        <v>0</v>
      </c>
      <c r="BM79">
        <f t="shared" si="51"/>
        <v>0</v>
      </c>
      <c r="BN79">
        <f t="shared" si="52"/>
        <v>0</v>
      </c>
      <c r="BO79"/>
      <c r="BP79">
        <f t="shared" si="53"/>
        <v>0</v>
      </c>
    </row>
    <row r="80" spans="28:68" s="5" customFormat="1" x14ac:dyDescent="0.2"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46">
        <f t="shared" si="50"/>
        <v>0</v>
      </c>
      <c r="BM80">
        <f t="shared" si="51"/>
        <v>0</v>
      </c>
      <c r="BN80">
        <f t="shared" si="52"/>
        <v>0</v>
      </c>
      <c r="BO80"/>
      <c r="BP80">
        <f t="shared" si="53"/>
        <v>0</v>
      </c>
    </row>
    <row r="81" spans="28:68" s="5" customFormat="1" x14ac:dyDescent="0.2"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46">
        <f t="shared" si="50"/>
        <v>0</v>
      </c>
      <c r="BM81">
        <f t="shared" si="51"/>
        <v>0</v>
      </c>
      <c r="BN81">
        <f t="shared" si="52"/>
        <v>0</v>
      </c>
      <c r="BO81"/>
      <c r="BP81">
        <f t="shared" si="53"/>
        <v>0</v>
      </c>
    </row>
    <row r="82" spans="28:68" s="5" customFormat="1" x14ac:dyDescent="0.2"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46">
        <f t="shared" si="50"/>
        <v>0</v>
      </c>
      <c r="BM82">
        <f t="shared" si="51"/>
        <v>0</v>
      </c>
      <c r="BN82">
        <f t="shared" si="52"/>
        <v>0</v>
      </c>
      <c r="BO82"/>
      <c r="BP82">
        <f t="shared" si="53"/>
        <v>0</v>
      </c>
    </row>
    <row r="83" spans="28:68" s="5" customFormat="1" x14ac:dyDescent="0.2"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46">
        <f t="shared" si="50"/>
        <v>0</v>
      </c>
      <c r="BM83">
        <f t="shared" si="51"/>
        <v>0</v>
      </c>
      <c r="BN83">
        <f t="shared" si="52"/>
        <v>0</v>
      </c>
      <c r="BO83"/>
      <c r="BP83">
        <f t="shared" si="53"/>
        <v>0</v>
      </c>
    </row>
    <row r="84" spans="28:68" s="5" customFormat="1" x14ac:dyDescent="0.2"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46">
        <f t="shared" si="50"/>
        <v>0</v>
      </c>
      <c r="BM84">
        <f t="shared" si="51"/>
        <v>0</v>
      </c>
      <c r="BN84">
        <f t="shared" si="52"/>
        <v>0</v>
      </c>
      <c r="BO84"/>
      <c r="BP84">
        <f t="shared" si="53"/>
        <v>0</v>
      </c>
    </row>
    <row r="85" spans="28:68" s="5" customFormat="1" x14ac:dyDescent="0.2"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46">
        <f t="shared" si="50"/>
        <v>0</v>
      </c>
      <c r="BM85">
        <f t="shared" si="51"/>
        <v>0</v>
      </c>
      <c r="BN85">
        <f t="shared" si="52"/>
        <v>0</v>
      </c>
      <c r="BO85"/>
      <c r="BP85">
        <f t="shared" si="53"/>
        <v>0</v>
      </c>
    </row>
    <row r="86" spans="28:68" s="5" customFormat="1" x14ac:dyDescent="0.2"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46">
        <f t="shared" si="50"/>
        <v>0</v>
      </c>
      <c r="BM86">
        <f t="shared" si="51"/>
        <v>0</v>
      </c>
      <c r="BN86">
        <f t="shared" si="52"/>
        <v>0</v>
      </c>
      <c r="BO86"/>
      <c r="BP86">
        <f t="shared" si="53"/>
        <v>0</v>
      </c>
    </row>
    <row r="87" spans="28:68" s="5" customFormat="1" x14ac:dyDescent="0.2"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46">
        <f t="shared" si="50"/>
        <v>0</v>
      </c>
      <c r="BM87">
        <f t="shared" si="51"/>
        <v>0</v>
      </c>
      <c r="BN87">
        <f t="shared" si="52"/>
        <v>0</v>
      </c>
      <c r="BO87"/>
      <c r="BP87">
        <f t="shared" si="53"/>
        <v>0</v>
      </c>
    </row>
    <row r="88" spans="28:68" s="5" customFormat="1" x14ac:dyDescent="0.2"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46">
        <f t="shared" si="50"/>
        <v>0</v>
      </c>
      <c r="BM88">
        <f t="shared" si="51"/>
        <v>0</v>
      </c>
      <c r="BN88">
        <f t="shared" si="52"/>
        <v>0</v>
      </c>
      <c r="BO88"/>
      <c r="BP88">
        <f t="shared" si="53"/>
        <v>0</v>
      </c>
    </row>
    <row r="89" spans="28:68" s="5" customFormat="1" x14ac:dyDescent="0.2"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46">
        <f t="shared" si="50"/>
        <v>0</v>
      </c>
      <c r="BM89">
        <f t="shared" si="51"/>
        <v>0</v>
      </c>
      <c r="BN89">
        <f t="shared" si="52"/>
        <v>0</v>
      </c>
      <c r="BO89"/>
      <c r="BP89">
        <f t="shared" si="53"/>
        <v>0</v>
      </c>
    </row>
    <row r="90" spans="28:68" s="5" customFormat="1" x14ac:dyDescent="0.2"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46">
        <f t="shared" si="50"/>
        <v>0</v>
      </c>
      <c r="BM90">
        <f t="shared" si="51"/>
        <v>0</v>
      </c>
      <c r="BN90">
        <f t="shared" si="52"/>
        <v>0</v>
      </c>
      <c r="BO90"/>
      <c r="BP90">
        <f t="shared" si="53"/>
        <v>0</v>
      </c>
    </row>
    <row r="91" spans="28:68" s="5" customFormat="1" x14ac:dyDescent="0.2"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46">
        <f t="shared" si="50"/>
        <v>0</v>
      </c>
      <c r="BM91">
        <f t="shared" si="51"/>
        <v>0</v>
      </c>
      <c r="BN91">
        <f t="shared" si="52"/>
        <v>0</v>
      </c>
      <c r="BO91"/>
      <c r="BP91">
        <f t="shared" si="53"/>
        <v>0</v>
      </c>
    </row>
    <row r="92" spans="28:68" s="5" customFormat="1" x14ac:dyDescent="0.2"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46">
        <f t="shared" si="50"/>
        <v>0</v>
      </c>
      <c r="BM92">
        <f t="shared" si="51"/>
        <v>0</v>
      </c>
      <c r="BN92">
        <f t="shared" si="52"/>
        <v>0</v>
      </c>
      <c r="BO92"/>
      <c r="BP92">
        <f t="shared" si="53"/>
        <v>0</v>
      </c>
    </row>
    <row r="93" spans="28:68" s="5" customFormat="1" x14ac:dyDescent="0.2"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46">
        <f t="shared" si="50"/>
        <v>0</v>
      </c>
      <c r="BM93">
        <f t="shared" si="51"/>
        <v>0</v>
      </c>
      <c r="BN93">
        <f t="shared" si="52"/>
        <v>0</v>
      </c>
      <c r="BO93"/>
      <c r="BP93">
        <f t="shared" si="53"/>
        <v>0</v>
      </c>
    </row>
    <row r="94" spans="28:68" s="5" customFormat="1" x14ac:dyDescent="0.2"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46">
        <f t="shared" si="50"/>
        <v>0</v>
      </c>
      <c r="BM94">
        <f t="shared" si="51"/>
        <v>0</v>
      </c>
      <c r="BN94">
        <f t="shared" si="52"/>
        <v>0</v>
      </c>
      <c r="BO94"/>
      <c r="BP94">
        <f t="shared" si="53"/>
        <v>0</v>
      </c>
    </row>
    <row r="95" spans="28:68" s="5" customFormat="1" x14ac:dyDescent="0.2"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46">
        <f t="shared" si="50"/>
        <v>0</v>
      </c>
      <c r="BM95">
        <f t="shared" si="51"/>
        <v>0</v>
      </c>
      <c r="BN95">
        <f t="shared" si="52"/>
        <v>0</v>
      </c>
      <c r="BO95"/>
      <c r="BP95">
        <f t="shared" si="53"/>
        <v>0</v>
      </c>
    </row>
    <row r="96" spans="28:68" s="5" customFormat="1" x14ac:dyDescent="0.2"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46">
        <f t="shared" si="50"/>
        <v>0</v>
      </c>
      <c r="BM96">
        <f t="shared" si="51"/>
        <v>0</v>
      </c>
      <c r="BN96">
        <f t="shared" si="52"/>
        <v>0</v>
      </c>
      <c r="BO96"/>
      <c r="BP96">
        <f t="shared" si="53"/>
        <v>0</v>
      </c>
    </row>
    <row r="97" spans="16:68" s="5" customFormat="1" x14ac:dyDescent="0.2"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46">
        <f t="shared" si="50"/>
        <v>0</v>
      </c>
      <c r="BM97">
        <f t="shared" si="51"/>
        <v>0</v>
      </c>
      <c r="BN97">
        <f t="shared" si="52"/>
        <v>0</v>
      </c>
      <c r="BO97"/>
      <c r="BP97">
        <f t="shared" si="53"/>
        <v>0</v>
      </c>
    </row>
    <row r="98" spans="16:68" s="5" customFormat="1" x14ac:dyDescent="0.2"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46">
        <f t="shared" si="50"/>
        <v>0</v>
      </c>
      <c r="BM98">
        <f t="shared" si="51"/>
        <v>0</v>
      </c>
      <c r="BN98">
        <f t="shared" si="52"/>
        <v>0</v>
      </c>
      <c r="BO98"/>
      <c r="BP98">
        <f t="shared" si="53"/>
        <v>0</v>
      </c>
    </row>
    <row r="99" spans="16:68" x14ac:dyDescent="0.2"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BL99" s="57"/>
      <c r="BM99" s="5"/>
      <c r="BN99" s="5"/>
      <c r="BO99" s="5"/>
      <c r="BP99" s="5"/>
    </row>
    <row r="100" spans="16:68" x14ac:dyDescent="0.2">
      <c r="BL100" s="5"/>
      <c r="BM100" s="5"/>
      <c r="BN100" s="5"/>
      <c r="BO100" s="5"/>
      <c r="BP100" s="5"/>
    </row>
    <row r="101" spans="16:68" x14ac:dyDescent="0.2">
      <c r="BL101" s="5"/>
      <c r="BM101" s="5"/>
      <c r="BN101" s="5"/>
      <c r="BO101" s="5"/>
      <c r="BP101" s="5"/>
    </row>
    <row r="102" spans="16:68" x14ac:dyDescent="0.2">
      <c r="BL102" s="5"/>
      <c r="BM102" s="5"/>
      <c r="BN102" s="5"/>
      <c r="BO102" s="5"/>
      <c r="BP102" s="5"/>
    </row>
    <row r="103" spans="16:68" x14ac:dyDescent="0.2">
      <c r="BL103" s="5"/>
      <c r="BM103" s="5"/>
      <c r="BN103" s="5"/>
      <c r="BO103" s="5"/>
      <c r="BP103" s="5"/>
    </row>
    <row r="104" spans="16:68" x14ac:dyDescent="0.2">
      <c r="BL104" s="5"/>
      <c r="BM104" s="5"/>
      <c r="BN104" s="5"/>
      <c r="BO104" s="5"/>
      <c r="BP104" s="5"/>
    </row>
    <row r="105" spans="16:68" x14ac:dyDescent="0.2">
      <c r="BL105" s="5"/>
      <c r="BM105" s="5"/>
      <c r="BN105" s="5"/>
      <c r="BO105" s="5"/>
      <c r="BP105" s="5"/>
    </row>
    <row r="106" spans="16:68" x14ac:dyDescent="0.2">
      <c r="BL106" s="5"/>
      <c r="BM106" s="5"/>
      <c r="BN106" s="5"/>
      <c r="BO106" s="5"/>
      <c r="BP106" s="5"/>
    </row>
    <row r="107" spans="16:68" x14ac:dyDescent="0.2">
      <c r="BL107" s="5"/>
      <c r="BM107" s="5"/>
      <c r="BN107" s="5"/>
      <c r="BO107" s="5"/>
      <c r="BP107" s="5"/>
    </row>
    <row r="108" spans="16:68" x14ac:dyDescent="0.2">
      <c r="BL108" s="5"/>
      <c r="BM108" s="5"/>
      <c r="BN108" s="5"/>
      <c r="BO108" s="5"/>
      <c r="BP108" s="5"/>
    </row>
    <row r="109" spans="16:68" x14ac:dyDescent="0.2">
      <c r="BL109" s="5"/>
      <c r="BM109" s="5"/>
      <c r="BN109" s="5"/>
      <c r="BO109" s="5"/>
      <c r="BP109" s="5"/>
    </row>
    <row r="110" spans="16:68" x14ac:dyDescent="0.2">
      <c r="BL110" s="5"/>
      <c r="BM110" s="5"/>
      <c r="BN110" s="5"/>
      <c r="BO110" s="5"/>
      <c r="BP110" s="5"/>
    </row>
    <row r="111" spans="16:68" x14ac:dyDescent="0.2">
      <c r="BL111" s="5"/>
      <c r="BM111" s="5"/>
      <c r="BN111" s="5"/>
      <c r="BO111" s="5"/>
      <c r="BP111" s="5"/>
    </row>
    <row r="112" spans="16:68" x14ac:dyDescent="0.2">
      <c r="BL112" s="5"/>
      <c r="BM112" s="5"/>
      <c r="BN112" s="5"/>
      <c r="BO112" s="5"/>
      <c r="BP112" s="5"/>
    </row>
    <row r="113" spans="64:68" x14ac:dyDescent="0.2">
      <c r="BL113" s="5"/>
      <c r="BM113" s="5"/>
      <c r="BN113" s="5"/>
      <c r="BO113" s="5"/>
      <c r="BP113" s="5"/>
    </row>
    <row r="114" spans="64:68" x14ac:dyDescent="0.2">
      <c r="BL114" s="5"/>
      <c r="BM114" s="5"/>
      <c r="BN114" s="5"/>
      <c r="BO114" s="5"/>
      <c r="BP114" s="5"/>
    </row>
    <row r="115" spans="64:68" x14ac:dyDescent="0.2">
      <c r="BL115" s="5"/>
      <c r="BM115" s="5"/>
      <c r="BN115" s="5"/>
      <c r="BO115" s="5"/>
      <c r="BP115" s="5"/>
    </row>
    <row r="116" spans="64:68" x14ac:dyDescent="0.2">
      <c r="BL116" s="5"/>
      <c r="BM116" s="5"/>
      <c r="BN116" s="5"/>
      <c r="BO116" s="5"/>
      <c r="BP116" s="5"/>
    </row>
    <row r="117" spans="64:68" x14ac:dyDescent="0.2">
      <c r="BL117" s="5"/>
      <c r="BM117" s="5"/>
      <c r="BN117" s="5"/>
      <c r="BO117" s="5"/>
      <c r="BP117" s="5"/>
    </row>
    <row r="118" spans="64:68" x14ac:dyDescent="0.2">
      <c r="BL118" s="5"/>
      <c r="BM118" s="5"/>
      <c r="BN118" s="5"/>
      <c r="BO118" s="5"/>
      <c r="BP118" s="5"/>
    </row>
    <row r="119" spans="64:68" x14ac:dyDescent="0.2">
      <c r="BL119" s="5"/>
      <c r="BM119" s="5"/>
      <c r="BN119" s="5"/>
      <c r="BO119" s="5"/>
      <c r="BP119" s="5"/>
    </row>
    <row r="120" spans="64:68" x14ac:dyDescent="0.2">
      <c r="BL120" s="5"/>
      <c r="BM120" s="5"/>
      <c r="BN120" s="5"/>
      <c r="BO120" s="5"/>
      <c r="BP120" s="5"/>
    </row>
    <row r="121" spans="64:68" x14ac:dyDescent="0.2">
      <c r="BL121" s="5"/>
      <c r="BM121" s="5"/>
      <c r="BN121" s="5"/>
      <c r="BO121" s="5"/>
      <c r="BP121" s="5"/>
    </row>
    <row r="122" spans="64:68" x14ac:dyDescent="0.2">
      <c r="BL122" s="5"/>
      <c r="BM122" s="5"/>
      <c r="BN122" s="5"/>
      <c r="BO122" s="5"/>
      <c r="BP122" s="5"/>
    </row>
    <row r="123" spans="64:68" x14ac:dyDescent="0.2">
      <c r="BL123" s="5"/>
      <c r="BM123" s="5"/>
      <c r="BN123" s="5"/>
      <c r="BO123" s="5"/>
      <c r="BP123" s="5"/>
    </row>
    <row r="124" spans="64:68" x14ac:dyDescent="0.2">
      <c r="BL124" s="5"/>
      <c r="BM124" s="5"/>
      <c r="BN124" s="5"/>
      <c r="BO124" s="5"/>
      <c r="BP124" s="5"/>
    </row>
    <row r="125" spans="64:68" x14ac:dyDescent="0.2">
      <c r="BL125" s="5"/>
      <c r="BM125" s="5"/>
      <c r="BN125" s="5"/>
      <c r="BO125" s="5"/>
      <c r="BP125" s="5"/>
    </row>
    <row r="126" spans="64:68" x14ac:dyDescent="0.2">
      <c r="BL126" s="5"/>
      <c r="BM126" s="5"/>
      <c r="BN126" s="5"/>
      <c r="BO126" s="5"/>
      <c r="BP126" s="5"/>
    </row>
    <row r="127" spans="64:68" x14ac:dyDescent="0.2">
      <c r="BL127" s="5"/>
      <c r="BM127" s="5"/>
      <c r="BN127" s="5"/>
      <c r="BO127" s="5"/>
      <c r="BP127" s="5"/>
    </row>
    <row r="128" spans="64:68" x14ac:dyDescent="0.2">
      <c r="BL128" s="5"/>
      <c r="BM128" s="5"/>
      <c r="BN128" s="5"/>
      <c r="BO128" s="5"/>
      <c r="BP128" s="5"/>
    </row>
    <row r="129" spans="64:68" x14ac:dyDescent="0.2">
      <c r="BL129" s="5"/>
      <c r="BM129" s="5"/>
      <c r="BN129" s="5"/>
      <c r="BO129" s="5"/>
      <c r="BP129" s="5"/>
    </row>
    <row r="130" spans="64:68" x14ac:dyDescent="0.2">
      <c r="BL130" s="5"/>
      <c r="BM130" s="5"/>
      <c r="BN130" s="5"/>
      <c r="BO130" s="5"/>
      <c r="BP130" s="5"/>
    </row>
    <row r="131" spans="64:68" x14ac:dyDescent="0.2">
      <c r="BL131" s="5"/>
      <c r="BM131" s="5"/>
      <c r="BN131" s="5"/>
      <c r="BO131" s="5"/>
      <c r="BP131" s="5"/>
    </row>
    <row r="132" spans="64:68" x14ac:dyDescent="0.2">
      <c r="BL132" s="5"/>
      <c r="BM132" s="5"/>
      <c r="BN132" s="5"/>
      <c r="BO132" s="5"/>
      <c r="BP132" s="5"/>
    </row>
    <row r="133" spans="64:68" x14ac:dyDescent="0.2">
      <c r="BL133" s="5"/>
      <c r="BM133" s="5"/>
      <c r="BN133" s="5"/>
      <c r="BO133" s="5"/>
      <c r="BP133" s="5"/>
    </row>
    <row r="134" spans="64:68" x14ac:dyDescent="0.2">
      <c r="BL134" s="5"/>
      <c r="BM134" s="5"/>
      <c r="BN134" s="5"/>
      <c r="BO134" s="5"/>
      <c r="BP134" s="5"/>
    </row>
    <row r="135" spans="64:68" x14ac:dyDescent="0.2">
      <c r="BL135" s="5"/>
      <c r="BM135" s="5"/>
      <c r="BN135" s="5"/>
      <c r="BO135" s="5"/>
      <c r="BP135" s="5"/>
    </row>
    <row r="136" spans="64:68" x14ac:dyDescent="0.2">
      <c r="BL136" s="5"/>
      <c r="BM136" s="5"/>
      <c r="BN136" s="5"/>
      <c r="BO136" s="5"/>
      <c r="BP136" s="5"/>
    </row>
    <row r="137" spans="64:68" x14ac:dyDescent="0.2">
      <c r="BL137" s="5"/>
      <c r="BM137" s="5"/>
      <c r="BN137" s="5"/>
      <c r="BO137" s="5"/>
      <c r="BP137" s="5"/>
    </row>
    <row r="138" spans="64:68" x14ac:dyDescent="0.2">
      <c r="BL138" s="5"/>
      <c r="BM138" s="5"/>
      <c r="BN138" s="5"/>
      <c r="BO138" s="5"/>
      <c r="BP138" s="5"/>
    </row>
    <row r="139" spans="64:68" x14ac:dyDescent="0.2">
      <c r="BL139" s="5"/>
      <c r="BM139" s="5"/>
      <c r="BN139" s="5"/>
      <c r="BO139" s="5"/>
      <c r="BP139" s="5"/>
    </row>
    <row r="140" spans="64:68" x14ac:dyDescent="0.2">
      <c r="BL140" s="5"/>
      <c r="BM140" s="5"/>
      <c r="BN140" s="5"/>
      <c r="BO140" s="5"/>
      <c r="BP140" s="5"/>
    </row>
    <row r="141" spans="64:68" x14ac:dyDescent="0.2">
      <c r="BL141" s="5"/>
      <c r="BM141" s="5"/>
      <c r="BN141" s="5"/>
      <c r="BO141" s="5"/>
      <c r="BP141" s="5"/>
    </row>
    <row r="142" spans="64:68" x14ac:dyDescent="0.2">
      <c r="BL142" s="5"/>
      <c r="BM142" s="5"/>
      <c r="BN142" s="5"/>
      <c r="BO142" s="5"/>
      <c r="BP142" s="5"/>
    </row>
    <row r="143" spans="64:68" x14ac:dyDescent="0.2">
      <c r="BL143" s="5"/>
      <c r="BM143" s="5"/>
      <c r="BN143" s="5"/>
      <c r="BO143" s="5"/>
      <c r="BP143" s="5"/>
    </row>
    <row r="144" spans="64:68" x14ac:dyDescent="0.2">
      <c r="BL144" s="5"/>
      <c r="BM144" s="5"/>
      <c r="BN144" s="5"/>
      <c r="BO144" s="5"/>
      <c r="BP144" s="5"/>
    </row>
    <row r="145" spans="64:68" x14ac:dyDescent="0.2">
      <c r="BL145" s="5"/>
      <c r="BM145" s="5"/>
      <c r="BN145" s="5"/>
      <c r="BO145" s="5"/>
      <c r="BP145" s="5"/>
    </row>
    <row r="146" spans="64:68" x14ac:dyDescent="0.2">
      <c r="BL146" s="5"/>
      <c r="BM146" s="5"/>
      <c r="BN146" s="5"/>
      <c r="BO146" s="5"/>
      <c r="BP146" s="5"/>
    </row>
    <row r="147" spans="64:68" x14ac:dyDescent="0.2">
      <c r="BL147" s="5"/>
      <c r="BM147" s="5"/>
      <c r="BN147" s="5"/>
      <c r="BO147" s="5"/>
      <c r="BP147" s="5"/>
    </row>
    <row r="148" spans="64:68" x14ac:dyDescent="0.2">
      <c r="BL148" s="5"/>
      <c r="BM148" s="5"/>
      <c r="BN148" s="5"/>
      <c r="BO148" s="5"/>
      <c r="BP148" s="5"/>
    </row>
    <row r="149" spans="64:68" x14ac:dyDescent="0.2">
      <c r="BL149" s="5"/>
      <c r="BM149" s="5"/>
      <c r="BN149" s="5"/>
      <c r="BO149" s="5"/>
      <c r="BP149" s="5"/>
    </row>
    <row r="150" spans="64:68" x14ac:dyDescent="0.2">
      <c r="BL150" s="5"/>
      <c r="BM150" s="5"/>
      <c r="BN150" s="5"/>
      <c r="BO150" s="5"/>
      <c r="BP150" s="5"/>
    </row>
    <row r="151" spans="64:68" x14ac:dyDescent="0.2">
      <c r="BL151" s="5"/>
      <c r="BM151" s="5"/>
      <c r="BN151" s="5"/>
      <c r="BO151" s="5"/>
      <c r="BP151" s="5"/>
    </row>
    <row r="152" spans="64:68" x14ac:dyDescent="0.2">
      <c r="BL152" s="5"/>
      <c r="BM152" s="5"/>
      <c r="BN152" s="5"/>
      <c r="BO152" s="5"/>
      <c r="BP152" s="5"/>
    </row>
    <row r="153" spans="64:68" x14ac:dyDescent="0.2">
      <c r="BL153" s="5"/>
      <c r="BM153" s="5"/>
      <c r="BN153" s="5"/>
      <c r="BO153" s="5"/>
      <c r="BP153" s="5"/>
    </row>
    <row r="154" spans="64:68" x14ac:dyDescent="0.2">
      <c r="BL154" s="5"/>
      <c r="BM154" s="5"/>
      <c r="BN154" s="5"/>
      <c r="BO154" s="5"/>
      <c r="BP154" s="5"/>
    </row>
    <row r="155" spans="64:68" x14ac:dyDescent="0.2">
      <c r="BL155" s="5"/>
      <c r="BM155" s="5"/>
      <c r="BN155" s="5"/>
      <c r="BO155" s="5"/>
      <c r="BP155" s="5"/>
    </row>
    <row r="156" spans="64:68" x14ac:dyDescent="0.2">
      <c r="BL156" s="5"/>
      <c r="BM156" s="5"/>
      <c r="BN156" s="5"/>
      <c r="BO156" s="5"/>
      <c r="BP156" s="5"/>
    </row>
    <row r="157" spans="64:68" x14ac:dyDescent="0.2">
      <c r="BL157" s="5"/>
      <c r="BM157" s="5"/>
      <c r="BN157" s="5"/>
      <c r="BO157" s="5"/>
      <c r="BP157" s="5"/>
    </row>
    <row r="158" spans="64:68" x14ac:dyDescent="0.2">
      <c r="BL158" s="5"/>
      <c r="BM158" s="5"/>
      <c r="BN158" s="5"/>
      <c r="BO158" s="5"/>
      <c r="BP158" s="5"/>
    </row>
    <row r="159" spans="64:68" x14ac:dyDescent="0.2">
      <c r="BL159" s="5"/>
      <c r="BM159" s="5"/>
      <c r="BN159" s="5"/>
      <c r="BO159" s="5"/>
      <c r="BP159" s="5"/>
    </row>
    <row r="160" spans="64:68" x14ac:dyDescent="0.2">
      <c r="BL160" s="5"/>
      <c r="BM160" s="5"/>
      <c r="BN160" s="5"/>
      <c r="BO160" s="5"/>
      <c r="BP160" s="5"/>
    </row>
    <row r="161" spans="64:68" x14ac:dyDescent="0.2">
      <c r="BL161" s="5"/>
      <c r="BM161" s="5"/>
      <c r="BN161" s="5"/>
      <c r="BO161" s="5"/>
      <c r="BP161" s="5"/>
    </row>
    <row r="162" spans="64:68" x14ac:dyDescent="0.2">
      <c r="BL162" s="5"/>
      <c r="BM162" s="5"/>
      <c r="BN162" s="5"/>
      <c r="BO162" s="5"/>
      <c r="BP162" s="5"/>
    </row>
    <row r="163" spans="64:68" x14ac:dyDescent="0.2">
      <c r="BL163" s="5"/>
      <c r="BM163" s="5"/>
      <c r="BN163" s="5"/>
      <c r="BO163" s="5"/>
      <c r="BP163" s="5"/>
    </row>
    <row r="164" spans="64:68" x14ac:dyDescent="0.2">
      <c r="BL164" s="5"/>
      <c r="BM164" s="5"/>
      <c r="BN164" s="5"/>
      <c r="BO164" s="5"/>
      <c r="BP164" s="5"/>
    </row>
    <row r="165" spans="64:68" x14ac:dyDescent="0.2">
      <c r="BL165" s="5"/>
      <c r="BM165" s="5"/>
      <c r="BN165" s="5"/>
      <c r="BO165" s="5"/>
      <c r="BP165" s="5"/>
    </row>
    <row r="166" spans="64:68" x14ac:dyDescent="0.2">
      <c r="BL166" s="5"/>
      <c r="BM166" s="5"/>
      <c r="BN166" s="5"/>
      <c r="BO166" s="5"/>
      <c r="BP166" s="5"/>
    </row>
    <row r="167" spans="64:68" x14ac:dyDescent="0.2">
      <c r="BL167" s="5"/>
      <c r="BM167" s="5"/>
      <c r="BN167" s="5"/>
      <c r="BO167" s="5"/>
      <c r="BP167" s="5"/>
    </row>
    <row r="168" spans="64:68" x14ac:dyDescent="0.2">
      <c r="BL168" s="5"/>
      <c r="BM168" s="5"/>
      <c r="BN168" s="5"/>
      <c r="BO168" s="5"/>
      <c r="BP168" s="5"/>
    </row>
    <row r="169" spans="64:68" x14ac:dyDescent="0.2">
      <c r="BL169" s="5"/>
      <c r="BM169" s="5"/>
      <c r="BN169" s="5"/>
      <c r="BO169" s="5"/>
      <c r="BP169" s="5"/>
    </row>
    <row r="170" spans="64:68" x14ac:dyDescent="0.2">
      <c r="BL170" s="5"/>
      <c r="BM170" s="5"/>
      <c r="BN170" s="5"/>
      <c r="BO170" s="5"/>
      <c r="BP170" s="5"/>
    </row>
    <row r="171" spans="64:68" x14ac:dyDescent="0.2">
      <c r="BL171" s="5"/>
      <c r="BM171" s="5"/>
      <c r="BN171" s="5"/>
      <c r="BO171" s="5"/>
      <c r="BP171" s="5"/>
    </row>
    <row r="172" spans="64:68" x14ac:dyDescent="0.2">
      <c r="BL172" s="5"/>
      <c r="BM172" s="5"/>
      <c r="BN172" s="5"/>
      <c r="BO172" s="5"/>
      <c r="BP172" s="5"/>
    </row>
    <row r="173" spans="64:68" x14ac:dyDescent="0.2">
      <c r="BL173" s="5"/>
      <c r="BM173" s="5"/>
      <c r="BN173" s="5"/>
      <c r="BO173" s="5"/>
      <c r="BP173" s="5"/>
    </row>
    <row r="174" spans="64:68" x14ac:dyDescent="0.2">
      <c r="BL174" s="5"/>
      <c r="BM174" s="5"/>
      <c r="BN174" s="5"/>
      <c r="BO174" s="5"/>
      <c r="BP174" s="5"/>
    </row>
    <row r="175" spans="64:68" x14ac:dyDescent="0.2">
      <c r="BL175" s="5"/>
      <c r="BM175" s="5"/>
      <c r="BN175" s="5"/>
      <c r="BO175" s="5"/>
      <c r="BP175" s="5"/>
    </row>
    <row r="176" spans="64:68" x14ac:dyDescent="0.2">
      <c r="BL176" s="5"/>
      <c r="BM176" s="5"/>
      <c r="BN176" s="5"/>
      <c r="BO176" s="5"/>
      <c r="BP176" s="5"/>
    </row>
    <row r="177" spans="64:68" x14ac:dyDescent="0.2">
      <c r="BL177" s="5"/>
      <c r="BM177" s="5"/>
      <c r="BN177" s="5"/>
      <c r="BO177" s="5"/>
      <c r="BP177" s="5"/>
    </row>
    <row r="178" spans="64:68" x14ac:dyDescent="0.2">
      <c r="BL178" s="5"/>
      <c r="BM178" s="5"/>
      <c r="BN178" s="5"/>
      <c r="BO178" s="5"/>
      <c r="BP178" s="5"/>
    </row>
    <row r="179" spans="64:68" x14ac:dyDescent="0.2">
      <c r="BL179" s="5"/>
      <c r="BM179" s="5"/>
      <c r="BN179" s="5"/>
      <c r="BO179" s="5"/>
      <c r="BP179" s="5"/>
    </row>
    <row r="180" spans="64:68" x14ac:dyDescent="0.2">
      <c r="BL180" s="5"/>
      <c r="BM180" s="5"/>
      <c r="BN180" s="5"/>
      <c r="BO180" s="5"/>
      <c r="BP180" s="5"/>
    </row>
    <row r="181" spans="64:68" x14ac:dyDescent="0.2">
      <c r="BL181" s="5"/>
      <c r="BM181" s="5"/>
      <c r="BN181" s="5"/>
      <c r="BO181" s="5"/>
      <c r="BP181" s="5"/>
    </row>
    <row r="182" spans="64:68" x14ac:dyDescent="0.2">
      <c r="BL182" s="5"/>
      <c r="BM182" s="5"/>
      <c r="BN182" s="5"/>
      <c r="BO182" s="5"/>
      <c r="BP182" s="5"/>
    </row>
    <row r="183" spans="64:68" x14ac:dyDescent="0.2">
      <c r="BL183" s="5"/>
      <c r="BM183" s="5"/>
      <c r="BN183" s="5"/>
      <c r="BO183" s="5"/>
      <c r="BP183" s="5"/>
    </row>
    <row r="184" spans="64:68" x14ac:dyDescent="0.2">
      <c r="BL184" s="5"/>
      <c r="BM184" s="5"/>
      <c r="BN184" s="5"/>
      <c r="BO184" s="5"/>
      <c r="BP184" s="5"/>
    </row>
    <row r="185" spans="64:68" x14ac:dyDescent="0.2">
      <c r="BL185" s="5"/>
      <c r="BM185" s="5"/>
      <c r="BN185" s="5"/>
      <c r="BO185" s="5"/>
      <c r="BP185" s="5"/>
    </row>
    <row r="186" spans="64:68" x14ac:dyDescent="0.2">
      <c r="BL186" s="5"/>
      <c r="BM186" s="5"/>
      <c r="BN186" s="5"/>
      <c r="BO186" s="5"/>
      <c r="BP186" s="5"/>
    </row>
    <row r="187" spans="64:68" x14ac:dyDescent="0.2">
      <c r="BL187" s="5"/>
      <c r="BM187" s="5"/>
      <c r="BN187" s="5"/>
      <c r="BO187" s="5"/>
      <c r="BP187" s="5"/>
    </row>
    <row r="188" spans="64:68" x14ac:dyDescent="0.2">
      <c r="BL188" s="5"/>
      <c r="BM188" s="5"/>
      <c r="BN188" s="5"/>
      <c r="BO188" s="5"/>
      <c r="BP188" s="5"/>
    </row>
    <row r="189" spans="64:68" x14ac:dyDescent="0.2">
      <c r="BL189" s="5"/>
      <c r="BM189" s="5"/>
      <c r="BN189" s="5"/>
      <c r="BO189" s="5"/>
      <c r="BP189" s="5"/>
    </row>
    <row r="190" spans="64:68" x14ac:dyDescent="0.2">
      <c r="BL190" s="5"/>
      <c r="BM190" s="5"/>
      <c r="BN190" s="5"/>
      <c r="BO190" s="5"/>
      <c r="BP190" s="5"/>
    </row>
    <row r="191" spans="64:68" x14ac:dyDescent="0.2">
      <c r="BL191" s="5"/>
      <c r="BM191" s="5"/>
      <c r="BN191" s="5"/>
      <c r="BO191" s="5"/>
      <c r="BP191" s="5"/>
    </row>
    <row r="192" spans="64:68" x14ac:dyDescent="0.2">
      <c r="BL192" s="5"/>
      <c r="BM192" s="5"/>
      <c r="BN192" s="5"/>
      <c r="BO192" s="5"/>
      <c r="BP192" s="5"/>
    </row>
    <row r="193" spans="64:68" x14ac:dyDescent="0.2">
      <c r="BL193" s="5"/>
      <c r="BM193" s="5"/>
      <c r="BN193" s="5"/>
      <c r="BO193" s="5"/>
      <c r="BP193" s="5"/>
    </row>
    <row r="194" spans="64:68" x14ac:dyDescent="0.2">
      <c r="BL194" s="5"/>
      <c r="BM194" s="5"/>
      <c r="BN194" s="5"/>
      <c r="BO194" s="5"/>
      <c r="BP194" s="5"/>
    </row>
    <row r="195" spans="64:68" x14ac:dyDescent="0.2">
      <c r="BL195" s="5"/>
      <c r="BM195" s="5"/>
      <c r="BN195" s="5"/>
      <c r="BO195" s="5"/>
      <c r="BP195" s="5"/>
    </row>
    <row r="196" spans="64:68" x14ac:dyDescent="0.2">
      <c r="BL196" s="5"/>
      <c r="BM196" s="5"/>
      <c r="BN196" s="5"/>
      <c r="BO196" s="5"/>
      <c r="BP196" s="5"/>
    </row>
    <row r="197" spans="64:68" x14ac:dyDescent="0.2">
      <c r="BL197" s="5"/>
      <c r="BM197" s="5"/>
      <c r="BN197" s="5"/>
      <c r="BO197" s="5"/>
      <c r="BP197" s="5"/>
    </row>
    <row r="198" spans="64:68" x14ac:dyDescent="0.2">
      <c r="BL198" s="5"/>
      <c r="BM198" s="5"/>
      <c r="BN198" s="5"/>
      <c r="BO198" s="5"/>
      <c r="BP198" s="5"/>
    </row>
    <row r="199" spans="64:68" x14ac:dyDescent="0.2">
      <c r="BL199" s="5"/>
      <c r="BM199" s="5"/>
      <c r="BN199" s="5"/>
      <c r="BO199" s="5"/>
      <c r="BP199" s="5"/>
    </row>
    <row r="200" spans="64:68" x14ac:dyDescent="0.2">
      <c r="BL200" s="5"/>
      <c r="BM200" s="5"/>
      <c r="BN200" s="5"/>
      <c r="BO200" s="5"/>
      <c r="BP200" s="5"/>
    </row>
    <row r="201" spans="64:68" x14ac:dyDescent="0.2">
      <c r="BL201" s="5"/>
      <c r="BM201" s="5"/>
      <c r="BN201" s="5"/>
      <c r="BO201" s="5"/>
      <c r="BP201" s="5"/>
    </row>
    <row r="202" spans="64:68" x14ac:dyDescent="0.2">
      <c r="BL202" s="5"/>
      <c r="BM202" s="5"/>
      <c r="BN202" s="5"/>
      <c r="BO202" s="5"/>
      <c r="BP202" s="5"/>
    </row>
    <row r="203" spans="64:68" x14ac:dyDescent="0.2">
      <c r="BL203" s="5"/>
      <c r="BM203" s="5"/>
      <c r="BN203" s="5"/>
      <c r="BO203" s="5"/>
      <c r="BP203" s="5"/>
    </row>
    <row r="204" spans="64:68" x14ac:dyDescent="0.2">
      <c r="BL204" s="5"/>
      <c r="BM204" s="5"/>
      <c r="BN204" s="5"/>
      <c r="BO204" s="5"/>
      <c r="BP204" s="5"/>
    </row>
    <row r="205" spans="64:68" x14ac:dyDescent="0.2">
      <c r="BL205" s="5"/>
      <c r="BM205" s="5"/>
      <c r="BN205" s="5"/>
      <c r="BO205" s="5"/>
      <c r="BP205" s="5"/>
    </row>
    <row r="206" spans="64:68" x14ac:dyDescent="0.2">
      <c r="BL206" s="5"/>
      <c r="BM206" s="5"/>
      <c r="BN206" s="5"/>
      <c r="BO206" s="5"/>
      <c r="BP206" s="5"/>
    </row>
    <row r="207" spans="64:68" x14ac:dyDescent="0.2">
      <c r="BL207" s="5"/>
      <c r="BM207" s="5"/>
      <c r="BN207" s="5"/>
      <c r="BO207" s="5"/>
      <c r="BP207" s="5"/>
    </row>
    <row r="208" spans="64:68" x14ac:dyDescent="0.2">
      <c r="BL208" s="5"/>
      <c r="BM208" s="5"/>
      <c r="BN208" s="5"/>
      <c r="BO208" s="5"/>
      <c r="BP208" s="5"/>
    </row>
    <row r="209" spans="64:68" x14ac:dyDescent="0.2">
      <c r="BL209" s="5"/>
      <c r="BM209" s="5"/>
      <c r="BN209" s="5"/>
      <c r="BO209" s="5"/>
      <c r="BP209" s="5"/>
    </row>
    <row r="210" spans="64:68" x14ac:dyDescent="0.2">
      <c r="BL210" s="5"/>
      <c r="BM210" s="5"/>
      <c r="BN210" s="5"/>
      <c r="BO210" s="5"/>
      <c r="BP210" s="5"/>
    </row>
    <row r="211" spans="64:68" x14ac:dyDescent="0.2">
      <c r="BL211" s="5"/>
      <c r="BM211" s="5"/>
      <c r="BN211" s="5"/>
      <c r="BO211" s="5"/>
      <c r="BP211" s="5"/>
    </row>
    <row r="212" spans="64:68" x14ac:dyDescent="0.2">
      <c r="BL212" s="5"/>
      <c r="BM212" s="5"/>
      <c r="BN212" s="5"/>
      <c r="BO212" s="5"/>
      <c r="BP212" s="5"/>
    </row>
    <row r="213" spans="64:68" x14ac:dyDescent="0.2">
      <c r="BL213" s="5"/>
      <c r="BM213" s="5"/>
      <c r="BN213" s="5"/>
      <c r="BO213" s="5"/>
      <c r="BP213" s="5"/>
    </row>
    <row r="214" spans="64:68" x14ac:dyDescent="0.2">
      <c r="BL214" s="5"/>
      <c r="BM214" s="5"/>
      <c r="BN214" s="5"/>
      <c r="BO214" s="5"/>
      <c r="BP214" s="5"/>
    </row>
    <row r="215" spans="64:68" x14ac:dyDescent="0.2">
      <c r="BL215" s="5"/>
      <c r="BM215" s="5"/>
      <c r="BN215" s="5"/>
      <c r="BO215" s="5"/>
      <c r="BP215" s="5"/>
    </row>
    <row r="216" spans="64:68" x14ac:dyDescent="0.2">
      <c r="BL216" s="5"/>
      <c r="BM216" s="5"/>
      <c r="BN216" s="5"/>
      <c r="BO216" s="5"/>
      <c r="BP216" s="5"/>
    </row>
    <row r="217" spans="64:68" x14ac:dyDescent="0.2">
      <c r="BL217" s="5"/>
      <c r="BM217" s="5"/>
      <c r="BN217" s="5"/>
      <c r="BO217" s="5"/>
      <c r="BP217" s="5"/>
    </row>
    <row r="218" spans="64:68" x14ac:dyDescent="0.2">
      <c r="BL218" s="5"/>
      <c r="BM218" s="5"/>
      <c r="BN218" s="5"/>
      <c r="BO218" s="5"/>
      <c r="BP218" s="5"/>
    </row>
    <row r="219" spans="64:68" x14ac:dyDescent="0.2">
      <c r="BL219" s="5"/>
      <c r="BM219" s="5"/>
      <c r="BN219" s="5"/>
      <c r="BO219" s="5"/>
      <c r="BP219" s="5"/>
    </row>
    <row r="220" spans="64:68" x14ac:dyDescent="0.2">
      <c r="BL220" s="5"/>
      <c r="BM220" s="5"/>
      <c r="BN220" s="5"/>
      <c r="BO220" s="5"/>
      <c r="BP220" s="5"/>
    </row>
    <row r="221" spans="64:68" x14ac:dyDescent="0.2">
      <c r="BL221" s="5"/>
      <c r="BM221" s="5"/>
      <c r="BN221" s="5"/>
      <c r="BO221" s="5"/>
      <c r="BP221" s="5"/>
    </row>
    <row r="222" spans="64:68" x14ac:dyDescent="0.2">
      <c r="BL222" s="5"/>
      <c r="BM222" s="5"/>
      <c r="BN222" s="5"/>
      <c r="BO222" s="5"/>
      <c r="BP222" s="5"/>
    </row>
    <row r="223" spans="64:68" x14ac:dyDescent="0.2">
      <c r="BL223" s="5"/>
      <c r="BM223" s="5"/>
      <c r="BN223" s="5"/>
      <c r="BO223" s="5"/>
      <c r="BP223" s="5"/>
    </row>
    <row r="224" spans="64:68" x14ac:dyDescent="0.2">
      <c r="BL224" s="5"/>
      <c r="BM224" s="5"/>
      <c r="BN224" s="5"/>
      <c r="BO224" s="5"/>
      <c r="BP224" s="5"/>
    </row>
    <row r="225" spans="64:68" x14ac:dyDescent="0.2">
      <c r="BL225" s="5"/>
      <c r="BM225" s="5"/>
      <c r="BN225" s="5"/>
      <c r="BO225" s="5"/>
      <c r="BP225" s="5"/>
    </row>
    <row r="226" spans="64:68" x14ac:dyDescent="0.2">
      <c r="BL226" s="5"/>
      <c r="BM226" s="5"/>
      <c r="BN226" s="5"/>
      <c r="BO226" s="5"/>
      <c r="BP226" s="5"/>
    </row>
    <row r="227" spans="64:68" x14ac:dyDescent="0.2">
      <c r="BL227" s="5"/>
      <c r="BM227" s="5"/>
      <c r="BN227" s="5"/>
      <c r="BO227" s="5"/>
      <c r="BP227" s="5"/>
    </row>
    <row r="228" spans="64:68" x14ac:dyDescent="0.2">
      <c r="BL228" s="5"/>
      <c r="BM228" s="5"/>
      <c r="BN228" s="5"/>
      <c r="BO228" s="5"/>
      <c r="BP228" s="5"/>
    </row>
    <row r="229" spans="64:68" x14ac:dyDescent="0.2">
      <c r="BL229" s="5"/>
      <c r="BM229" s="5"/>
      <c r="BN229" s="5"/>
      <c r="BO229" s="5"/>
      <c r="BP229" s="5"/>
    </row>
    <row r="230" spans="64:68" x14ac:dyDescent="0.2">
      <c r="BL230" s="5"/>
      <c r="BM230" s="5"/>
      <c r="BN230" s="5"/>
      <c r="BO230" s="5"/>
      <c r="BP230" s="5"/>
    </row>
    <row r="231" spans="64:68" x14ac:dyDescent="0.2">
      <c r="BL231" s="5"/>
      <c r="BM231" s="5"/>
      <c r="BN231" s="5"/>
      <c r="BO231" s="5"/>
      <c r="BP231" s="5"/>
    </row>
    <row r="232" spans="64:68" x14ac:dyDescent="0.2">
      <c r="BL232" s="5"/>
      <c r="BM232" s="5"/>
      <c r="BN232" s="5"/>
      <c r="BO232" s="5"/>
      <c r="BP232" s="5"/>
    </row>
    <row r="233" spans="64:68" x14ac:dyDescent="0.2">
      <c r="BL233" s="5"/>
      <c r="BM233" s="5"/>
      <c r="BN233" s="5"/>
      <c r="BO233" s="5"/>
      <c r="BP233" s="5"/>
    </row>
    <row r="234" spans="64:68" x14ac:dyDescent="0.2">
      <c r="BL234" s="5"/>
      <c r="BM234" s="5"/>
      <c r="BN234" s="5"/>
      <c r="BO234" s="5"/>
      <c r="BP234" s="5"/>
    </row>
    <row r="235" spans="64:68" x14ac:dyDescent="0.2">
      <c r="BL235" s="5"/>
      <c r="BM235" s="5"/>
      <c r="BN235" s="5"/>
      <c r="BO235" s="5"/>
      <c r="BP235" s="5"/>
    </row>
    <row r="236" spans="64:68" x14ac:dyDescent="0.2">
      <c r="BL236" s="5"/>
      <c r="BM236" s="5"/>
      <c r="BN236" s="5"/>
      <c r="BO236" s="5"/>
      <c r="BP236" s="5"/>
    </row>
    <row r="237" spans="64:68" x14ac:dyDescent="0.2">
      <c r="BL237" s="5"/>
      <c r="BM237" s="5"/>
      <c r="BN237" s="5"/>
      <c r="BO237" s="5"/>
      <c r="BP237" s="5"/>
    </row>
    <row r="238" spans="64:68" x14ac:dyDescent="0.2">
      <c r="BL238" s="5"/>
      <c r="BM238" s="5"/>
      <c r="BN238" s="5"/>
      <c r="BO238" s="5"/>
      <c r="BP238" s="5"/>
    </row>
    <row r="239" spans="64:68" x14ac:dyDescent="0.2">
      <c r="BL239" s="5"/>
      <c r="BM239" s="5"/>
      <c r="BN239" s="5"/>
      <c r="BO239" s="5"/>
      <c r="BP239" s="5"/>
    </row>
    <row r="240" spans="64:68" x14ac:dyDescent="0.2">
      <c r="BL240" s="5"/>
      <c r="BM240" s="5"/>
      <c r="BN240" s="5"/>
      <c r="BO240" s="5"/>
      <c r="BP240" s="5"/>
    </row>
    <row r="241" spans="64:68" x14ac:dyDescent="0.2">
      <c r="BL241" s="5"/>
      <c r="BM241" s="5"/>
      <c r="BN241" s="5"/>
      <c r="BO241" s="5"/>
      <c r="BP241" s="5"/>
    </row>
    <row r="242" spans="64:68" x14ac:dyDescent="0.2">
      <c r="BL242" s="5"/>
      <c r="BM242" s="5"/>
      <c r="BN242" s="5"/>
      <c r="BO242" s="5"/>
      <c r="BP242" s="5"/>
    </row>
    <row r="243" spans="64:68" x14ac:dyDescent="0.2">
      <c r="BL243" s="5"/>
      <c r="BM243" s="5"/>
      <c r="BN243" s="5"/>
      <c r="BO243" s="5"/>
      <c r="BP243" s="5"/>
    </row>
    <row r="244" spans="64:68" x14ac:dyDescent="0.2">
      <c r="BL244" s="5"/>
      <c r="BM244" s="5"/>
      <c r="BN244" s="5"/>
      <c r="BO244" s="5"/>
      <c r="BP244" s="5"/>
    </row>
    <row r="245" spans="64:68" x14ac:dyDescent="0.2">
      <c r="BL245" s="5"/>
      <c r="BM245" s="5"/>
      <c r="BN245" s="5"/>
      <c r="BO245" s="5"/>
      <c r="BP245" s="5"/>
    </row>
    <row r="246" spans="64:68" x14ac:dyDescent="0.2">
      <c r="BL246" s="5"/>
      <c r="BM246" s="5"/>
      <c r="BN246" s="5"/>
      <c r="BO246" s="5"/>
      <c r="BP246" s="5"/>
    </row>
    <row r="247" spans="64:68" x14ac:dyDescent="0.2">
      <c r="BL247" s="5"/>
      <c r="BM247" s="5"/>
      <c r="BN247" s="5"/>
      <c r="BO247" s="5"/>
      <c r="BP247" s="5"/>
    </row>
    <row r="248" spans="64:68" x14ac:dyDescent="0.2">
      <c r="BL248" s="5"/>
      <c r="BM248" s="5"/>
      <c r="BN248" s="5"/>
      <c r="BO248" s="5"/>
      <c r="BP248" s="5"/>
    </row>
    <row r="249" spans="64:68" x14ac:dyDescent="0.2">
      <c r="BL249" s="5"/>
      <c r="BM249" s="5"/>
      <c r="BN249" s="5"/>
      <c r="BO249" s="5"/>
      <c r="BP249" s="5"/>
    </row>
    <row r="250" spans="64:68" x14ac:dyDescent="0.2">
      <c r="BL250" s="5"/>
      <c r="BM250" s="5"/>
      <c r="BN250" s="5"/>
      <c r="BO250" s="5"/>
      <c r="BP250" s="5"/>
    </row>
    <row r="251" spans="64:68" x14ac:dyDescent="0.2">
      <c r="BL251" s="5"/>
      <c r="BM251" s="5"/>
      <c r="BN251" s="5"/>
      <c r="BO251" s="5"/>
      <c r="BP251" s="5"/>
    </row>
    <row r="252" spans="64:68" x14ac:dyDescent="0.2">
      <c r="BL252" s="5"/>
      <c r="BM252" s="5"/>
      <c r="BN252" s="5"/>
      <c r="BO252" s="5"/>
      <c r="BP252" s="5"/>
    </row>
    <row r="253" spans="64:68" x14ac:dyDescent="0.2">
      <c r="BL253" s="5"/>
      <c r="BM253" s="5"/>
      <c r="BN253" s="5"/>
      <c r="BO253" s="5"/>
      <c r="BP253" s="5"/>
    </row>
    <row r="254" spans="64:68" x14ac:dyDescent="0.2">
      <c r="BL254" s="5"/>
      <c r="BM254" s="5"/>
      <c r="BN254" s="5"/>
      <c r="BO254" s="5"/>
      <c r="BP254" s="5"/>
    </row>
    <row r="255" spans="64:68" x14ac:dyDescent="0.2">
      <c r="BL255" s="5"/>
      <c r="BM255" s="5"/>
      <c r="BN255" s="5"/>
      <c r="BO255" s="5"/>
      <c r="BP255" s="5"/>
    </row>
    <row r="256" spans="64:68" x14ac:dyDescent="0.2">
      <c r="BL256" s="5"/>
      <c r="BM256" s="5"/>
      <c r="BN256" s="5"/>
      <c r="BO256" s="5"/>
      <c r="BP256" s="5"/>
    </row>
    <row r="257" spans="64:68" x14ac:dyDescent="0.2">
      <c r="BL257" s="5"/>
      <c r="BM257" s="5"/>
      <c r="BN257" s="5"/>
      <c r="BO257" s="5"/>
      <c r="BP257" s="5"/>
    </row>
    <row r="258" spans="64:68" x14ac:dyDescent="0.2">
      <c r="BL258" s="5"/>
      <c r="BM258" s="5"/>
      <c r="BN258" s="5"/>
      <c r="BO258" s="5"/>
      <c r="BP258" s="5"/>
    </row>
    <row r="259" spans="64:68" x14ac:dyDescent="0.2">
      <c r="BL259" s="5"/>
      <c r="BM259" s="5"/>
      <c r="BN259" s="5"/>
      <c r="BO259" s="5"/>
      <c r="BP259" s="5"/>
    </row>
    <row r="260" spans="64:68" x14ac:dyDescent="0.2">
      <c r="BL260" s="5"/>
      <c r="BM260" s="5"/>
      <c r="BN260" s="5"/>
      <c r="BO260" s="5"/>
      <c r="BP260" s="5"/>
    </row>
    <row r="261" spans="64:68" x14ac:dyDescent="0.2">
      <c r="BL261" s="5"/>
      <c r="BM261" s="5"/>
      <c r="BN261" s="5"/>
      <c r="BO261" s="5"/>
      <c r="BP261" s="5"/>
    </row>
    <row r="262" spans="64:68" x14ac:dyDescent="0.2">
      <c r="BL262" s="5"/>
      <c r="BM262" s="5"/>
      <c r="BN262" s="5"/>
      <c r="BO262" s="5"/>
      <c r="BP262" s="5"/>
    </row>
    <row r="263" spans="64:68" x14ac:dyDescent="0.2">
      <c r="BL263" s="5"/>
      <c r="BM263" s="5"/>
      <c r="BN263" s="5"/>
      <c r="BO263" s="5"/>
      <c r="BP263" s="5"/>
    </row>
    <row r="264" spans="64:68" x14ac:dyDescent="0.2">
      <c r="BL264" s="5"/>
      <c r="BM264" s="5"/>
      <c r="BN264" s="5"/>
      <c r="BO264" s="5"/>
      <c r="BP264" s="5"/>
    </row>
    <row r="265" spans="64:68" x14ac:dyDescent="0.2">
      <c r="BL265" s="5"/>
      <c r="BM265" s="5"/>
      <c r="BN265" s="5"/>
      <c r="BO265" s="5"/>
      <c r="BP265" s="5"/>
    </row>
    <row r="266" spans="64:68" x14ac:dyDescent="0.2">
      <c r="BL266" s="5"/>
      <c r="BM266" s="5"/>
      <c r="BN266" s="5"/>
      <c r="BO266" s="5"/>
      <c r="BP266" s="5"/>
    </row>
    <row r="267" spans="64:68" x14ac:dyDescent="0.2">
      <c r="BL267" s="5"/>
      <c r="BM267" s="5"/>
      <c r="BN267" s="5"/>
      <c r="BO267" s="5"/>
      <c r="BP267" s="5"/>
    </row>
    <row r="268" spans="64:68" x14ac:dyDescent="0.2">
      <c r="BL268" s="5"/>
      <c r="BM268" s="5"/>
      <c r="BN268" s="5"/>
      <c r="BO268" s="5"/>
      <c r="BP268" s="5"/>
    </row>
    <row r="269" spans="64:68" x14ac:dyDescent="0.2">
      <c r="BL269" s="5"/>
      <c r="BM269" s="5"/>
      <c r="BN269" s="5"/>
      <c r="BO269" s="5"/>
      <c r="BP269" s="5"/>
    </row>
    <row r="270" spans="64:68" x14ac:dyDescent="0.2">
      <c r="BL270" s="5"/>
      <c r="BM270" s="5"/>
      <c r="BN270" s="5"/>
      <c r="BO270" s="5"/>
      <c r="BP270" s="5"/>
    </row>
    <row r="271" spans="64:68" x14ac:dyDescent="0.2">
      <c r="BL271" s="5"/>
      <c r="BM271" s="5"/>
      <c r="BN271" s="5"/>
      <c r="BO271" s="5"/>
      <c r="BP271" s="5"/>
    </row>
    <row r="272" spans="64:68" x14ac:dyDescent="0.2">
      <c r="BL272" s="5"/>
      <c r="BM272" s="5"/>
      <c r="BN272" s="5"/>
      <c r="BO272" s="5"/>
      <c r="BP272" s="5"/>
    </row>
    <row r="273" spans="64:68" x14ac:dyDescent="0.2">
      <c r="BL273" s="5"/>
      <c r="BM273" s="5"/>
      <c r="BN273" s="5"/>
      <c r="BO273" s="5"/>
      <c r="BP273" s="5"/>
    </row>
    <row r="274" spans="64:68" x14ac:dyDescent="0.2">
      <c r="BL274" s="5"/>
      <c r="BM274" s="5"/>
      <c r="BN274" s="5"/>
      <c r="BO274" s="5"/>
      <c r="BP274" s="5"/>
    </row>
    <row r="275" spans="64:68" x14ac:dyDescent="0.2">
      <c r="BL275" s="5"/>
      <c r="BM275" s="5"/>
      <c r="BN275" s="5"/>
      <c r="BO275" s="5"/>
      <c r="BP275" s="5"/>
    </row>
    <row r="276" spans="64:68" x14ac:dyDescent="0.2">
      <c r="BL276" s="5"/>
      <c r="BM276" s="5"/>
      <c r="BN276" s="5"/>
      <c r="BO276" s="5"/>
      <c r="BP276" s="5"/>
    </row>
    <row r="277" spans="64:68" x14ac:dyDescent="0.2">
      <c r="BL277" s="5"/>
      <c r="BM277" s="5"/>
      <c r="BN277" s="5"/>
      <c r="BO277" s="5"/>
      <c r="BP277" s="5"/>
    </row>
    <row r="278" spans="64:68" x14ac:dyDescent="0.2">
      <c r="BL278" s="5"/>
      <c r="BM278" s="5"/>
      <c r="BN278" s="5"/>
      <c r="BO278" s="5"/>
      <c r="BP278" s="5"/>
    </row>
    <row r="279" spans="64:68" x14ac:dyDescent="0.2">
      <c r="BL279" s="5"/>
      <c r="BM279" s="5"/>
      <c r="BN279" s="5"/>
      <c r="BO279" s="5"/>
      <c r="BP279" s="5"/>
    </row>
    <row r="280" spans="64:68" x14ac:dyDescent="0.2">
      <c r="BL280" s="5"/>
      <c r="BM280" s="5"/>
      <c r="BN280" s="5"/>
      <c r="BO280" s="5"/>
      <c r="BP280" s="5"/>
    </row>
    <row r="281" spans="64:68" x14ac:dyDescent="0.2">
      <c r="BL281" s="5"/>
      <c r="BM281" s="5"/>
      <c r="BN281" s="5"/>
      <c r="BO281" s="5"/>
      <c r="BP281" s="5"/>
    </row>
    <row r="282" spans="64:68" x14ac:dyDescent="0.2">
      <c r="BL282" s="5"/>
      <c r="BM282" s="5"/>
      <c r="BN282" s="5"/>
      <c r="BO282" s="5"/>
      <c r="BP282" s="5"/>
    </row>
    <row r="283" spans="64:68" x14ac:dyDescent="0.2">
      <c r="BL283" s="5"/>
      <c r="BM283" s="5"/>
      <c r="BN283" s="5"/>
      <c r="BO283" s="5"/>
      <c r="BP283" s="5"/>
    </row>
    <row r="284" spans="64:68" x14ac:dyDescent="0.2">
      <c r="BL284" s="5"/>
      <c r="BM284" s="5"/>
      <c r="BN284" s="5"/>
      <c r="BO284" s="5"/>
      <c r="BP284" s="5"/>
    </row>
    <row r="285" spans="64:68" x14ac:dyDescent="0.2">
      <c r="BL285" s="5"/>
      <c r="BM285" s="5"/>
      <c r="BN285" s="5"/>
      <c r="BO285" s="5"/>
      <c r="BP285" s="5"/>
    </row>
    <row r="286" spans="64:68" x14ac:dyDescent="0.2">
      <c r="BL286" s="5"/>
      <c r="BM286" s="5"/>
      <c r="BN286" s="5"/>
      <c r="BO286" s="5"/>
      <c r="BP286" s="5"/>
    </row>
    <row r="287" spans="64:68" x14ac:dyDescent="0.2">
      <c r="BL287" s="5"/>
      <c r="BM287" s="5"/>
      <c r="BN287" s="5"/>
      <c r="BO287" s="5"/>
      <c r="BP287" s="5"/>
    </row>
    <row r="288" spans="64:68" x14ac:dyDescent="0.2">
      <c r="BL288" s="5"/>
      <c r="BM288" s="5"/>
      <c r="BN288" s="5"/>
      <c r="BO288" s="5"/>
      <c r="BP288" s="5"/>
    </row>
    <row r="289" spans="64:68" x14ac:dyDescent="0.2">
      <c r="BL289" s="5"/>
      <c r="BM289" s="5"/>
      <c r="BN289" s="5"/>
      <c r="BO289" s="5"/>
      <c r="BP289" s="5"/>
    </row>
    <row r="290" spans="64:68" x14ac:dyDescent="0.2">
      <c r="BL290" s="5"/>
      <c r="BM290" s="5"/>
      <c r="BN290" s="5"/>
      <c r="BO290" s="5"/>
      <c r="BP290" s="5"/>
    </row>
    <row r="291" spans="64:68" x14ac:dyDescent="0.2">
      <c r="BL291" s="5"/>
      <c r="BM291" s="5"/>
      <c r="BN291" s="5"/>
      <c r="BO291" s="5"/>
      <c r="BP291" s="5"/>
    </row>
    <row r="292" spans="64:68" x14ac:dyDescent="0.2">
      <c r="BL292" s="5"/>
      <c r="BM292" s="5"/>
      <c r="BN292" s="5"/>
      <c r="BO292" s="5"/>
      <c r="BP292" s="5"/>
    </row>
    <row r="293" spans="64:68" x14ac:dyDescent="0.2">
      <c r="BL293" s="5"/>
      <c r="BM293" s="5"/>
      <c r="BN293" s="5"/>
      <c r="BO293" s="5"/>
      <c r="BP293" s="5"/>
    </row>
    <row r="294" spans="64:68" x14ac:dyDescent="0.2">
      <c r="BL294" s="5"/>
      <c r="BM294" s="5"/>
      <c r="BN294" s="5"/>
      <c r="BO294" s="5"/>
      <c r="BP294" s="5"/>
    </row>
    <row r="295" spans="64:68" x14ac:dyDescent="0.2">
      <c r="BL295" s="5"/>
      <c r="BM295" s="5"/>
      <c r="BN295" s="5"/>
      <c r="BO295" s="5"/>
      <c r="BP295" s="5"/>
    </row>
    <row r="296" spans="64:68" x14ac:dyDescent="0.2">
      <c r="BL296" s="5"/>
      <c r="BM296" s="5"/>
      <c r="BN296" s="5"/>
      <c r="BO296" s="5"/>
      <c r="BP296" s="5"/>
    </row>
    <row r="297" spans="64:68" x14ac:dyDescent="0.2">
      <c r="BL297" s="5"/>
      <c r="BM297" s="5"/>
      <c r="BN297" s="5"/>
      <c r="BO297" s="5"/>
      <c r="BP297" s="5"/>
    </row>
    <row r="298" spans="64:68" x14ac:dyDescent="0.2">
      <c r="BL298" s="5"/>
      <c r="BM298" s="5"/>
      <c r="BN298" s="5"/>
      <c r="BO298" s="5"/>
      <c r="BP298" s="5"/>
    </row>
    <row r="299" spans="64:68" x14ac:dyDescent="0.2">
      <c r="BL299" s="5"/>
      <c r="BM299" s="5"/>
      <c r="BN299" s="5"/>
      <c r="BO299" s="5"/>
      <c r="BP299" s="5"/>
    </row>
    <row r="300" spans="64:68" x14ac:dyDescent="0.2">
      <c r="BL300" s="5"/>
      <c r="BM300" s="5"/>
      <c r="BN300" s="5"/>
      <c r="BO300" s="5"/>
      <c r="BP300" s="5"/>
    </row>
    <row r="301" spans="64:68" x14ac:dyDescent="0.2">
      <c r="BL301" s="5"/>
      <c r="BM301" s="5"/>
      <c r="BN301" s="5"/>
      <c r="BO301" s="5"/>
      <c r="BP301" s="5"/>
    </row>
    <row r="302" spans="64:68" x14ac:dyDescent="0.2">
      <c r="BL302" s="5"/>
      <c r="BM302" s="5"/>
      <c r="BN302" s="5"/>
      <c r="BO302" s="5"/>
      <c r="BP302" s="5"/>
    </row>
    <row r="303" spans="64:68" x14ac:dyDescent="0.2">
      <c r="BL303" s="5"/>
      <c r="BM303" s="5"/>
      <c r="BN303" s="5"/>
      <c r="BO303" s="5"/>
      <c r="BP303" s="5"/>
    </row>
    <row r="304" spans="64:68" x14ac:dyDescent="0.2">
      <c r="BL304" s="5"/>
      <c r="BM304" s="5"/>
      <c r="BN304" s="5"/>
      <c r="BO304" s="5"/>
      <c r="BP304" s="5"/>
    </row>
    <row r="305" spans="64:68" x14ac:dyDescent="0.2">
      <c r="BL305" s="5"/>
      <c r="BM305" s="5"/>
      <c r="BN305" s="5"/>
      <c r="BO305" s="5"/>
      <c r="BP305" s="5"/>
    </row>
    <row r="306" spans="64:68" x14ac:dyDescent="0.2">
      <c r="BL306" s="5"/>
      <c r="BM306" s="5"/>
      <c r="BN306" s="5"/>
      <c r="BO306" s="5"/>
      <c r="BP306" s="5"/>
    </row>
    <row r="307" spans="64:68" x14ac:dyDescent="0.2">
      <c r="BL307" s="5"/>
      <c r="BM307" s="5"/>
      <c r="BN307" s="5"/>
      <c r="BO307" s="5"/>
      <c r="BP307" s="5"/>
    </row>
    <row r="308" spans="64:68" x14ac:dyDescent="0.2">
      <c r="BL308" s="5"/>
      <c r="BM308" s="5"/>
      <c r="BN308" s="5"/>
      <c r="BO308" s="5"/>
      <c r="BP308" s="5"/>
    </row>
    <row r="309" spans="64:68" x14ac:dyDescent="0.2">
      <c r="BL309" s="5"/>
      <c r="BM309" s="5"/>
      <c r="BN309" s="5"/>
      <c r="BO309" s="5"/>
      <c r="BP309" s="5"/>
    </row>
    <row r="310" spans="64:68" x14ac:dyDescent="0.2">
      <c r="BL310" s="5"/>
      <c r="BM310" s="5"/>
      <c r="BN310" s="5"/>
      <c r="BO310" s="5"/>
      <c r="BP310" s="5"/>
    </row>
    <row r="311" spans="64:68" x14ac:dyDescent="0.2">
      <c r="BL311" s="5"/>
      <c r="BM311" s="5"/>
      <c r="BN311" s="5"/>
      <c r="BO311" s="5"/>
      <c r="BP311" s="5"/>
    </row>
    <row r="312" spans="64:68" x14ac:dyDescent="0.2">
      <c r="BL312" s="5"/>
      <c r="BM312" s="5"/>
      <c r="BN312" s="5"/>
      <c r="BO312" s="5"/>
      <c r="BP312" s="5"/>
    </row>
    <row r="313" spans="64:68" x14ac:dyDescent="0.2">
      <c r="BL313" s="5"/>
      <c r="BM313" s="5"/>
      <c r="BN313" s="5"/>
      <c r="BO313" s="5"/>
      <c r="BP313" s="5"/>
    </row>
    <row r="314" spans="64:68" x14ac:dyDescent="0.2">
      <c r="BL314" s="5"/>
      <c r="BM314" s="5"/>
      <c r="BN314" s="5"/>
      <c r="BO314" s="5"/>
      <c r="BP314" s="5"/>
    </row>
    <row r="315" spans="64:68" x14ac:dyDescent="0.2">
      <c r="BL315" s="5"/>
      <c r="BM315" s="5"/>
      <c r="BN315" s="5"/>
      <c r="BO315" s="5"/>
      <c r="BP315" s="5"/>
    </row>
    <row r="316" spans="64:68" x14ac:dyDescent="0.2">
      <c r="BL316" s="5"/>
      <c r="BM316" s="5"/>
      <c r="BN316" s="5"/>
      <c r="BO316" s="5"/>
      <c r="BP316" s="5"/>
    </row>
    <row r="317" spans="64:68" x14ac:dyDescent="0.2">
      <c r="BL317" s="5"/>
      <c r="BM317" s="5"/>
      <c r="BN317" s="5"/>
      <c r="BO317" s="5"/>
      <c r="BP317" s="5"/>
    </row>
    <row r="318" spans="64:68" x14ac:dyDescent="0.2">
      <c r="BL318" s="5"/>
      <c r="BM318" s="5"/>
      <c r="BN318" s="5"/>
      <c r="BO318" s="5"/>
      <c r="BP318" s="5"/>
    </row>
    <row r="319" spans="64:68" x14ac:dyDescent="0.2">
      <c r="BL319" s="5"/>
      <c r="BM319" s="5"/>
      <c r="BN319" s="5"/>
      <c r="BO319" s="5"/>
      <c r="BP319" s="5"/>
    </row>
    <row r="320" spans="64:68" x14ac:dyDescent="0.2">
      <c r="BL320" s="5"/>
      <c r="BM320" s="5"/>
      <c r="BN320" s="5"/>
      <c r="BO320" s="5"/>
      <c r="BP320" s="5"/>
    </row>
    <row r="321" spans="64:68" x14ac:dyDescent="0.2">
      <c r="BL321" s="5"/>
      <c r="BM321" s="5"/>
      <c r="BN321" s="5"/>
      <c r="BO321" s="5"/>
      <c r="BP321" s="5"/>
    </row>
    <row r="322" spans="64:68" x14ac:dyDescent="0.2">
      <c r="BL322" s="5"/>
      <c r="BM322" s="5"/>
      <c r="BN322" s="5"/>
      <c r="BO322" s="5"/>
      <c r="BP322" s="5"/>
    </row>
    <row r="323" spans="64:68" x14ac:dyDescent="0.2">
      <c r="BL323" s="5"/>
      <c r="BM323" s="5"/>
      <c r="BN323" s="5"/>
      <c r="BO323" s="5"/>
      <c r="BP323" s="5"/>
    </row>
    <row r="324" spans="64:68" x14ac:dyDescent="0.2">
      <c r="BL324" s="5"/>
      <c r="BM324" s="5"/>
      <c r="BN324" s="5"/>
      <c r="BO324" s="5"/>
      <c r="BP324" s="5"/>
    </row>
    <row r="325" spans="64:68" x14ac:dyDescent="0.2">
      <c r="BL325" s="5"/>
      <c r="BM325" s="5"/>
      <c r="BN325" s="5"/>
      <c r="BO325" s="5"/>
      <c r="BP325" s="5"/>
    </row>
    <row r="326" spans="64:68" x14ac:dyDescent="0.2">
      <c r="BL326" s="5"/>
      <c r="BM326" s="5"/>
      <c r="BN326" s="5"/>
      <c r="BO326" s="5"/>
      <c r="BP326" s="5"/>
    </row>
    <row r="327" spans="64:68" x14ac:dyDescent="0.2">
      <c r="BL327" s="5"/>
      <c r="BM327" s="5"/>
      <c r="BN327" s="5"/>
      <c r="BO327" s="5"/>
      <c r="BP327" s="5"/>
    </row>
    <row r="328" spans="64:68" x14ac:dyDescent="0.2">
      <c r="BL328" s="5"/>
      <c r="BM328" s="5"/>
      <c r="BN328" s="5"/>
      <c r="BO328" s="5"/>
      <c r="BP328" s="5"/>
    </row>
    <row r="329" spans="64:68" x14ac:dyDescent="0.2">
      <c r="BL329" s="5"/>
      <c r="BM329" s="5"/>
      <c r="BN329" s="5"/>
      <c r="BO329" s="5"/>
      <c r="BP329" s="5"/>
    </row>
    <row r="330" spans="64:68" x14ac:dyDescent="0.2">
      <c r="BL330" s="5"/>
      <c r="BM330" s="5"/>
      <c r="BN330" s="5"/>
      <c r="BO330" s="5"/>
      <c r="BP330" s="5"/>
    </row>
    <row r="331" spans="64:68" x14ac:dyDescent="0.2">
      <c r="BL331" s="5"/>
      <c r="BM331" s="5"/>
      <c r="BN331" s="5"/>
      <c r="BO331" s="5"/>
      <c r="BP331" s="5"/>
    </row>
    <row r="332" spans="64:68" x14ac:dyDescent="0.2">
      <c r="BL332" s="5"/>
      <c r="BM332" s="5"/>
      <c r="BN332" s="5"/>
      <c r="BO332" s="5"/>
      <c r="BP332" s="5"/>
    </row>
    <row r="333" spans="64:68" x14ac:dyDescent="0.2">
      <c r="BL333" s="5"/>
      <c r="BM333" s="5"/>
      <c r="BN333" s="5"/>
      <c r="BO333" s="5"/>
      <c r="BP333" s="5"/>
    </row>
    <row r="334" spans="64:68" x14ac:dyDescent="0.2">
      <c r="BL334" s="5"/>
      <c r="BM334" s="5"/>
      <c r="BN334" s="5"/>
      <c r="BO334" s="5"/>
      <c r="BP334" s="5"/>
    </row>
    <row r="335" spans="64:68" x14ac:dyDescent="0.2">
      <c r="BL335" s="5"/>
      <c r="BM335" s="5"/>
      <c r="BN335" s="5"/>
      <c r="BO335" s="5"/>
      <c r="BP335" s="5"/>
    </row>
    <row r="336" spans="64:68" x14ac:dyDescent="0.2">
      <c r="BL336" s="5"/>
      <c r="BM336" s="5"/>
      <c r="BN336" s="5"/>
      <c r="BO336" s="5"/>
      <c r="BP336" s="5"/>
    </row>
    <row r="337" spans="64:68" x14ac:dyDescent="0.2">
      <c r="BL337" s="5"/>
      <c r="BM337" s="5"/>
      <c r="BN337" s="5"/>
      <c r="BO337" s="5"/>
      <c r="BP337" s="5"/>
    </row>
    <row r="338" spans="64:68" x14ac:dyDescent="0.2">
      <c r="BL338" s="5"/>
      <c r="BM338" s="5"/>
      <c r="BN338" s="5"/>
      <c r="BO338" s="5"/>
      <c r="BP338" s="5"/>
    </row>
    <row r="339" spans="64:68" x14ac:dyDescent="0.2">
      <c r="BL339" s="5"/>
      <c r="BM339" s="5"/>
      <c r="BN339" s="5"/>
      <c r="BO339" s="5"/>
      <c r="BP339" s="5"/>
    </row>
    <row r="340" spans="64:68" x14ac:dyDescent="0.2">
      <c r="BL340" s="5"/>
      <c r="BM340" s="5"/>
      <c r="BN340" s="5"/>
      <c r="BO340" s="5"/>
      <c r="BP340" s="5"/>
    </row>
    <row r="341" spans="64:68" x14ac:dyDescent="0.2">
      <c r="BL341" s="5"/>
      <c r="BM341" s="5"/>
      <c r="BN341" s="5"/>
      <c r="BO341" s="5"/>
      <c r="BP341" s="5"/>
    </row>
    <row r="342" spans="64:68" x14ac:dyDescent="0.2">
      <c r="BL342" s="5"/>
      <c r="BM342" s="5"/>
      <c r="BN342" s="5"/>
      <c r="BO342" s="5"/>
      <c r="BP342" s="5"/>
    </row>
    <row r="343" spans="64:68" x14ac:dyDescent="0.2">
      <c r="BL343" s="5"/>
      <c r="BM343" s="5"/>
      <c r="BN343" s="5"/>
      <c r="BO343" s="5"/>
      <c r="BP343" s="5"/>
    </row>
    <row r="344" spans="64:68" x14ac:dyDescent="0.2">
      <c r="BL344" s="5"/>
      <c r="BM344" s="5"/>
      <c r="BN344" s="5"/>
      <c r="BO344" s="5"/>
      <c r="BP344" s="5"/>
    </row>
    <row r="345" spans="64:68" x14ac:dyDescent="0.2">
      <c r="BL345" s="5"/>
      <c r="BM345" s="5"/>
      <c r="BN345" s="5"/>
      <c r="BO345" s="5"/>
      <c r="BP345" s="5"/>
    </row>
    <row r="346" spans="64:68" x14ac:dyDescent="0.2">
      <c r="BL346" s="5"/>
      <c r="BM346" s="5"/>
      <c r="BN346" s="5"/>
      <c r="BO346" s="5"/>
      <c r="BP346" s="5"/>
    </row>
    <row r="347" spans="64:68" x14ac:dyDescent="0.2">
      <c r="BL347" s="5"/>
      <c r="BM347" s="5"/>
      <c r="BN347" s="5"/>
      <c r="BO347" s="5"/>
      <c r="BP347" s="5"/>
    </row>
    <row r="348" spans="64:68" x14ac:dyDescent="0.2">
      <c r="BL348" s="5"/>
      <c r="BM348" s="5"/>
      <c r="BN348" s="5"/>
      <c r="BO348" s="5"/>
      <c r="BP348" s="5"/>
    </row>
    <row r="349" spans="64:68" x14ac:dyDescent="0.2">
      <c r="BL349" s="5"/>
      <c r="BM349" s="5"/>
      <c r="BN349" s="5"/>
      <c r="BO349" s="5"/>
      <c r="BP349" s="5"/>
    </row>
    <row r="350" spans="64:68" x14ac:dyDescent="0.2">
      <c r="BL350" s="5"/>
      <c r="BM350" s="5"/>
      <c r="BN350" s="5"/>
      <c r="BO350" s="5"/>
      <c r="BP350" s="5"/>
    </row>
    <row r="351" spans="64:68" x14ac:dyDescent="0.2">
      <c r="BL351" s="5"/>
      <c r="BM351" s="5"/>
      <c r="BN351" s="5"/>
      <c r="BO351" s="5"/>
      <c r="BP351" s="5"/>
    </row>
    <row r="352" spans="64:68" x14ac:dyDescent="0.2">
      <c r="BL352" s="5"/>
      <c r="BM352" s="5"/>
      <c r="BN352" s="5"/>
      <c r="BO352" s="5"/>
      <c r="BP352" s="5"/>
    </row>
    <row r="353" spans="64:68" x14ac:dyDescent="0.2">
      <c r="BL353" s="5"/>
      <c r="BM353" s="5"/>
      <c r="BN353" s="5"/>
      <c r="BO353" s="5"/>
      <c r="BP353" s="5"/>
    </row>
    <row r="354" spans="64:68" x14ac:dyDescent="0.2">
      <c r="BL354" s="5"/>
      <c r="BM354" s="5"/>
      <c r="BN354" s="5"/>
      <c r="BO354" s="5"/>
      <c r="BP354" s="5"/>
    </row>
    <row r="355" spans="64:68" x14ac:dyDescent="0.2">
      <c r="BL355" s="5"/>
      <c r="BM355" s="5"/>
      <c r="BN355" s="5"/>
      <c r="BO355" s="5"/>
      <c r="BP355" s="5"/>
    </row>
    <row r="356" spans="64:68" x14ac:dyDescent="0.2">
      <c r="BL356" s="5"/>
      <c r="BM356" s="5"/>
      <c r="BN356" s="5"/>
      <c r="BO356" s="5"/>
      <c r="BP356" s="5"/>
    </row>
    <row r="357" spans="64:68" x14ac:dyDescent="0.2">
      <c r="BL357" s="5"/>
      <c r="BM357" s="5"/>
      <c r="BN357" s="5"/>
      <c r="BO357" s="5"/>
      <c r="BP357" s="5"/>
    </row>
    <row r="358" spans="64:68" x14ac:dyDescent="0.2">
      <c r="BL358" s="5"/>
      <c r="BM358" s="5"/>
      <c r="BN358" s="5"/>
      <c r="BO358" s="5"/>
      <c r="BP358" s="5"/>
    </row>
    <row r="359" spans="64:68" x14ac:dyDescent="0.2">
      <c r="BL359" s="5"/>
      <c r="BM359" s="5"/>
      <c r="BN359" s="5"/>
      <c r="BO359" s="5"/>
      <c r="BP359" s="5"/>
    </row>
    <row r="360" spans="64:68" x14ac:dyDescent="0.2">
      <c r="BL360" s="5"/>
      <c r="BM360" s="5"/>
      <c r="BN360" s="5"/>
      <c r="BO360" s="5"/>
      <c r="BP360" s="5"/>
    </row>
    <row r="361" spans="64:68" x14ac:dyDescent="0.2">
      <c r="BL361" s="5"/>
      <c r="BM361" s="5"/>
      <c r="BN361" s="5"/>
      <c r="BO361" s="5"/>
      <c r="BP361" s="5"/>
    </row>
    <row r="362" spans="64:68" x14ac:dyDescent="0.2">
      <c r="BL362" s="5"/>
      <c r="BM362" s="5"/>
      <c r="BN362" s="5"/>
      <c r="BO362" s="5"/>
      <c r="BP362" s="5"/>
    </row>
    <row r="363" spans="64:68" x14ac:dyDescent="0.2">
      <c r="BL363" s="5"/>
      <c r="BM363" s="5"/>
      <c r="BN363" s="5"/>
      <c r="BO363" s="5"/>
      <c r="BP363" s="5"/>
    </row>
    <row r="364" spans="64:68" x14ac:dyDescent="0.2">
      <c r="BL364" s="5"/>
      <c r="BM364" s="5"/>
      <c r="BN364" s="5"/>
      <c r="BO364" s="5"/>
      <c r="BP364" s="5"/>
    </row>
    <row r="365" spans="64:68" x14ac:dyDescent="0.2">
      <c r="BL365" s="5"/>
      <c r="BM365" s="5"/>
      <c r="BN365" s="5"/>
      <c r="BO365" s="5"/>
      <c r="BP365" s="5"/>
    </row>
    <row r="366" spans="64:68" x14ac:dyDescent="0.2">
      <c r="BL366" s="5"/>
      <c r="BM366" s="5"/>
      <c r="BN366" s="5"/>
      <c r="BO366" s="5"/>
      <c r="BP366" s="5"/>
    </row>
    <row r="367" spans="64:68" x14ac:dyDescent="0.2">
      <c r="BL367" s="5"/>
      <c r="BM367" s="5"/>
      <c r="BN367" s="5"/>
      <c r="BO367" s="5"/>
      <c r="BP367" s="5"/>
    </row>
    <row r="368" spans="64:68" x14ac:dyDescent="0.2">
      <c r="BL368" s="5"/>
      <c r="BM368" s="5"/>
      <c r="BN368" s="5"/>
      <c r="BO368" s="5"/>
      <c r="BP368" s="5"/>
    </row>
    <row r="369" spans="64:68" x14ac:dyDescent="0.2">
      <c r="BL369" s="5"/>
      <c r="BM369" s="5"/>
      <c r="BN369" s="5"/>
      <c r="BO369" s="5"/>
      <c r="BP369" s="5"/>
    </row>
    <row r="370" spans="64:68" x14ac:dyDescent="0.2">
      <c r="BL370" s="5"/>
      <c r="BM370" s="5"/>
      <c r="BN370" s="5"/>
      <c r="BO370" s="5"/>
      <c r="BP370" s="5"/>
    </row>
    <row r="371" spans="64:68" x14ac:dyDescent="0.2">
      <c r="BL371" s="5"/>
      <c r="BM371" s="5"/>
      <c r="BN371" s="5"/>
      <c r="BO371" s="5"/>
      <c r="BP371" s="5"/>
    </row>
    <row r="372" spans="64:68" x14ac:dyDescent="0.2">
      <c r="BL372" s="5"/>
      <c r="BM372" s="5"/>
      <c r="BN372" s="5"/>
      <c r="BO372" s="5"/>
      <c r="BP372" s="5"/>
    </row>
    <row r="373" spans="64:68" x14ac:dyDescent="0.2">
      <c r="BL373" s="5"/>
      <c r="BM373" s="5"/>
      <c r="BN373" s="5"/>
      <c r="BO373" s="5"/>
      <c r="BP373" s="5"/>
    </row>
    <row r="374" spans="64:68" x14ac:dyDescent="0.2">
      <c r="BL374" s="5"/>
      <c r="BM374" s="5"/>
      <c r="BN374" s="5"/>
      <c r="BO374" s="5"/>
      <c r="BP374" s="5"/>
    </row>
    <row r="375" spans="64:68" x14ac:dyDescent="0.2">
      <c r="BL375" s="5"/>
      <c r="BM375" s="5"/>
      <c r="BN375" s="5"/>
      <c r="BO375" s="5"/>
      <c r="BP375" s="5"/>
    </row>
    <row r="376" spans="64:68" x14ac:dyDescent="0.2">
      <c r="BL376" s="5"/>
      <c r="BM376" s="5"/>
      <c r="BN376" s="5"/>
      <c r="BO376" s="5"/>
      <c r="BP376" s="5"/>
    </row>
    <row r="377" spans="64:68" x14ac:dyDescent="0.2">
      <c r="BL377" s="5"/>
      <c r="BM377" s="5"/>
      <c r="BN377" s="5"/>
      <c r="BO377" s="5"/>
      <c r="BP377" s="5"/>
    </row>
    <row r="378" spans="64:68" x14ac:dyDescent="0.2">
      <c r="BL378" s="5"/>
      <c r="BM378" s="5"/>
      <c r="BN378" s="5"/>
      <c r="BO378" s="5"/>
      <c r="BP378" s="5"/>
    </row>
    <row r="379" spans="64:68" x14ac:dyDescent="0.2">
      <c r="BL379" s="5"/>
      <c r="BM379" s="5"/>
      <c r="BN379" s="5"/>
      <c r="BO379" s="5"/>
      <c r="BP379" s="5"/>
    </row>
    <row r="380" spans="64:68" x14ac:dyDescent="0.2">
      <c r="BL380" s="5"/>
      <c r="BM380" s="5"/>
      <c r="BN380" s="5"/>
      <c r="BO380" s="5"/>
      <c r="BP380" s="5"/>
    </row>
    <row r="381" spans="64:68" x14ac:dyDescent="0.2">
      <c r="BL381" s="5"/>
      <c r="BM381" s="5"/>
      <c r="BN381" s="5"/>
      <c r="BO381" s="5"/>
      <c r="BP381" s="5"/>
    </row>
    <row r="382" spans="64:68" x14ac:dyDescent="0.2">
      <c r="BL382" s="5"/>
      <c r="BM382" s="5"/>
      <c r="BN382" s="5"/>
      <c r="BO382" s="5"/>
      <c r="BP382" s="5"/>
    </row>
    <row r="383" spans="64:68" x14ac:dyDescent="0.2">
      <c r="BL383" s="5"/>
      <c r="BM383" s="5"/>
      <c r="BN383" s="5"/>
      <c r="BO383" s="5"/>
      <c r="BP383" s="5"/>
    </row>
    <row r="384" spans="64:68" x14ac:dyDescent="0.2">
      <c r="BL384" s="5"/>
      <c r="BM384" s="5"/>
      <c r="BN384" s="5"/>
      <c r="BO384" s="5"/>
      <c r="BP384" s="5"/>
    </row>
    <row r="385" spans="64:68" x14ac:dyDescent="0.2">
      <c r="BL385" s="5"/>
      <c r="BM385" s="5"/>
      <c r="BN385" s="5"/>
      <c r="BO385" s="5"/>
      <c r="BP385" s="5"/>
    </row>
    <row r="386" spans="64:68" x14ac:dyDescent="0.2">
      <c r="BL386" s="5"/>
      <c r="BM386" s="5"/>
      <c r="BN386" s="5"/>
      <c r="BO386" s="5"/>
      <c r="BP386" s="5"/>
    </row>
    <row r="387" spans="64:68" x14ac:dyDescent="0.2">
      <c r="BL387" s="5"/>
      <c r="BM387" s="5"/>
      <c r="BN387" s="5"/>
      <c r="BO387" s="5"/>
      <c r="BP387" s="5"/>
    </row>
    <row r="388" spans="64:68" x14ac:dyDescent="0.2">
      <c r="BL388" s="5"/>
      <c r="BM388" s="5"/>
      <c r="BN388" s="5"/>
      <c r="BO388" s="5"/>
      <c r="BP388" s="5"/>
    </row>
    <row r="389" spans="64:68" x14ac:dyDescent="0.2">
      <c r="BL389" s="5"/>
      <c r="BM389" s="5"/>
      <c r="BN389" s="5"/>
      <c r="BO389" s="5"/>
      <c r="BP389" s="5"/>
    </row>
    <row r="390" spans="64:68" x14ac:dyDescent="0.2">
      <c r="BL390" s="5"/>
      <c r="BM390" s="5"/>
      <c r="BN390" s="5"/>
      <c r="BO390" s="5"/>
      <c r="BP390" s="5"/>
    </row>
    <row r="391" spans="64:68" x14ac:dyDescent="0.2">
      <c r="BL391" s="5"/>
      <c r="BM391" s="5"/>
      <c r="BN391" s="5"/>
      <c r="BO391" s="5"/>
      <c r="BP391" s="5"/>
    </row>
    <row r="392" spans="64:68" x14ac:dyDescent="0.2">
      <c r="BL392" s="5"/>
      <c r="BM392" s="5"/>
      <c r="BN392" s="5"/>
      <c r="BO392" s="5"/>
      <c r="BP392" s="5"/>
    </row>
    <row r="393" spans="64:68" x14ac:dyDescent="0.2">
      <c r="BL393" s="5"/>
      <c r="BM393" s="5"/>
      <c r="BN393" s="5"/>
      <c r="BO393" s="5"/>
      <c r="BP393" s="5"/>
    </row>
    <row r="394" spans="64:68" x14ac:dyDescent="0.2">
      <c r="BL394" s="5"/>
      <c r="BM394" s="5"/>
      <c r="BN394" s="5"/>
      <c r="BO394" s="5"/>
      <c r="BP394" s="5"/>
    </row>
    <row r="395" spans="64:68" x14ac:dyDescent="0.2">
      <c r="BL395" s="5"/>
      <c r="BM395" s="5"/>
      <c r="BN395" s="5"/>
      <c r="BO395" s="5"/>
      <c r="BP395" s="5"/>
    </row>
    <row r="396" spans="64:68" x14ac:dyDescent="0.2">
      <c r="BL396" s="5"/>
      <c r="BM396" s="5"/>
      <c r="BN396" s="5"/>
      <c r="BO396" s="5"/>
      <c r="BP396" s="5"/>
    </row>
    <row r="397" spans="64:68" x14ac:dyDescent="0.2">
      <c r="BL397" s="5"/>
      <c r="BM397" s="5"/>
      <c r="BN397" s="5"/>
      <c r="BO397" s="5"/>
      <c r="BP397" s="5"/>
    </row>
    <row r="398" spans="64:68" x14ac:dyDescent="0.2">
      <c r="BL398" s="5"/>
      <c r="BM398" s="5"/>
      <c r="BN398" s="5"/>
      <c r="BO398" s="5"/>
      <c r="BP398" s="5"/>
    </row>
    <row r="399" spans="64:68" x14ac:dyDescent="0.2">
      <c r="BL399" s="5"/>
      <c r="BM399" s="5"/>
      <c r="BN399" s="5"/>
      <c r="BO399" s="5"/>
      <c r="BP399" s="5"/>
    </row>
    <row r="400" spans="64:68" x14ac:dyDescent="0.2">
      <c r="BL400" s="5"/>
      <c r="BM400" s="5"/>
      <c r="BN400" s="5"/>
      <c r="BO400" s="5"/>
      <c r="BP400" s="5"/>
    </row>
    <row r="401" spans="64:68" x14ac:dyDescent="0.2">
      <c r="BL401" s="5"/>
      <c r="BM401" s="5"/>
      <c r="BN401" s="5"/>
      <c r="BO401" s="5"/>
      <c r="BP401" s="5"/>
    </row>
    <row r="402" spans="64:68" x14ac:dyDescent="0.2">
      <c r="BL402" s="5"/>
      <c r="BM402" s="5"/>
      <c r="BN402" s="5"/>
      <c r="BO402" s="5"/>
      <c r="BP402" s="5"/>
    </row>
    <row r="403" spans="64:68" x14ac:dyDescent="0.2">
      <c r="BL403" s="5"/>
      <c r="BM403" s="5"/>
      <c r="BN403" s="5"/>
      <c r="BO403" s="5"/>
      <c r="BP403" s="5"/>
    </row>
    <row r="404" spans="64:68" x14ac:dyDescent="0.2">
      <c r="BL404" s="5"/>
      <c r="BM404" s="5"/>
      <c r="BN404" s="5"/>
      <c r="BO404" s="5"/>
      <c r="BP404" s="5"/>
    </row>
    <row r="405" spans="64:68" x14ac:dyDescent="0.2">
      <c r="BL405" s="5"/>
      <c r="BM405" s="5"/>
      <c r="BN405" s="5"/>
      <c r="BO405" s="5"/>
      <c r="BP405" s="5"/>
    </row>
    <row r="406" spans="64:68" x14ac:dyDescent="0.2">
      <c r="BL406" s="5"/>
      <c r="BM406" s="5"/>
      <c r="BN406" s="5"/>
      <c r="BO406" s="5"/>
      <c r="BP406" s="5"/>
    </row>
    <row r="407" spans="64:68" x14ac:dyDescent="0.2">
      <c r="BL407" s="5"/>
      <c r="BM407" s="5"/>
      <c r="BN407" s="5"/>
      <c r="BO407" s="5"/>
      <c r="BP407" s="5"/>
    </row>
    <row r="408" spans="64:68" x14ac:dyDescent="0.2">
      <c r="BL408" s="5"/>
      <c r="BM408" s="5"/>
      <c r="BN408" s="5"/>
      <c r="BO408" s="5"/>
      <c r="BP408" s="5"/>
    </row>
    <row r="409" spans="64:68" x14ac:dyDescent="0.2">
      <c r="BL409" s="5"/>
      <c r="BM409" s="5"/>
      <c r="BN409" s="5"/>
      <c r="BO409" s="5"/>
      <c r="BP409" s="5"/>
    </row>
    <row r="410" spans="64:68" x14ac:dyDescent="0.2">
      <c r="BL410" s="5"/>
      <c r="BM410" s="5"/>
      <c r="BN410" s="5"/>
      <c r="BO410" s="5"/>
      <c r="BP410" s="5"/>
    </row>
    <row r="411" spans="64:68" x14ac:dyDescent="0.2">
      <c r="BL411" s="5"/>
      <c r="BM411" s="5"/>
      <c r="BN411" s="5"/>
      <c r="BO411" s="5"/>
      <c r="BP411" s="5"/>
    </row>
    <row r="412" spans="64:68" x14ac:dyDescent="0.2">
      <c r="BL412" s="5"/>
      <c r="BM412" s="5"/>
      <c r="BN412" s="5"/>
      <c r="BO412" s="5"/>
      <c r="BP412" s="5"/>
    </row>
    <row r="413" spans="64:68" x14ac:dyDescent="0.2">
      <c r="BL413" s="5"/>
      <c r="BM413" s="5"/>
      <c r="BN413" s="5"/>
      <c r="BO413" s="5"/>
      <c r="BP413" s="5"/>
    </row>
    <row r="414" spans="64:68" x14ac:dyDescent="0.2">
      <c r="BL414" s="5"/>
      <c r="BM414" s="5"/>
      <c r="BN414" s="5"/>
      <c r="BO414" s="5"/>
      <c r="BP414" s="5"/>
    </row>
    <row r="415" spans="64:68" x14ac:dyDescent="0.2">
      <c r="BL415" s="5"/>
      <c r="BM415" s="5"/>
      <c r="BN415" s="5"/>
      <c r="BO415" s="5"/>
      <c r="BP415" s="5"/>
    </row>
    <row r="416" spans="64:68" x14ac:dyDescent="0.2">
      <c r="BL416" s="5"/>
      <c r="BM416" s="5"/>
      <c r="BN416" s="5"/>
      <c r="BO416" s="5"/>
      <c r="BP416" s="5"/>
    </row>
    <row r="417" spans="64:68" x14ac:dyDescent="0.2">
      <c r="BL417" s="5"/>
      <c r="BM417" s="5"/>
      <c r="BN417" s="5"/>
      <c r="BO417" s="5"/>
      <c r="BP417" s="5"/>
    </row>
    <row r="418" spans="64:68" x14ac:dyDescent="0.2">
      <c r="BL418" s="5"/>
      <c r="BM418" s="5"/>
      <c r="BN418" s="5"/>
      <c r="BO418" s="5"/>
      <c r="BP418" s="5"/>
    </row>
    <row r="419" spans="64:68" x14ac:dyDescent="0.2">
      <c r="BL419" s="5"/>
      <c r="BM419" s="5"/>
      <c r="BN419" s="5"/>
      <c r="BO419" s="5"/>
      <c r="BP419" s="5"/>
    </row>
    <row r="420" spans="64:68" x14ac:dyDescent="0.2">
      <c r="BL420" s="5"/>
      <c r="BM420" s="5"/>
      <c r="BN420" s="5"/>
      <c r="BO420" s="5"/>
      <c r="BP420" s="5"/>
    </row>
    <row r="421" spans="64:68" x14ac:dyDescent="0.2">
      <c r="BL421" s="5"/>
      <c r="BM421" s="5"/>
      <c r="BN421" s="5"/>
      <c r="BO421" s="5"/>
      <c r="BP421" s="5"/>
    </row>
    <row r="422" spans="64:68" x14ac:dyDescent="0.2">
      <c r="BL422" s="5"/>
      <c r="BM422" s="5"/>
      <c r="BN422" s="5"/>
      <c r="BO422" s="5"/>
      <c r="BP422" s="5"/>
    </row>
    <row r="423" spans="64:68" x14ac:dyDescent="0.2">
      <c r="BL423" s="5"/>
      <c r="BM423" s="5"/>
      <c r="BN423" s="5"/>
      <c r="BO423" s="5"/>
      <c r="BP423" s="5"/>
    </row>
    <row r="424" spans="64:68" x14ac:dyDescent="0.2">
      <c r="BL424" s="5"/>
      <c r="BM424" s="5"/>
      <c r="BN424" s="5"/>
      <c r="BO424" s="5"/>
      <c r="BP424" s="5"/>
    </row>
    <row r="425" spans="64:68" x14ac:dyDescent="0.2">
      <c r="BL425" s="5"/>
      <c r="BM425" s="5"/>
      <c r="BN425" s="5"/>
      <c r="BO425" s="5"/>
      <c r="BP425" s="5"/>
    </row>
    <row r="426" spans="64:68" x14ac:dyDescent="0.2">
      <c r="BL426" s="5"/>
      <c r="BM426" s="5"/>
      <c r="BN426" s="5"/>
      <c r="BO426" s="5"/>
      <c r="BP426" s="5"/>
    </row>
    <row r="427" spans="64:68" x14ac:dyDescent="0.2">
      <c r="BL427" s="5"/>
      <c r="BM427" s="5"/>
      <c r="BN427" s="5"/>
      <c r="BO427" s="5"/>
      <c r="BP427" s="5"/>
    </row>
    <row r="428" spans="64:68" x14ac:dyDescent="0.2">
      <c r="BL428" s="5"/>
      <c r="BM428" s="5"/>
      <c r="BN428" s="5"/>
      <c r="BO428" s="5"/>
      <c r="BP428" s="5"/>
    </row>
    <row r="429" spans="64:68" x14ac:dyDescent="0.2">
      <c r="BL429" s="5"/>
      <c r="BM429" s="5"/>
      <c r="BN429" s="5"/>
      <c r="BO429" s="5"/>
      <c r="BP429" s="5"/>
    </row>
    <row r="430" spans="64:68" x14ac:dyDescent="0.2">
      <c r="BL430" s="5"/>
      <c r="BM430" s="5"/>
      <c r="BN430" s="5"/>
      <c r="BO430" s="5"/>
      <c r="BP430" s="5"/>
    </row>
    <row r="431" spans="64:68" x14ac:dyDescent="0.2">
      <c r="BL431" s="5"/>
      <c r="BM431" s="5"/>
      <c r="BN431" s="5"/>
      <c r="BO431" s="5"/>
      <c r="BP431" s="5"/>
    </row>
    <row r="432" spans="64:68" x14ac:dyDescent="0.2">
      <c r="BL432" s="5"/>
      <c r="BM432" s="5"/>
      <c r="BN432" s="5"/>
      <c r="BO432" s="5"/>
      <c r="BP432" s="5"/>
    </row>
    <row r="433" spans="64:68" x14ac:dyDescent="0.2">
      <c r="BL433" s="5"/>
      <c r="BM433" s="5"/>
      <c r="BN433" s="5"/>
      <c r="BO433" s="5"/>
      <c r="BP433" s="5"/>
    </row>
    <row r="434" spans="64:68" x14ac:dyDescent="0.2">
      <c r="BL434" s="5"/>
      <c r="BM434" s="5"/>
      <c r="BN434" s="5"/>
      <c r="BO434" s="5"/>
      <c r="BP434" s="5"/>
    </row>
    <row r="435" spans="64:68" x14ac:dyDescent="0.2">
      <c r="BL435" s="5"/>
      <c r="BM435" s="5"/>
      <c r="BN435" s="5"/>
      <c r="BO435" s="5"/>
      <c r="BP435" s="5"/>
    </row>
    <row r="436" spans="64:68" x14ac:dyDescent="0.2">
      <c r="BL436" s="5"/>
      <c r="BM436" s="5"/>
      <c r="BN436" s="5"/>
      <c r="BO436" s="5"/>
      <c r="BP436" s="5"/>
    </row>
    <row r="437" spans="64:68" x14ac:dyDescent="0.2">
      <c r="BL437" s="5"/>
      <c r="BM437" s="5"/>
      <c r="BN437" s="5"/>
      <c r="BO437" s="5"/>
      <c r="BP437" s="5"/>
    </row>
    <row r="438" spans="64:68" x14ac:dyDescent="0.2">
      <c r="BL438" s="5"/>
      <c r="BM438" s="5"/>
      <c r="BN438" s="5"/>
      <c r="BO438" s="5"/>
      <c r="BP438" s="5"/>
    </row>
    <row r="439" spans="64:68" x14ac:dyDescent="0.2">
      <c r="BL439" s="5"/>
      <c r="BM439" s="5"/>
      <c r="BN439" s="5"/>
      <c r="BO439" s="5"/>
      <c r="BP439" s="5"/>
    </row>
    <row r="440" spans="64:68" x14ac:dyDescent="0.2">
      <c r="BL440" s="5"/>
      <c r="BM440" s="5"/>
      <c r="BN440" s="5"/>
      <c r="BO440" s="5"/>
      <c r="BP440" s="5"/>
    </row>
    <row r="441" spans="64:68" x14ac:dyDescent="0.2">
      <c r="BL441" s="5"/>
      <c r="BM441" s="5"/>
      <c r="BN441" s="5"/>
      <c r="BO441" s="5"/>
      <c r="BP441" s="5"/>
    </row>
    <row r="442" spans="64:68" x14ac:dyDescent="0.2">
      <c r="BL442" s="5"/>
      <c r="BM442" s="5"/>
      <c r="BN442" s="5"/>
      <c r="BO442" s="5"/>
      <c r="BP442" s="5"/>
    </row>
    <row r="443" spans="64:68" x14ac:dyDescent="0.2">
      <c r="BL443" s="5"/>
      <c r="BM443" s="5"/>
      <c r="BN443" s="5"/>
      <c r="BO443" s="5"/>
      <c r="BP443" s="5"/>
    </row>
    <row r="444" spans="64:68" x14ac:dyDescent="0.2">
      <c r="BL444" s="5"/>
      <c r="BM444" s="5"/>
      <c r="BN444" s="5"/>
      <c r="BO444" s="5"/>
      <c r="BP444" s="5"/>
    </row>
    <row r="445" spans="64:68" x14ac:dyDescent="0.2">
      <c r="BL445" s="5"/>
      <c r="BM445" s="5"/>
      <c r="BN445" s="5"/>
      <c r="BO445" s="5"/>
      <c r="BP445" s="5"/>
    </row>
    <row r="446" spans="64:68" x14ac:dyDescent="0.2">
      <c r="BL446" s="5"/>
      <c r="BM446" s="5"/>
      <c r="BN446" s="5"/>
      <c r="BO446" s="5"/>
      <c r="BP446" s="5"/>
    </row>
    <row r="447" spans="64:68" x14ac:dyDescent="0.2">
      <c r="BL447" s="5"/>
      <c r="BM447" s="5"/>
      <c r="BN447" s="5"/>
      <c r="BO447" s="5"/>
      <c r="BP447" s="5"/>
    </row>
    <row r="448" spans="64:68" x14ac:dyDescent="0.2">
      <c r="BL448" s="5"/>
      <c r="BM448" s="5"/>
      <c r="BN448" s="5"/>
      <c r="BO448" s="5"/>
      <c r="BP448" s="5"/>
    </row>
    <row r="449" spans="64:68" x14ac:dyDescent="0.2">
      <c r="BL449" s="5"/>
      <c r="BM449" s="5"/>
      <c r="BN449" s="5"/>
      <c r="BO449" s="5"/>
      <c r="BP449" s="5"/>
    </row>
    <row r="450" spans="64:68" x14ac:dyDescent="0.2">
      <c r="BL450" s="5"/>
      <c r="BM450" s="5"/>
      <c r="BN450" s="5"/>
      <c r="BO450" s="5"/>
      <c r="BP450" s="5"/>
    </row>
    <row r="451" spans="64:68" x14ac:dyDescent="0.2">
      <c r="BL451" s="5"/>
      <c r="BM451" s="5"/>
      <c r="BN451" s="5"/>
      <c r="BO451" s="5"/>
      <c r="BP451" s="5"/>
    </row>
    <row r="452" spans="64:68" x14ac:dyDescent="0.2">
      <c r="BL452" s="5"/>
      <c r="BM452" s="5"/>
      <c r="BN452" s="5"/>
      <c r="BO452" s="5"/>
      <c r="BP452" s="5"/>
    </row>
    <row r="453" spans="64:68" x14ac:dyDescent="0.2">
      <c r="BL453" s="5"/>
      <c r="BM453" s="5"/>
      <c r="BN453" s="5"/>
      <c r="BO453" s="5"/>
      <c r="BP453" s="5"/>
    </row>
    <row r="454" spans="64:68" x14ac:dyDescent="0.2">
      <c r="BL454" s="5"/>
      <c r="BM454" s="5"/>
      <c r="BN454" s="5"/>
      <c r="BO454" s="5"/>
      <c r="BP454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99"/>
  <sheetViews>
    <sheetView workbookViewId="0"/>
  </sheetViews>
  <sheetFormatPr baseColWidth="10" defaultColWidth="9.1640625" defaultRowHeight="15" x14ac:dyDescent="0.2"/>
  <cols>
    <col min="1" max="2" width="15.1640625" style="8" customWidth="1"/>
    <col min="3" max="3" width="10.6640625" style="8" customWidth="1"/>
    <col min="4" max="4" width="12.5" style="8" bestFit="1" customWidth="1"/>
    <col min="5" max="5" width="12.5" style="8" customWidth="1"/>
    <col min="6" max="7" width="13.6640625" style="5" bestFit="1" customWidth="1"/>
    <col min="8" max="8" width="9.5" style="8" bestFit="1" customWidth="1"/>
    <col min="9" max="9" width="11.5" style="8" bestFit="1" customWidth="1"/>
    <col min="10" max="10" width="9.5" style="8" bestFit="1" customWidth="1"/>
    <col min="11" max="12" width="9" style="8" bestFit="1" customWidth="1"/>
    <col min="13" max="16384" width="9.1640625" style="8"/>
  </cols>
  <sheetData>
    <row r="1" spans="1:12" x14ac:dyDescent="0.2">
      <c r="A1" s="8" t="s">
        <v>553</v>
      </c>
      <c r="D1" s="8" t="s">
        <v>476</v>
      </c>
      <c r="F1" s="5" t="s">
        <v>466</v>
      </c>
      <c r="G1" s="5" t="s">
        <v>467</v>
      </c>
      <c r="H1" s="5" t="s">
        <v>517</v>
      </c>
    </row>
    <row r="2" spans="1:12" ht="17" x14ac:dyDescent="0.25">
      <c r="A2" s="8" t="s">
        <v>0</v>
      </c>
      <c r="B2" s="6" t="s">
        <v>433</v>
      </c>
      <c r="C2" s="8" t="s">
        <v>143</v>
      </c>
      <c r="D2" s="12" t="s">
        <v>110</v>
      </c>
      <c r="E2" s="12" t="s">
        <v>530</v>
      </c>
      <c r="F2" s="7" t="s">
        <v>110</v>
      </c>
      <c r="G2" s="7" t="s">
        <v>531</v>
      </c>
      <c r="H2" s="12"/>
      <c r="I2" s="12"/>
      <c r="J2" s="12"/>
      <c r="K2" s="12"/>
      <c r="L2" s="12"/>
    </row>
    <row r="3" spans="1:12" x14ac:dyDescent="0.2">
      <c r="A3" s="8" t="s">
        <v>357</v>
      </c>
      <c r="B3" s="8">
        <v>3.2930000000000001</v>
      </c>
      <c r="C3" s="8">
        <v>0</v>
      </c>
      <c r="D3" s="13">
        <v>0</v>
      </c>
      <c r="E3" s="13"/>
      <c r="F3" s="18">
        <f t="shared" ref="F3:F42" si="0">D3*B3/1000</f>
        <v>0</v>
      </c>
      <c r="G3" s="18">
        <f>F3*60.08/28.09</f>
        <v>0</v>
      </c>
      <c r="H3" s="13">
        <f>G3/B3</f>
        <v>0</v>
      </c>
      <c r="I3" s="13"/>
      <c r="J3" s="13"/>
      <c r="K3" s="13"/>
      <c r="L3" s="13"/>
    </row>
    <row r="4" spans="1:12" x14ac:dyDescent="0.2">
      <c r="A4" s="8" t="s">
        <v>358</v>
      </c>
      <c r="B4" s="8">
        <v>6.1280000000000001</v>
      </c>
      <c r="C4" s="8">
        <v>74</v>
      </c>
      <c r="D4" s="13">
        <v>5449.9475747675997</v>
      </c>
      <c r="E4" s="13">
        <f>D4*60.08/28090</f>
        <v>11.656562844145153</v>
      </c>
      <c r="F4" s="18">
        <f t="shared" si="0"/>
        <v>33.397278738175856</v>
      </c>
      <c r="G4" s="18">
        <f t="shared" ref="G4:G42" si="1">F4*60.08/28.09</f>
        <v>71.431417108921508</v>
      </c>
      <c r="H4" s="13">
        <f t="shared" ref="H4:H42" si="2">G4/B4</f>
        <v>11.656562844145155</v>
      </c>
      <c r="I4" s="13"/>
      <c r="J4" s="13"/>
      <c r="K4" s="13"/>
      <c r="L4" s="13"/>
    </row>
    <row r="5" spans="1:12" x14ac:dyDescent="0.2">
      <c r="A5" s="8" t="s">
        <v>359</v>
      </c>
      <c r="B5" s="8">
        <v>3.395</v>
      </c>
      <c r="C5" s="8">
        <f>C4+18</f>
        <v>92</v>
      </c>
      <c r="D5" s="13">
        <v>173139.16930465621</v>
      </c>
      <c r="E5" s="13">
        <f t="shared" ref="E5:E42" si="3">D5*60.08/28090</f>
        <v>370.31688472138643</v>
      </c>
      <c r="F5" s="18">
        <f t="shared" si="0"/>
        <v>587.80747978930776</v>
      </c>
      <c r="G5" s="18">
        <f t="shared" si="1"/>
        <v>1257.2258236291068</v>
      </c>
      <c r="H5" s="13">
        <f t="shared" si="2"/>
        <v>370.31688472138637</v>
      </c>
      <c r="I5" s="13"/>
      <c r="J5" s="13"/>
      <c r="K5" s="13"/>
      <c r="L5" s="13"/>
    </row>
    <row r="6" spans="1:12" x14ac:dyDescent="0.2">
      <c r="A6" s="8" t="s">
        <v>360</v>
      </c>
      <c r="B6" s="8">
        <v>3.282</v>
      </c>
      <c r="C6" s="8">
        <f t="shared" ref="C6:C42" si="4">C5+18</f>
        <v>110</v>
      </c>
      <c r="D6" s="13">
        <v>176705.7570399344</v>
      </c>
      <c r="E6" s="13">
        <f t="shared" si="3"/>
        <v>377.94524325237654</v>
      </c>
      <c r="F6" s="18">
        <f t="shared" si="0"/>
        <v>579.94829460506469</v>
      </c>
      <c r="G6" s="18">
        <f t="shared" si="1"/>
        <v>1240.4162883542999</v>
      </c>
      <c r="H6" s="13">
        <f t="shared" si="2"/>
        <v>377.9452432523766</v>
      </c>
      <c r="I6" s="13"/>
      <c r="J6" s="13"/>
      <c r="K6" s="13"/>
      <c r="L6" s="13"/>
    </row>
    <row r="7" spans="1:12" x14ac:dyDescent="0.2">
      <c r="A7" s="8" t="s">
        <v>361</v>
      </c>
      <c r="B7" s="8">
        <v>2.9790000000000001</v>
      </c>
      <c r="C7" s="8">
        <f t="shared" si="4"/>
        <v>128</v>
      </c>
      <c r="D7" s="13">
        <v>205275.91424311922</v>
      </c>
      <c r="E7" s="13">
        <f t="shared" si="3"/>
        <v>439.05222241817734</v>
      </c>
      <c r="F7" s="18">
        <f t="shared" si="0"/>
        <v>611.51694853025219</v>
      </c>
      <c r="G7" s="18">
        <f t="shared" si="1"/>
        <v>1307.9365705837504</v>
      </c>
      <c r="H7" s="13">
        <f t="shared" si="2"/>
        <v>439.05222241817734</v>
      </c>
      <c r="I7" s="13"/>
      <c r="J7" s="13"/>
      <c r="K7" s="13"/>
      <c r="L7" s="13"/>
    </row>
    <row r="8" spans="1:12" x14ac:dyDescent="0.2">
      <c r="A8" s="8" t="s">
        <v>362</v>
      </c>
      <c r="B8" s="8">
        <v>3.3250000000000002</v>
      </c>
      <c r="C8" s="8">
        <f t="shared" si="4"/>
        <v>146</v>
      </c>
      <c r="D8" s="13">
        <v>217006.4743210749</v>
      </c>
      <c r="E8" s="13">
        <f t="shared" si="3"/>
        <v>464.14200702065426</v>
      </c>
      <c r="F8" s="18">
        <f t="shared" si="0"/>
        <v>721.5465271175741</v>
      </c>
      <c r="G8" s="18">
        <f t="shared" si="1"/>
        <v>1543.2721733436758</v>
      </c>
      <c r="H8" s="13">
        <f t="shared" si="2"/>
        <v>464.14200702065438</v>
      </c>
      <c r="I8" s="13"/>
      <c r="J8" s="13"/>
      <c r="K8" s="13"/>
      <c r="L8" s="13"/>
    </row>
    <row r="9" spans="1:12" x14ac:dyDescent="0.2">
      <c r="A9" s="8" t="s">
        <v>363</v>
      </c>
      <c r="B9" s="8">
        <v>3.1110000000000002</v>
      </c>
      <c r="C9" s="8">
        <f t="shared" si="4"/>
        <v>164</v>
      </c>
      <c r="D9" s="13">
        <v>430409.49095033912</v>
      </c>
      <c r="E9" s="13">
        <f t="shared" si="3"/>
        <v>920.57679659296457</v>
      </c>
      <c r="F9" s="18">
        <f t="shared" si="0"/>
        <v>1339.0039263465051</v>
      </c>
      <c r="G9" s="18">
        <f t="shared" si="1"/>
        <v>2863.9144142007126</v>
      </c>
      <c r="H9" s="13">
        <f t="shared" si="2"/>
        <v>920.57679659296446</v>
      </c>
      <c r="I9" s="13"/>
      <c r="J9" s="13"/>
      <c r="K9" s="13"/>
      <c r="L9" s="13"/>
    </row>
    <row r="10" spans="1:12" x14ac:dyDescent="0.2">
      <c r="A10" s="8" t="s">
        <v>364</v>
      </c>
      <c r="B10" s="8">
        <v>3.15</v>
      </c>
      <c r="C10" s="8">
        <f t="shared" si="4"/>
        <v>182</v>
      </c>
      <c r="D10" s="13">
        <v>345313.6536071772</v>
      </c>
      <c r="E10" s="13">
        <f t="shared" si="3"/>
        <v>738.57046310855128</v>
      </c>
      <c r="F10" s="18">
        <f t="shared" si="0"/>
        <v>1087.738008862608</v>
      </c>
      <c r="G10" s="18">
        <f t="shared" si="1"/>
        <v>2326.4969587919363</v>
      </c>
      <c r="H10" s="13">
        <f t="shared" si="2"/>
        <v>738.57046310855128</v>
      </c>
      <c r="I10" s="13"/>
      <c r="J10" s="13"/>
      <c r="K10" s="13"/>
      <c r="L10" s="13"/>
    </row>
    <row r="11" spans="1:12" x14ac:dyDescent="0.2">
      <c r="A11" s="8" t="s">
        <v>365</v>
      </c>
      <c r="B11" s="8">
        <v>3.3140000000000001</v>
      </c>
      <c r="C11" s="8">
        <v>212</v>
      </c>
      <c r="D11" s="13">
        <v>213021.023086731</v>
      </c>
      <c r="E11" s="13">
        <f t="shared" si="3"/>
        <v>455.61776671594151</v>
      </c>
      <c r="F11" s="18">
        <f t="shared" si="0"/>
        <v>705.95167050942655</v>
      </c>
      <c r="G11" s="18">
        <f t="shared" si="1"/>
        <v>1509.9172788966303</v>
      </c>
      <c r="H11" s="13">
        <f t="shared" si="2"/>
        <v>455.61776671594151</v>
      </c>
      <c r="I11" s="13"/>
      <c r="J11" s="13"/>
      <c r="K11" s="13"/>
      <c r="L11" s="13"/>
    </row>
    <row r="12" spans="1:12" x14ac:dyDescent="0.2">
      <c r="A12" s="8" t="s">
        <v>366</v>
      </c>
      <c r="B12" s="8">
        <v>1.677</v>
      </c>
      <c r="C12" s="8">
        <v>218</v>
      </c>
      <c r="D12" s="13">
        <v>390708.0603903252</v>
      </c>
      <c r="E12" s="13">
        <f t="shared" si="3"/>
        <v>835.66181090248267</v>
      </c>
      <c r="F12" s="18">
        <f t="shared" si="0"/>
        <v>655.21741727457538</v>
      </c>
      <c r="G12" s="18">
        <f t="shared" si="1"/>
        <v>1401.4048568834635</v>
      </c>
      <c r="H12" s="13">
        <f t="shared" si="2"/>
        <v>835.66181090248267</v>
      </c>
      <c r="I12" s="13"/>
      <c r="J12" s="13"/>
      <c r="K12" s="13"/>
      <c r="L12" s="13"/>
    </row>
    <row r="13" spans="1:12" x14ac:dyDescent="0.2">
      <c r="A13" s="8" t="s">
        <v>367</v>
      </c>
      <c r="B13" s="8">
        <v>1.762</v>
      </c>
      <c r="C13" s="8">
        <f t="shared" si="4"/>
        <v>236</v>
      </c>
      <c r="D13" s="13">
        <v>398550.76365142519</v>
      </c>
      <c r="E13" s="13">
        <f t="shared" si="3"/>
        <v>852.43609398994749</v>
      </c>
      <c r="F13" s="18">
        <f t="shared" si="0"/>
        <v>702.2464455538111</v>
      </c>
      <c r="G13" s="18">
        <f t="shared" si="1"/>
        <v>1501.9923976102873</v>
      </c>
      <c r="H13" s="13">
        <f t="shared" si="2"/>
        <v>852.43609398994738</v>
      </c>
      <c r="I13" s="13"/>
      <c r="J13" s="13"/>
      <c r="K13" s="13"/>
      <c r="L13" s="13"/>
    </row>
    <row r="14" spans="1:12" x14ac:dyDescent="0.2">
      <c r="A14" s="8" t="s">
        <v>368</v>
      </c>
      <c r="B14" s="8">
        <v>3.363</v>
      </c>
      <c r="C14" s="8">
        <f t="shared" si="4"/>
        <v>254</v>
      </c>
      <c r="D14" s="13">
        <v>197129.59810493598</v>
      </c>
      <c r="E14" s="13">
        <f t="shared" si="3"/>
        <v>421.62856013330554</v>
      </c>
      <c r="F14" s="18">
        <f t="shared" si="0"/>
        <v>662.94683842689972</v>
      </c>
      <c r="G14" s="18">
        <f t="shared" si="1"/>
        <v>1417.9368477283065</v>
      </c>
      <c r="H14" s="13">
        <f t="shared" si="2"/>
        <v>421.62856013330554</v>
      </c>
      <c r="I14" s="13"/>
      <c r="J14" s="13"/>
      <c r="K14" s="13"/>
      <c r="L14" s="13"/>
    </row>
    <row r="15" spans="1:12" x14ac:dyDescent="0.2">
      <c r="A15" s="8" t="s">
        <v>369</v>
      </c>
      <c r="B15" s="8">
        <v>3.3079999999999998</v>
      </c>
      <c r="C15" s="8">
        <f t="shared" si="4"/>
        <v>272</v>
      </c>
      <c r="D15" s="13">
        <v>216561.67550492403</v>
      </c>
      <c r="E15" s="13">
        <f t="shared" si="3"/>
        <v>463.19065376774063</v>
      </c>
      <c r="F15" s="18">
        <f t="shared" si="0"/>
        <v>716.38602257028867</v>
      </c>
      <c r="G15" s="18">
        <f t="shared" si="1"/>
        <v>1532.234682663686</v>
      </c>
      <c r="H15" s="13">
        <f t="shared" si="2"/>
        <v>463.19065376774068</v>
      </c>
      <c r="I15" s="13"/>
      <c r="J15" s="13"/>
      <c r="K15" s="13"/>
      <c r="L15" s="13"/>
    </row>
    <row r="16" spans="1:12" x14ac:dyDescent="0.2">
      <c r="A16" s="8" t="s">
        <v>370</v>
      </c>
      <c r="B16" s="8">
        <v>2.72</v>
      </c>
      <c r="C16" s="8">
        <f t="shared" si="4"/>
        <v>290</v>
      </c>
      <c r="D16" s="13">
        <v>239623.98580375337</v>
      </c>
      <c r="E16" s="13">
        <f t="shared" si="3"/>
        <v>512.51723271945536</v>
      </c>
      <c r="F16" s="18">
        <f t="shared" si="0"/>
        <v>651.77724138620931</v>
      </c>
      <c r="G16" s="18">
        <f t="shared" si="1"/>
        <v>1394.0468729969191</v>
      </c>
      <c r="H16" s="13">
        <f t="shared" si="2"/>
        <v>512.51723271945548</v>
      </c>
      <c r="I16" s="13"/>
      <c r="J16" s="13"/>
      <c r="K16" s="13"/>
      <c r="L16" s="13"/>
    </row>
    <row r="17" spans="1:12" x14ac:dyDescent="0.2">
      <c r="A17" s="8" t="s">
        <v>371</v>
      </c>
      <c r="B17" s="8">
        <v>3.1970000000000001</v>
      </c>
      <c r="C17" s="8">
        <f t="shared" si="4"/>
        <v>308</v>
      </c>
      <c r="D17" s="13">
        <v>210256.8258967374</v>
      </c>
      <c r="E17" s="13">
        <f t="shared" si="3"/>
        <v>449.70559273321408</v>
      </c>
      <c r="F17" s="18">
        <f t="shared" si="0"/>
        <v>672.19107239186951</v>
      </c>
      <c r="G17" s="18">
        <f t="shared" si="1"/>
        <v>1437.7087799680855</v>
      </c>
      <c r="H17" s="13">
        <f t="shared" si="2"/>
        <v>449.70559273321413</v>
      </c>
      <c r="I17" s="13"/>
      <c r="J17" s="13"/>
      <c r="K17" s="13"/>
      <c r="L17" s="13"/>
    </row>
    <row r="18" spans="1:12" x14ac:dyDescent="0.2">
      <c r="A18" s="8" t="s">
        <v>372</v>
      </c>
      <c r="B18" s="8">
        <v>3.23</v>
      </c>
      <c r="C18" s="8">
        <f t="shared" si="4"/>
        <v>326</v>
      </c>
      <c r="D18" s="13">
        <v>274009.448880171</v>
      </c>
      <c r="E18" s="13">
        <f t="shared" si="3"/>
        <v>586.06221746958613</v>
      </c>
      <c r="F18" s="18">
        <f t="shared" si="0"/>
        <v>885.05051988295236</v>
      </c>
      <c r="G18" s="18">
        <f t="shared" si="1"/>
        <v>1892.9809624267632</v>
      </c>
      <c r="H18" s="13">
        <f t="shared" si="2"/>
        <v>586.06221746958613</v>
      </c>
      <c r="I18" s="13"/>
      <c r="J18" s="13"/>
      <c r="K18" s="13"/>
      <c r="L18" s="13"/>
    </row>
    <row r="19" spans="1:12" x14ac:dyDescent="0.2">
      <c r="A19" s="8" t="s">
        <v>373</v>
      </c>
      <c r="B19" s="8">
        <v>2.1779999999999999</v>
      </c>
      <c r="C19" s="8">
        <v>350</v>
      </c>
      <c r="D19" s="13">
        <v>304234.33585523296</v>
      </c>
      <c r="E19" s="13">
        <f t="shared" si="3"/>
        <v>650.70839794170149</v>
      </c>
      <c r="F19" s="18">
        <f t="shared" si="0"/>
        <v>662.6223834926974</v>
      </c>
      <c r="G19" s="18">
        <f t="shared" si="1"/>
        <v>1417.2428907170258</v>
      </c>
      <c r="H19" s="13">
        <f t="shared" si="2"/>
        <v>650.70839794170149</v>
      </c>
      <c r="I19" s="13"/>
      <c r="J19" s="13"/>
      <c r="K19" s="13"/>
      <c r="L19" s="13"/>
    </row>
    <row r="20" spans="1:12" x14ac:dyDescent="0.2">
      <c r="A20" s="8" t="s">
        <v>374</v>
      </c>
      <c r="B20" s="8">
        <v>2.1659999999999999</v>
      </c>
      <c r="C20" s="8">
        <v>362</v>
      </c>
      <c r="D20" s="13">
        <v>305158.19092710211</v>
      </c>
      <c r="E20" s="13">
        <f t="shared" si="3"/>
        <v>652.68437561054805</v>
      </c>
      <c r="F20" s="18">
        <f t="shared" si="0"/>
        <v>660.97264154810318</v>
      </c>
      <c r="G20" s="18">
        <f t="shared" si="1"/>
        <v>1413.7143575724472</v>
      </c>
      <c r="H20" s="13">
        <f t="shared" si="2"/>
        <v>652.68437561054816</v>
      </c>
      <c r="I20" s="13"/>
      <c r="J20" s="13"/>
      <c r="K20" s="13"/>
      <c r="L20" s="13"/>
    </row>
    <row r="21" spans="1:12" x14ac:dyDescent="0.2">
      <c r="A21" s="8" t="s">
        <v>375</v>
      </c>
      <c r="B21" s="8">
        <v>1.819</v>
      </c>
      <c r="C21" s="8">
        <f t="shared" si="4"/>
        <v>380</v>
      </c>
      <c r="D21" s="13">
        <v>354836.22337205755</v>
      </c>
      <c r="E21" s="13">
        <f t="shared" si="3"/>
        <v>758.93771093603482</v>
      </c>
      <c r="F21" s="18">
        <f t="shared" si="0"/>
        <v>645.44709031377272</v>
      </c>
      <c r="G21" s="18">
        <f t="shared" si="1"/>
        <v>1380.5076961926472</v>
      </c>
      <c r="H21" s="13">
        <f t="shared" si="2"/>
        <v>758.93771093603482</v>
      </c>
      <c r="I21" s="13"/>
      <c r="J21" s="13"/>
      <c r="K21" s="13"/>
      <c r="L21" s="13"/>
    </row>
    <row r="22" spans="1:12" x14ac:dyDescent="0.2">
      <c r="A22" s="8" t="s">
        <v>376</v>
      </c>
      <c r="B22" s="8">
        <v>3.3809999999999998</v>
      </c>
      <c r="C22" s="8">
        <f t="shared" si="4"/>
        <v>398</v>
      </c>
      <c r="D22" s="13">
        <v>188899.34123952297</v>
      </c>
      <c r="E22" s="13">
        <f t="shared" si="3"/>
        <v>404.02536211002274</v>
      </c>
      <c r="F22" s="18">
        <f t="shared" si="0"/>
        <v>638.6686727308271</v>
      </c>
      <c r="G22" s="18">
        <f t="shared" si="1"/>
        <v>1366.0097492939867</v>
      </c>
      <c r="H22" s="13">
        <f t="shared" si="2"/>
        <v>404.02536211002274</v>
      </c>
      <c r="I22" s="13"/>
      <c r="J22" s="13"/>
      <c r="K22" s="13"/>
      <c r="L22" s="13"/>
    </row>
    <row r="23" spans="1:12" x14ac:dyDescent="0.2">
      <c r="A23" s="8" t="s">
        <v>377</v>
      </c>
      <c r="B23" s="8">
        <v>3.39</v>
      </c>
      <c r="C23" s="8">
        <f t="shared" si="4"/>
        <v>416</v>
      </c>
      <c r="D23" s="13">
        <v>200910.29368599309</v>
      </c>
      <c r="E23" s="13">
        <f t="shared" si="3"/>
        <v>429.71486097025507</v>
      </c>
      <c r="F23" s="18">
        <f t="shared" si="0"/>
        <v>681.0858955955166</v>
      </c>
      <c r="G23" s="18">
        <f t="shared" si="1"/>
        <v>1456.7333786891647</v>
      </c>
      <c r="H23" s="13">
        <f t="shared" si="2"/>
        <v>429.71486097025507</v>
      </c>
      <c r="I23" s="13"/>
      <c r="J23" s="13"/>
      <c r="K23" s="13"/>
      <c r="L23" s="13"/>
    </row>
    <row r="24" spans="1:12" x14ac:dyDescent="0.2">
      <c r="A24" s="8" t="s">
        <v>378</v>
      </c>
      <c r="B24" s="8">
        <v>10.871</v>
      </c>
      <c r="C24" s="8">
        <f t="shared" si="4"/>
        <v>434</v>
      </c>
      <c r="D24" s="13">
        <v>118798.49988034381</v>
      </c>
      <c r="E24" s="13">
        <f t="shared" si="3"/>
        <v>254.09091750840355</v>
      </c>
      <c r="F24" s="18">
        <f t="shared" si="0"/>
        <v>1291.4584921992177</v>
      </c>
      <c r="G24" s="18">
        <f t="shared" si="1"/>
        <v>2762.2223642338554</v>
      </c>
      <c r="H24" s="13">
        <f t="shared" si="2"/>
        <v>254.09091750840358</v>
      </c>
      <c r="I24" s="13"/>
      <c r="J24" s="13"/>
      <c r="K24" s="13"/>
      <c r="L24" s="13"/>
    </row>
    <row r="25" spans="1:12" x14ac:dyDescent="0.2">
      <c r="A25" s="8" t="s">
        <v>379</v>
      </c>
      <c r="B25" s="8">
        <v>1.046</v>
      </c>
      <c r="C25" s="8">
        <f t="shared" si="4"/>
        <v>452</v>
      </c>
      <c r="D25" s="13">
        <v>198759.428514981</v>
      </c>
      <c r="E25" s="13">
        <f t="shared" si="3"/>
        <v>425.11450570238725</v>
      </c>
      <c r="F25" s="18">
        <f t="shared" si="0"/>
        <v>207.90236222667014</v>
      </c>
      <c r="G25" s="18">
        <f t="shared" si="1"/>
        <v>444.66977296469707</v>
      </c>
      <c r="H25" s="13">
        <f t="shared" si="2"/>
        <v>425.11450570238725</v>
      </c>
      <c r="I25" s="13"/>
      <c r="J25" s="13"/>
      <c r="K25" s="13"/>
      <c r="L25" s="13"/>
    </row>
    <row r="26" spans="1:12" x14ac:dyDescent="0.2">
      <c r="A26" s="8" t="s">
        <v>380</v>
      </c>
      <c r="B26" s="8">
        <v>2.7050000000000001</v>
      </c>
      <c r="C26" s="8">
        <f t="shared" si="4"/>
        <v>470</v>
      </c>
      <c r="D26" s="13">
        <v>237436.503976896</v>
      </c>
      <c r="E26" s="13">
        <f t="shared" si="3"/>
        <v>507.83856030373482</v>
      </c>
      <c r="F26" s="18">
        <f t="shared" si="0"/>
        <v>642.26574325750369</v>
      </c>
      <c r="G26" s="18">
        <f t="shared" si="1"/>
        <v>1373.7033056216028</v>
      </c>
      <c r="H26" s="13">
        <f t="shared" si="2"/>
        <v>507.83856030373482</v>
      </c>
      <c r="I26" s="13"/>
      <c r="J26" s="13"/>
      <c r="K26" s="13"/>
      <c r="L26" s="13"/>
    </row>
    <row r="27" spans="1:12" x14ac:dyDescent="0.2">
      <c r="A27" s="8" t="s">
        <v>381</v>
      </c>
      <c r="B27" s="8">
        <v>3.2970000000000002</v>
      </c>
      <c r="C27" s="8">
        <f t="shared" si="4"/>
        <v>488</v>
      </c>
      <c r="D27" s="13">
        <v>189993.08293614679</v>
      </c>
      <c r="E27" s="13">
        <f t="shared" si="3"/>
        <v>406.3646999930117</v>
      </c>
      <c r="F27" s="18">
        <f t="shared" si="0"/>
        <v>626.40719444047602</v>
      </c>
      <c r="G27" s="18">
        <f t="shared" si="1"/>
        <v>1339.7844158769599</v>
      </c>
      <c r="H27" s="13">
        <f t="shared" si="2"/>
        <v>406.36469999301175</v>
      </c>
      <c r="I27" s="13"/>
      <c r="J27" s="13"/>
      <c r="K27" s="13"/>
      <c r="L27" s="13"/>
    </row>
    <row r="28" spans="1:12" x14ac:dyDescent="0.2">
      <c r="A28" s="8" t="s">
        <v>382</v>
      </c>
      <c r="B28" s="8">
        <v>3.2898999999999998</v>
      </c>
      <c r="C28" s="8">
        <f t="shared" si="4"/>
        <v>506</v>
      </c>
      <c r="D28" s="13">
        <v>190212.05389923058</v>
      </c>
      <c r="E28" s="13">
        <f t="shared" si="3"/>
        <v>406.8330437260866</v>
      </c>
      <c r="F28" s="18">
        <f t="shared" si="0"/>
        <v>625.77863612307863</v>
      </c>
      <c r="G28" s="18">
        <f t="shared" si="1"/>
        <v>1338.4400305544521</v>
      </c>
      <c r="H28" s="13">
        <f t="shared" si="2"/>
        <v>406.83304372608654</v>
      </c>
      <c r="I28" s="13"/>
      <c r="J28" s="13"/>
      <c r="K28" s="13"/>
      <c r="L28" s="13"/>
    </row>
    <row r="29" spans="1:12" x14ac:dyDescent="0.2">
      <c r="A29" s="8" t="s">
        <v>383</v>
      </c>
      <c r="B29" s="8">
        <v>3.262</v>
      </c>
      <c r="C29" s="8">
        <f t="shared" si="4"/>
        <v>524</v>
      </c>
      <c r="D29" s="13">
        <v>195174.55178805577</v>
      </c>
      <c r="E29" s="13">
        <f t="shared" si="3"/>
        <v>417.44702995465968</v>
      </c>
      <c r="F29" s="18">
        <f t="shared" si="0"/>
        <v>636.65938793263797</v>
      </c>
      <c r="G29" s="18">
        <f t="shared" si="1"/>
        <v>1361.7122117120998</v>
      </c>
      <c r="H29" s="13">
        <f t="shared" si="2"/>
        <v>417.44702995465968</v>
      </c>
      <c r="I29" s="13"/>
      <c r="J29" s="13"/>
      <c r="K29" s="13"/>
      <c r="L29" s="13"/>
    </row>
    <row r="30" spans="1:12" x14ac:dyDescent="0.2">
      <c r="A30" s="8" t="s">
        <v>384</v>
      </c>
      <c r="B30" s="8">
        <v>3.2850000000000001</v>
      </c>
      <c r="C30" s="8">
        <f t="shared" si="4"/>
        <v>542</v>
      </c>
      <c r="D30" s="13">
        <v>187051.59773472688</v>
      </c>
      <c r="E30" s="13">
        <f t="shared" si="3"/>
        <v>400.07333541838341</v>
      </c>
      <c r="F30" s="18">
        <f t="shared" si="0"/>
        <v>614.46449855857782</v>
      </c>
      <c r="G30" s="18">
        <f t="shared" si="1"/>
        <v>1314.2409068493896</v>
      </c>
      <c r="H30" s="13">
        <f t="shared" si="2"/>
        <v>400.07333541838341</v>
      </c>
      <c r="I30" s="13"/>
      <c r="J30" s="13"/>
      <c r="K30" s="13"/>
      <c r="L30" s="13"/>
    </row>
    <row r="31" spans="1:12" x14ac:dyDescent="0.2">
      <c r="A31" s="8" t="s">
        <v>385</v>
      </c>
      <c r="B31" s="8">
        <v>3.0920000000000001</v>
      </c>
      <c r="C31" s="8">
        <f t="shared" si="4"/>
        <v>560</v>
      </c>
      <c r="D31" s="13">
        <v>193630.48978739479</v>
      </c>
      <c r="E31" s="13">
        <f t="shared" si="3"/>
        <v>414.14452924267283</v>
      </c>
      <c r="F31" s="18">
        <f t="shared" si="0"/>
        <v>598.70547442262466</v>
      </c>
      <c r="G31" s="18">
        <f t="shared" si="1"/>
        <v>1280.5348844183443</v>
      </c>
      <c r="H31" s="13">
        <f t="shared" si="2"/>
        <v>414.14452924267277</v>
      </c>
      <c r="I31" s="13"/>
      <c r="J31" s="13"/>
      <c r="K31" s="13"/>
      <c r="L31" s="13"/>
    </row>
    <row r="32" spans="1:12" x14ac:dyDescent="0.2">
      <c r="A32" s="8" t="s">
        <v>386</v>
      </c>
      <c r="B32" s="8">
        <v>3.286</v>
      </c>
      <c r="C32" s="8">
        <f t="shared" si="4"/>
        <v>578</v>
      </c>
      <c r="D32" s="13">
        <v>186890.38774126919</v>
      </c>
      <c r="E32" s="13">
        <f t="shared" si="3"/>
        <v>399.72853312550563</v>
      </c>
      <c r="F32" s="18">
        <f t="shared" si="0"/>
        <v>614.12181411781057</v>
      </c>
      <c r="G32" s="18">
        <f t="shared" si="1"/>
        <v>1313.5079598504115</v>
      </c>
      <c r="H32" s="13">
        <f t="shared" si="2"/>
        <v>399.72853312550563</v>
      </c>
      <c r="I32" s="13"/>
      <c r="J32" s="13"/>
      <c r="K32" s="13"/>
      <c r="L32" s="13"/>
    </row>
    <row r="33" spans="1:12" x14ac:dyDescent="0.2">
      <c r="A33" s="8" t="s">
        <v>387</v>
      </c>
      <c r="B33" s="8">
        <v>2.173</v>
      </c>
      <c r="C33" s="8">
        <f t="shared" si="4"/>
        <v>596</v>
      </c>
      <c r="D33" s="13">
        <v>446527.76883480261</v>
      </c>
      <c r="E33" s="13">
        <f t="shared" si="3"/>
        <v>955.05120511195946</v>
      </c>
      <c r="F33" s="18">
        <f t="shared" si="0"/>
        <v>970.30484167802615</v>
      </c>
      <c r="G33" s="18">
        <f t="shared" si="1"/>
        <v>2075.3262687082879</v>
      </c>
      <c r="H33" s="13">
        <f t="shared" si="2"/>
        <v>955.05120511195946</v>
      </c>
      <c r="I33" s="13"/>
      <c r="J33" s="13"/>
      <c r="K33" s="13"/>
      <c r="L33" s="13"/>
    </row>
    <row r="34" spans="1:12" x14ac:dyDescent="0.2">
      <c r="A34" s="8" t="s">
        <v>388</v>
      </c>
      <c r="B34" s="8">
        <v>3.4790000000000001</v>
      </c>
      <c r="C34" s="8">
        <f t="shared" si="4"/>
        <v>614</v>
      </c>
      <c r="D34" s="13">
        <v>182978.29833781481</v>
      </c>
      <c r="E34" s="13">
        <f t="shared" si="3"/>
        <v>391.36120199843049</v>
      </c>
      <c r="F34" s="18">
        <f t="shared" si="0"/>
        <v>636.5814999172577</v>
      </c>
      <c r="G34" s="18">
        <f t="shared" si="1"/>
        <v>1361.5456217525398</v>
      </c>
      <c r="H34" s="13">
        <f t="shared" si="2"/>
        <v>391.36120199843049</v>
      </c>
      <c r="I34" s="13"/>
      <c r="J34" s="13"/>
      <c r="K34" s="13"/>
      <c r="L34" s="13"/>
    </row>
    <row r="35" spans="1:12" x14ac:dyDescent="0.2">
      <c r="A35" s="8" t="s">
        <v>389</v>
      </c>
      <c r="B35" s="8">
        <v>3.4460000000000002</v>
      </c>
      <c r="C35" s="8">
        <f t="shared" si="4"/>
        <v>632</v>
      </c>
      <c r="D35" s="13">
        <v>186855.92888683011</v>
      </c>
      <c r="E35" s="13">
        <f t="shared" si="3"/>
        <v>399.65483116841415</v>
      </c>
      <c r="F35" s="18">
        <f t="shared" si="0"/>
        <v>643.9055309440165</v>
      </c>
      <c r="G35" s="18">
        <f t="shared" si="1"/>
        <v>1377.210548206355</v>
      </c>
      <c r="H35" s="13">
        <f t="shared" si="2"/>
        <v>399.65483116841409</v>
      </c>
      <c r="I35" s="13"/>
      <c r="J35" s="13"/>
      <c r="K35" s="13"/>
      <c r="L35" s="13"/>
    </row>
    <row r="36" spans="1:12" x14ac:dyDescent="0.2">
      <c r="A36" s="8" t="s">
        <v>390</v>
      </c>
      <c r="B36" s="8">
        <v>3.29</v>
      </c>
      <c r="C36" s="8">
        <f t="shared" si="4"/>
        <v>650</v>
      </c>
      <c r="D36" s="13">
        <v>189360.64479257309</v>
      </c>
      <c r="E36" s="13">
        <f t="shared" si="3"/>
        <v>405.01201634524</v>
      </c>
      <c r="F36" s="18">
        <f t="shared" si="0"/>
        <v>622.99652136756549</v>
      </c>
      <c r="G36" s="18">
        <f t="shared" si="1"/>
        <v>1332.4895337758394</v>
      </c>
      <c r="H36" s="13">
        <f t="shared" si="2"/>
        <v>405.01201634523994</v>
      </c>
      <c r="I36" s="13"/>
      <c r="J36" s="13"/>
      <c r="K36" s="13"/>
      <c r="L36" s="13"/>
    </row>
    <row r="37" spans="1:12" x14ac:dyDescent="0.2">
      <c r="A37" s="8" t="s">
        <v>391</v>
      </c>
      <c r="B37" s="8">
        <v>3.2269999999999999</v>
      </c>
      <c r="C37" s="8">
        <f t="shared" si="4"/>
        <v>668</v>
      </c>
      <c r="D37" s="13">
        <v>194791.95231367557</v>
      </c>
      <c r="E37" s="13">
        <f t="shared" si="3"/>
        <v>416.62871110735591</v>
      </c>
      <c r="F37" s="18">
        <f t="shared" si="0"/>
        <v>628.593630116231</v>
      </c>
      <c r="G37" s="18">
        <f t="shared" si="1"/>
        <v>1344.4608507434375</v>
      </c>
      <c r="H37" s="13">
        <f t="shared" si="2"/>
        <v>416.62871110735591</v>
      </c>
      <c r="I37" s="13"/>
      <c r="J37" s="13"/>
      <c r="K37" s="13"/>
      <c r="L37" s="13"/>
    </row>
    <row r="38" spans="1:12" x14ac:dyDescent="0.2">
      <c r="A38" s="8" t="s">
        <v>392</v>
      </c>
      <c r="B38" s="8">
        <v>3.3820000000000001</v>
      </c>
      <c r="C38" s="8">
        <f t="shared" si="4"/>
        <v>686</v>
      </c>
      <c r="D38" s="13">
        <v>183089.4075503416</v>
      </c>
      <c r="E38" s="13">
        <f t="shared" si="3"/>
        <v>391.59884676484597</v>
      </c>
      <c r="F38" s="18">
        <f t="shared" si="0"/>
        <v>619.20837633525537</v>
      </c>
      <c r="G38" s="18">
        <f t="shared" si="1"/>
        <v>1324.3872997587093</v>
      </c>
      <c r="H38" s="13">
        <f t="shared" si="2"/>
        <v>391.59884676484603</v>
      </c>
      <c r="I38" s="13"/>
      <c r="J38" s="13"/>
      <c r="K38" s="13"/>
      <c r="L38" s="13"/>
    </row>
    <row r="39" spans="1:12" x14ac:dyDescent="0.2">
      <c r="A39" s="8" t="s">
        <v>393</v>
      </c>
      <c r="B39" s="8">
        <v>3.4209999999999998</v>
      </c>
      <c r="C39" s="8">
        <f t="shared" si="4"/>
        <v>704</v>
      </c>
      <c r="D39" s="13">
        <v>182446.57050664088</v>
      </c>
      <c r="E39" s="13">
        <f t="shared" si="3"/>
        <v>390.22392153930167</v>
      </c>
      <c r="F39" s="18">
        <f t="shared" si="0"/>
        <v>624.14971770321847</v>
      </c>
      <c r="G39" s="18">
        <f t="shared" si="1"/>
        <v>1334.9560355859512</v>
      </c>
      <c r="H39" s="13">
        <f t="shared" si="2"/>
        <v>390.22392153930173</v>
      </c>
      <c r="I39" s="13"/>
      <c r="J39" s="13"/>
      <c r="K39" s="13"/>
      <c r="L39" s="13"/>
    </row>
    <row r="40" spans="1:12" x14ac:dyDescent="0.2">
      <c r="A40" s="8" t="s">
        <v>394</v>
      </c>
      <c r="B40" s="8">
        <v>3.4079999999999999</v>
      </c>
      <c r="C40" s="8">
        <f t="shared" si="4"/>
        <v>722</v>
      </c>
      <c r="D40" s="13">
        <v>182158.36693804752</v>
      </c>
      <c r="E40" s="13">
        <f t="shared" si="3"/>
        <v>389.60750037870753</v>
      </c>
      <c r="F40" s="18">
        <f t="shared" si="0"/>
        <v>620.79571452486596</v>
      </c>
      <c r="G40" s="18">
        <f t="shared" si="1"/>
        <v>1327.7823612906354</v>
      </c>
      <c r="H40" s="13">
        <f t="shared" si="2"/>
        <v>389.60750037870758</v>
      </c>
      <c r="I40" s="13"/>
      <c r="J40" s="13"/>
      <c r="K40" s="13"/>
      <c r="L40" s="13"/>
    </row>
    <row r="41" spans="1:12" x14ac:dyDescent="0.2">
      <c r="A41" s="8" t="s">
        <v>395</v>
      </c>
      <c r="B41" s="8">
        <v>3.3519999999999999</v>
      </c>
      <c r="C41" s="8">
        <f t="shared" si="4"/>
        <v>740</v>
      </c>
      <c r="D41" s="13">
        <v>183150.90639363241</v>
      </c>
      <c r="E41" s="13">
        <f t="shared" si="3"/>
        <v>391.73038291667626</v>
      </c>
      <c r="F41" s="18">
        <f t="shared" si="0"/>
        <v>613.92183823145581</v>
      </c>
      <c r="G41" s="18">
        <f t="shared" si="1"/>
        <v>1313.0802435366986</v>
      </c>
      <c r="H41" s="13">
        <f t="shared" si="2"/>
        <v>391.73038291667621</v>
      </c>
      <c r="I41" s="13"/>
      <c r="J41" s="13"/>
      <c r="K41" s="13"/>
      <c r="L41" s="13"/>
    </row>
    <row r="42" spans="1:12" x14ac:dyDescent="0.2">
      <c r="A42" s="8" t="s">
        <v>396</v>
      </c>
      <c r="B42" s="8">
        <v>3.3540000000000001</v>
      </c>
      <c r="C42" s="8">
        <f t="shared" si="4"/>
        <v>758</v>
      </c>
      <c r="D42" s="13">
        <v>19890.927656628402</v>
      </c>
      <c r="E42" s="13">
        <f t="shared" si="3"/>
        <v>42.543500662521694</v>
      </c>
      <c r="F42" s="18">
        <f t="shared" si="0"/>
        <v>66.714171360331662</v>
      </c>
      <c r="G42" s="18">
        <f t="shared" si="1"/>
        <v>142.69090122209778</v>
      </c>
      <c r="H42" s="13">
        <f t="shared" si="2"/>
        <v>42.543500662521701</v>
      </c>
      <c r="I42" s="13"/>
      <c r="J42" s="13"/>
      <c r="K42" s="13"/>
      <c r="L42" s="13"/>
    </row>
    <row r="43" spans="1:12" x14ac:dyDescent="0.2">
      <c r="D43" s="18">
        <f>AVERAGE(D3:D42)/1000</f>
        <v>217.4099385477503</v>
      </c>
      <c r="E43" s="18"/>
      <c r="F43" s="18">
        <f>SUM(F3:F42)</f>
        <v>25806.457821123258</v>
      </c>
      <c r="G43" s="18">
        <f>AVERAGE(G3:G42)</f>
        <v>1379.8967478578547</v>
      </c>
      <c r="H43" s="18">
        <f>AVERAGE(H3:H42)</f>
        <v>465.00495222316988</v>
      </c>
      <c r="I43" s="13"/>
      <c r="J43" s="13"/>
      <c r="K43" s="13"/>
      <c r="L43" s="13"/>
    </row>
    <row r="44" spans="1:12" ht="16" thickBot="1" x14ac:dyDescent="0.25">
      <c r="D44" s="14"/>
      <c r="E44" s="10"/>
      <c r="F44" s="18"/>
      <c r="G44" s="18"/>
      <c r="H44" s="14"/>
      <c r="I44" s="14"/>
      <c r="J44" s="14"/>
      <c r="K44" s="14"/>
      <c r="L44" s="14"/>
    </row>
    <row r="45" spans="1:12" x14ac:dyDescent="0.2">
      <c r="F45" s="18"/>
      <c r="G45" s="18"/>
    </row>
    <row r="46" spans="1:12" x14ac:dyDescent="0.2">
      <c r="F46" s="18"/>
      <c r="G46" s="18"/>
    </row>
    <row r="47" spans="1:12" x14ac:dyDescent="0.2">
      <c r="F47" s="18"/>
      <c r="G47" s="18"/>
    </row>
    <row r="48" spans="1:12" x14ac:dyDescent="0.2">
      <c r="F48" s="18"/>
      <c r="G48" s="18"/>
    </row>
    <row r="49" spans="6:7" x14ac:dyDescent="0.2">
      <c r="F49" s="18"/>
      <c r="G49" s="18"/>
    </row>
    <row r="50" spans="6:7" x14ac:dyDescent="0.2">
      <c r="F50" s="18"/>
      <c r="G50" s="18"/>
    </row>
    <row r="51" spans="6:7" x14ac:dyDescent="0.2">
      <c r="F51" s="18"/>
      <c r="G51" s="18"/>
    </row>
    <row r="52" spans="6:7" x14ac:dyDescent="0.2">
      <c r="F52" s="18"/>
      <c r="G52" s="18"/>
    </row>
    <row r="53" spans="6:7" x14ac:dyDescent="0.2">
      <c r="F53" s="18"/>
      <c r="G53" s="18"/>
    </row>
    <row r="54" spans="6:7" x14ac:dyDescent="0.2">
      <c r="F54" s="18"/>
      <c r="G54" s="18"/>
    </row>
    <row r="55" spans="6:7" x14ac:dyDescent="0.2">
      <c r="F55" s="18"/>
      <c r="G55" s="18"/>
    </row>
    <row r="56" spans="6:7" x14ac:dyDescent="0.2">
      <c r="F56" s="18"/>
      <c r="G56" s="18"/>
    </row>
    <row r="57" spans="6:7" x14ac:dyDescent="0.2">
      <c r="F57" s="18"/>
      <c r="G57" s="18"/>
    </row>
    <row r="58" spans="6:7" x14ac:dyDescent="0.2">
      <c r="F58" s="18"/>
      <c r="G58" s="18"/>
    </row>
    <row r="59" spans="6:7" x14ac:dyDescent="0.2">
      <c r="F59" s="18"/>
      <c r="G59" s="18"/>
    </row>
    <row r="60" spans="6:7" x14ac:dyDescent="0.2">
      <c r="F60" s="18"/>
      <c r="G60" s="18"/>
    </row>
    <row r="61" spans="6:7" x14ac:dyDescent="0.2">
      <c r="F61" s="18"/>
      <c r="G61" s="18"/>
    </row>
    <row r="62" spans="6:7" x14ac:dyDescent="0.2">
      <c r="F62" s="18"/>
      <c r="G62" s="18"/>
    </row>
    <row r="63" spans="6:7" x14ac:dyDescent="0.2">
      <c r="F63" s="18"/>
      <c r="G63" s="18"/>
    </row>
    <row r="64" spans="6:7" x14ac:dyDescent="0.2">
      <c r="F64" s="18"/>
      <c r="G64" s="18"/>
    </row>
    <row r="65" spans="6:7" x14ac:dyDescent="0.2">
      <c r="F65" s="18"/>
      <c r="G65" s="18"/>
    </row>
    <row r="66" spans="6:7" x14ac:dyDescent="0.2">
      <c r="F66" s="18"/>
      <c r="G66" s="18"/>
    </row>
    <row r="67" spans="6:7" x14ac:dyDescent="0.2">
      <c r="F67" s="18"/>
      <c r="G67" s="18"/>
    </row>
    <row r="68" spans="6:7" x14ac:dyDescent="0.2">
      <c r="F68" s="18"/>
      <c r="G68" s="18"/>
    </row>
    <row r="69" spans="6:7" x14ac:dyDescent="0.2">
      <c r="F69" s="18"/>
      <c r="G69" s="18"/>
    </row>
    <row r="70" spans="6:7" x14ac:dyDescent="0.2">
      <c r="F70" s="18"/>
      <c r="G70" s="18"/>
    </row>
    <row r="71" spans="6:7" x14ac:dyDescent="0.2">
      <c r="F71" s="18"/>
      <c r="G71" s="18"/>
    </row>
    <row r="72" spans="6:7" x14ac:dyDescent="0.2">
      <c r="F72" s="18"/>
      <c r="G72" s="18"/>
    </row>
    <row r="73" spans="6:7" x14ac:dyDescent="0.2">
      <c r="F73" s="18"/>
      <c r="G73" s="18"/>
    </row>
    <row r="74" spans="6:7" x14ac:dyDescent="0.2">
      <c r="F74" s="18"/>
      <c r="G74" s="18"/>
    </row>
    <row r="75" spans="6:7" x14ac:dyDescent="0.2">
      <c r="F75" s="18"/>
      <c r="G75" s="18"/>
    </row>
    <row r="76" spans="6:7" x14ac:dyDescent="0.2">
      <c r="F76" s="18"/>
      <c r="G76" s="18"/>
    </row>
    <row r="77" spans="6:7" x14ac:dyDescent="0.2">
      <c r="F77" s="18"/>
      <c r="G77" s="18"/>
    </row>
    <row r="78" spans="6:7" x14ac:dyDescent="0.2">
      <c r="F78" s="18"/>
      <c r="G78" s="18"/>
    </row>
    <row r="79" spans="6:7" x14ac:dyDescent="0.2">
      <c r="F79" s="18"/>
      <c r="G79" s="18"/>
    </row>
    <row r="80" spans="6:7" x14ac:dyDescent="0.2">
      <c r="F80" s="18"/>
      <c r="G80" s="18"/>
    </row>
    <row r="81" spans="6:7" x14ac:dyDescent="0.2">
      <c r="F81" s="18"/>
      <c r="G81" s="18"/>
    </row>
    <row r="82" spans="6:7" x14ac:dyDescent="0.2">
      <c r="F82" s="18"/>
      <c r="G82" s="18"/>
    </row>
    <row r="83" spans="6:7" x14ac:dyDescent="0.2">
      <c r="F83" s="18"/>
      <c r="G83" s="18"/>
    </row>
    <row r="84" spans="6:7" x14ac:dyDescent="0.2">
      <c r="F84" s="18"/>
      <c r="G84" s="18"/>
    </row>
    <row r="85" spans="6:7" x14ac:dyDescent="0.2">
      <c r="F85" s="18"/>
      <c r="G85" s="18"/>
    </row>
    <row r="86" spans="6:7" x14ac:dyDescent="0.2">
      <c r="F86" s="18"/>
      <c r="G86" s="18"/>
    </row>
    <row r="87" spans="6:7" x14ac:dyDescent="0.2">
      <c r="F87" s="18"/>
      <c r="G87" s="18"/>
    </row>
    <row r="88" spans="6:7" x14ac:dyDescent="0.2">
      <c r="F88" s="18"/>
      <c r="G88" s="18"/>
    </row>
    <row r="89" spans="6:7" x14ac:dyDescent="0.2">
      <c r="F89" s="18"/>
      <c r="G89" s="18"/>
    </row>
    <row r="90" spans="6:7" x14ac:dyDescent="0.2">
      <c r="F90" s="18"/>
      <c r="G90" s="18"/>
    </row>
    <row r="91" spans="6:7" x14ac:dyDescent="0.2">
      <c r="F91" s="18"/>
      <c r="G91" s="18"/>
    </row>
    <row r="92" spans="6:7" x14ac:dyDescent="0.2">
      <c r="F92" s="18"/>
      <c r="G92" s="18"/>
    </row>
    <row r="93" spans="6:7" x14ac:dyDescent="0.2">
      <c r="F93" s="18"/>
      <c r="G93" s="18"/>
    </row>
    <row r="94" spans="6:7" x14ac:dyDescent="0.2">
      <c r="F94" s="18"/>
      <c r="G94" s="18"/>
    </row>
    <row r="95" spans="6:7" x14ac:dyDescent="0.2">
      <c r="F95" s="18"/>
      <c r="G95" s="18"/>
    </row>
    <row r="96" spans="6:7" x14ac:dyDescent="0.2">
      <c r="F96" s="18"/>
      <c r="G96" s="18"/>
    </row>
    <row r="97" spans="6:7" x14ac:dyDescent="0.2">
      <c r="F97" s="18"/>
      <c r="G97" s="18"/>
    </row>
    <row r="98" spans="6:7" x14ac:dyDescent="0.2">
      <c r="F98" s="18"/>
      <c r="G98" s="18"/>
    </row>
    <row r="99" spans="6:7" x14ac:dyDescent="0.2">
      <c r="F99" s="18"/>
      <c r="G99" s="18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44"/>
  <sheetViews>
    <sheetView topLeftCell="G1" workbookViewId="0">
      <pane ySplit="7800" topLeftCell="A39"/>
      <selection pane="bottomLeft" activeCell="D43" sqref="D43:H43"/>
    </sheetView>
  </sheetViews>
  <sheetFormatPr baseColWidth="10" defaultColWidth="8.83203125" defaultRowHeight="15" x14ac:dyDescent="0.2"/>
  <cols>
    <col min="1" max="3" width="15.1640625" customWidth="1"/>
    <col min="9" max="10" width="16.1640625" style="8" customWidth="1"/>
    <col min="11" max="18" width="9.1640625" style="8"/>
    <col min="19" max="23" width="9.1640625" style="8" customWidth="1"/>
    <col min="24" max="32" width="9.1640625" style="8"/>
  </cols>
  <sheetData>
    <row r="1" spans="1:34" x14ac:dyDescent="0.2">
      <c r="A1" t="s">
        <v>554</v>
      </c>
    </row>
    <row r="2" spans="1:34" x14ac:dyDescent="0.2">
      <c r="D2" t="s">
        <v>476</v>
      </c>
      <c r="I2" s="8" t="s">
        <v>466</v>
      </c>
      <c r="N2" s="8" t="s">
        <v>467</v>
      </c>
      <c r="S2" s="8" t="s">
        <v>519</v>
      </c>
      <c r="X2" s="8" t="s">
        <v>468</v>
      </c>
    </row>
    <row r="3" spans="1:34" ht="64" x14ac:dyDescent="0.2">
      <c r="A3" t="s">
        <v>0</v>
      </c>
      <c r="B3" s="2" t="s">
        <v>433</v>
      </c>
      <c r="C3" t="s">
        <v>143</v>
      </c>
      <c r="D3" t="s">
        <v>2</v>
      </c>
      <c r="E3" t="s">
        <v>3</v>
      </c>
      <c r="F3" t="s">
        <v>4</v>
      </c>
      <c r="G3" t="s">
        <v>475</v>
      </c>
      <c r="H3" t="s">
        <v>6</v>
      </c>
      <c r="I3" s="7" t="s">
        <v>2</v>
      </c>
      <c r="J3" s="7" t="s">
        <v>3</v>
      </c>
      <c r="K3" s="7" t="s">
        <v>4</v>
      </c>
      <c r="L3" s="7" t="s">
        <v>5</v>
      </c>
      <c r="M3" s="7" t="s">
        <v>6</v>
      </c>
      <c r="N3" s="7" t="s">
        <v>2</v>
      </c>
      <c r="O3" s="7" t="s">
        <v>3</v>
      </c>
      <c r="P3" s="7" t="s">
        <v>4</v>
      </c>
      <c r="Q3" s="7" t="s">
        <v>5</v>
      </c>
      <c r="R3" s="7" t="s">
        <v>6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2</v>
      </c>
      <c r="Y3" s="7" t="s">
        <v>3</v>
      </c>
      <c r="Z3" s="7" t="s">
        <v>4</v>
      </c>
      <c r="AA3" s="7" t="s">
        <v>5</v>
      </c>
      <c r="AB3" s="7" t="s">
        <v>6</v>
      </c>
      <c r="AC3" s="47" t="s">
        <v>479</v>
      </c>
      <c r="AD3" s="47" t="s">
        <v>477</v>
      </c>
      <c r="AE3" s="47" t="s">
        <v>490</v>
      </c>
      <c r="AF3" s="47" t="s">
        <v>478</v>
      </c>
      <c r="AG3" s="19" t="s">
        <v>519</v>
      </c>
      <c r="AH3" s="19" t="s">
        <v>520</v>
      </c>
    </row>
    <row r="4" spans="1:34" x14ac:dyDescent="0.2">
      <c r="A4" t="s">
        <v>357</v>
      </c>
      <c r="B4">
        <v>3.2930000000000001</v>
      </c>
      <c r="C4">
        <v>0</v>
      </c>
      <c r="D4">
        <v>0.31</v>
      </c>
      <c r="E4">
        <v>0.35</v>
      </c>
      <c r="F4">
        <v>0.12</v>
      </c>
      <c r="G4">
        <v>0</v>
      </c>
      <c r="H4">
        <v>0</v>
      </c>
      <c r="I4" s="8">
        <f>D4*$B4</f>
        <v>1.0208300000000001</v>
      </c>
      <c r="J4" s="8">
        <f t="shared" ref="J4:J35" si="0">E4*$B4</f>
        <v>1.15255</v>
      </c>
      <c r="K4" s="8">
        <f t="shared" ref="K4:K35" si="1">F4*$B4</f>
        <v>0.39516000000000001</v>
      </c>
      <c r="L4" s="8">
        <f t="shared" ref="L4:L35" si="2">G4*$B4</f>
        <v>0</v>
      </c>
      <c r="M4" s="8">
        <f t="shared" ref="M4:M35" si="3">H4*$B4</f>
        <v>0</v>
      </c>
      <c r="N4" s="8">
        <f>I4/18.998</f>
        <v>5.3733550900094754E-2</v>
      </c>
      <c r="O4" s="8">
        <f>J4/35.45</f>
        <v>3.2511988716502113E-2</v>
      </c>
      <c r="P4" s="8">
        <f>K4/96.06</f>
        <v>4.1136789506558405E-3</v>
      </c>
      <c r="Q4" s="8">
        <f>L4/62</f>
        <v>0</v>
      </c>
      <c r="R4" s="8">
        <f>M4/94.9714</f>
        <v>0</v>
      </c>
      <c r="S4" s="8">
        <f>N4/$B4</f>
        <v>1.631750710601116E-2</v>
      </c>
      <c r="T4" s="8">
        <f t="shared" ref="T4:W43" si="4">O4/$B4</f>
        <v>9.8730606488011269E-3</v>
      </c>
      <c r="U4" s="8">
        <f t="shared" si="4"/>
        <v>1.249219237976265E-3</v>
      </c>
      <c r="V4" s="8">
        <f t="shared" si="4"/>
        <v>0</v>
      </c>
      <c r="W4" s="8">
        <f t="shared" si="4"/>
        <v>0</v>
      </c>
      <c r="X4" s="8">
        <f>N4*1</f>
        <v>5.3733550900094754E-2</v>
      </c>
      <c r="Y4" s="8">
        <f>O4*1</f>
        <v>3.2511988716502113E-2</v>
      </c>
      <c r="Z4" s="8">
        <f>P4*2</f>
        <v>8.2273579013116809E-3</v>
      </c>
      <c r="AA4" s="8">
        <f>Q4*1</f>
        <v>0</v>
      </c>
      <c r="AB4" s="8">
        <f>R4*3</f>
        <v>0</v>
      </c>
      <c r="AC4" s="8">
        <f>SUM(D4:H4)</f>
        <v>0.77999999999999992</v>
      </c>
      <c r="AD4" s="8">
        <f>SUM(I4:M4)</f>
        <v>2.56854</v>
      </c>
      <c r="AE4" s="8">
        <f>SUM(N4:R4)</f>
        <v>9.0359218567252708E-2</v>
      </c>
      <c r="AF4" s="8">
        <f>SUM(X4:AB4)</f>
        <v>9.447289751790855E-2</v>
      </c>
      <c r="AG4">
        <f>AE4/B4</f>
        <v>2.7439786992788553E-2</v>
      </c>
      <c r="AH4">
        <f>(AE4-N4)/B4</f>
        <v>1.1122279886777392E-2</v>
      </c>
    </row>
    <row r="5" spans="1:34" x14ac:dyDescent="0.2">
      <c r="A5" t="s">
        <v>358</v>
      </c>
      <c r="B5">
        <v>6.1280000000000001</v>
      </c>
      <c r="C5">
        <v>74</v>
      </c>
      <c r="D5">
        <v>4.9400000000000004</v>
      </c>
      <c r="E5">
        <v>12.46</v>
      </c>
      <c r="F5">
        <v>4.55</v>
      </c>
      <c r="G5">
        <v>0</v>
      </c>
      <c r="H5">
        <v>0</v>
      </c>
      <c r="I5" s="8">
        <f t="shared" ref="I5:I35" si="5">D5*$B5</f>
        <v>30.272320000000004</v>
      </c>
      <c r="J5" s="8">
        <f t="shared" si="0"/>
        <v>76.354880000000009</v>
      </c>
      <c r="K5" s="8">
        <f t="shared" si="1"/>
        <v>27.882400000000001</v>
      </c>
      <c r="L5" s="8">
        <f t="shared" si="2"/>
        <v>0</v>
      </c>
      <c r="M5" s="8">
        <f t="shared" si="3"/>
        <v>0</v>
      </c>
      <c r="N5" s="8">
        <f t="shared" ref="N5:N44" si="6">I5/18.998</f>
        <v>1.5934477313401412</v>
      </c>
      <c r="O5" s="8">
        <f t="shared" ref="O5:O44" si="7">J5/35.45</f>
        <v>2.153875317348378</v>
      </c>
      <c r="P5" s="8">
        <f t="shared" ref="P5:P44" si="8">K5/96.06</f>
        <v>0.29026025400791172</v>
      </c>
      <c r="Q5" s="8">
        <f t="shared" ref="Q5:Q44" si="9">L5/62</f>
        <v>0</v>
      </c>
      <c r="R5" s="8">
        <f t="shared" ref="R5:R44" si="10">M5/94.9714</f>
        <v>0</v>
      </c>
      <c r="S5" s="8">
        <f t="shared" ref="S5:S43" si="11">N5/$B5</f>
        <v>0.26002737130224235</v>
      </c>
      <c r="T5" s="8">
        <f t="shared" si="4"/>
        <v>0.35148095909732019</v>
      </c>
      <c r="U5" s="8">
        <f t="shared" si="4"/>
        <v>4.7366229439933377E-2</v>
      </c>
      <c r="V5" s="8">
        <f t="shared" si="4"/>
        <v>0</v>
      </c>
      <c r="W5" s="8">
        <f t="shared" si="4"/>
        <v>0</v>
      </c>
      <c r="X5" s="8">
        <f t="shared" ref="X5:X43" si="12">N5*1</f>
        <v>1.5934477313401412</v>
      </c>
      <c r="Y5" s="8">
        <f t="shared" ref="Y5:Y43" si="13">O5*1</f>
        <v>2.153875317348378</v>
      </c>
      <c r="Z5" s="8">
        <f t="shared" ref="Z5:Z43" si="14">P5*2</f>
        <v>0.58052050801582344</v>
      </c>
      <c r="AA5" s="8">
        <f t="shared" ref="AA5:AA43" si="15">Q5*1</f>
        <v>0</v>
      </c>
      <c r="AB5" s="8">
        <f t="shared" ref="AB5:AB43" si="16">R5*3</f>
        <v>0</v>
      </c>
      <c r="AC5" s="8">
        <f t="shared" ref="AC5:AC43" si="17">SUM(D5:H5)</f>
        <v>21.950000000000003</v>
      </c>
      <c r="AD5" s="8">
        <f t="shared" ref="AD5:AD43" si="18">SUM(I5:M5)</f>
        <v>134.50960000000001</v>
      </c>
      <c r="AE5" s="8">
        <f t="shared" ref="AE5:AE43" si="19">SUM(N5:R5)</f>
        <v>4.0375833026964312</v>
      </c>
      <c r="AF5" s="8">
        <f t="shared" ref="AF5:AF44" si="20">SUM(X5:AB5)</f>
        <v>4.3278435567043427</v>
      </c>
      <c r="AG5">
        <f t="shared" ref="AG5:AG43" si="21">AE5/B5</f>
        <v>0.65887455983949594</v>
      </c>
      <c r="AH5">
        <f t="shared" ref="AH5:AH43" si="22">(AE5-N5)/B5</f>
        <v>0.39884718853725359</v>
      </c>
    </row>
    <row r="6" spans="1:34" x14ac:dyDescent="0.2">
      <c r="A6" t="s">
        <v>359</v>
      </c>
      <c r="B6">
        <v>3.395</v>
      </c>
      <c r="C6">
        <f>C5+18</f>
        <v>92</v>
      </c>
      <c r="D6">
        <v>24.64</v>
      </c>
      <c r="E6">
        <v>32.35</v>
      </c>
      <c r="F6">
        <v>6.91</v>
      </c>
      <c r="G6">
        <v>0</v>
      </c>
      <c r="H6">
        <v>0</v>
      </c>
      <c r="I6" s="8">
        <f t="shared" si="5"/>
        <v>83.652799999999999</v>
      </c>
      <c r="J6" s="8">
        <f t="shared" si="0"/>
        <v>109.82825000000001</v>
      </c>
      <c r="K6" s="8">
        <f t="shared" si="1"/>
        <v>23.45945</v>
      </c>
      <c r="L6" s="8">
        <f t="shared" si="2"/>
        <v>0</v>
      </c>
      <c r="M6" s="8">
        <f t="shared" si="3"/>
        <v>0</v>
      </c>
      <c r="N6" s="8">
        <f t="shared" si="6"/>
        <v>4.4032424465733229</v>
      </c>
      <c r="O6" s="8">
        <f t="shared" si="7"/>
        <v>3.0981170662905502</v>
      </c>
      <c r="P6" s="8">
        <f t="shared" si="8"/>
        <v>0.24421663543618571</v>
      </c>
      <c r="Q6" s="8">
        <f t="shared" si="9"/>
        <v>0</v>
      </c>
      <c r="R6" s="8">
        <f t="shared" si="10"/>
        <v>0</v>
      </c>
      <c r="S6" s="8">
        <f t="shared" si="11"/>
        <v>1.296978629329403</v>
      </c>
      <c r="T6" s="8">
        <f t="shared" si="4"/>
        <v>0.91255289139633289</v>
      </c>
      <c r="U6" s="8">
        <f t="shared" si="4"/>
        <v>7.1934207786799917E-2</v>
      </c>
      <c r="V6" s="8">
        <f t="shared" si="4"/>
        <v>0</v>
      </c>
      <c r="W6" s="8">
        <f t="shared" si="4"/>
        <v>0</v>
      </c>
      <c r="X6" s="8">
        <f t="shared" si="12"/>
        <v>4.4032424465733229</v>
      </c>
      <c r="Y6" s="8">
        <f t="shared" si="13"/>
        <v>3.0981170662905502</v>
      </c>
      <c r="Z6" s="8">
        <f t="shared" si="14"/>
        <v>0.48843327087237143</v>
      </c>
      <c r="AA6" s="8">
        <f t="shared" si="15"/>
        <v>0</v>
      </c>
      <c r="AB6" s="8">
        <f t="shared" si="16"/>
        <v>0</v>
      </c>
      <c r="AC6" s="8">
        <f t="shared" si="17"/>
        <v>63.900000000000006</v>
      </c>
      <c r="AD6" s="8">
        <f t="shared" si="18"/>
        <v>216.94050000000001</v>
      </c>
      <c r="AE6" s="8">
        <f t="shared" si="19"/>
        <v>7.7455761483000591</v>
      </c>
      <c r="AF6" s="8">
        <f t="shared" si="20"/>
        <v>7.9897927837362444</v>
      </c>
      <c r="AG6">
        <f t="shared" si="21"/>
        <v>2.2814657285125359</v>
      </c>
      <c r="AH6">
        <f t="shared" si="22"/>
        <v>0.98448709918313293</v>
      </c>
    </row>
    <row r="7" spans="1:34" x14ac:dyDescent="0.2">
      <c r="A7" t="s">
        <v>360</v>
      </c>
      <c r="B7">
        <v>3.282</v>
      </c>
      <c r="C7">
        <f t="shared" ref="C7:C43" si="23">C6+18</f>
        <v>110</v>
      </c>
      <c r="D7">
        <v>34.51</v>
      </c>
      <c r="E7">
        <v>15.25</v>
      </c>
      <c r="F7">
        <v>5.17</v>
      </c>
      <c r="G7">
        <v>0</v>
      </c>
      <c r="H7">
        <v>0</v>
      </c>
      <c r="I7" s="8">
        <f t="shared" si="5"/>
        <v>113.26182</v>
      </c>
      <c r="J7" s="8">
        <f t="shared" si="0"/>
        <v>50.0505</v>
      </c>
      <c r="K7" s="8">
        <f t="shared" si="1"/>
        <v>16.967939999999999</v>
      </c>
      <c r="L7" s="8">
        <f t="shared" si="2"/>
        <v>0</v>
      </c>
      <c r="M7" s="8">
        <f t="shared" si="3"/>
        <v>0</v>
      </c>
      <c r="N7" s="8">
        <f t="shared" si="6"/>
        <v>5.9617759764185703</v>
      </c>
      <c r="O7" s="8">
        <f t="shared" si="7"/>
        <v>1.4118617771509168</v>
      </c>
      <c r="P7" s="8">
        <f t="shared" si="8"/>
        <v>0.17663897564022485</v>
      </c>
      <c r="Q7" s="8">
        <f t="shared" si="9"/>
        <v>0</v>
      </c>
      <c r="R7" s="8">
        <f t="shared" si="10"/>
        <v>0</v>
      </c>
      <c r="S7" s="8">
        <f t="shared" si="11"/>
        <v>1.8165070007369197</v>
      </c>
      <c r="T7" s="8">
        <f t="shared" si="4"/>
        <v>0.43018335684062059</v>
      </c>
      <c r="U7" s="8">
        <f t="shared" si="4"/>
        <v>5.382052883614407E-2</v>
      </c>
      <c r="V7" s="8">
        <f t="shared" si="4"/>
        <v>0</v>
      </c>
      <c r="W7" s="8">
        <f t="shared" si="4"/>
        <v>0</v>
      </c>
      <c r="X7" s="8">
        <f t="shared" si="12"/>
        <v>5.9617759764185703</v>
      </c>
      <c r="Y7" s="8">
        <f t="shared" si="13"/>
        <v>1.4118617771509168</v>
      </c>
      <c r="Z7" s="8">
        <f t="shared" si="14"/>
        <v>0.3532779512804497</v>
      </c>
      <c r="AA7" s="8">
        <f t="shared" si="15"/>
        <v>0</v>
      </c>
      <c r="AB7" s="8">
        <f t="shared" si="16"/>
        <v>0</v>
      </c>
      <c r="AC7" s="8">
        <f t="shared" si="17"/>
        <v>54.93</v>
      </c>
      <c r="AD7" s="8">
        <f t="shared" si="18"/>
        <v>180.28026</v>
      </c>
      <c r="AE7" s="8">
        <f t="shared" si="19"/>
        <v>7.5502767292097124</v>
      </c>
      <c r="AF7" s="8">
        <f t="shared" si="20"/>
        <v>7.7269157048499366</v>
      </c>
      <c r="AG7">
        <f t="shared" si="21"/>
        <v>2.3005108864136843</v>
      </c>
      <c r="AH7">
        <f t="shared" si="22"/>
        <v>0.48400388567676483</v>
      </c>
    </row>
    <row r="8" spans="1:34" x14ac:dyDescent="0.2">
      <c r="A8" t="s">
        <v>361</v>
      </c>
      <c r="B8">
        <v>2.9790000000000001</v>
      </c>
      <c r="C8">
        <f t="shared" si="23"/>
        <v>128</v>
      </c>
      <c r="D8">
        <v>41.54</v>
      </c>
      <c r="E8">
        <v>8.92</v>
      </c>
      <c r="F8">
        <v>4.97</v>
      </c>
      <c r="G8">
        <v>0</v>
      </c>
      <c r="H8">
        <v>0</v>
      </c>
      <c r="I8" s="8">
        <f t="shared" si="5"/>
        <v>123.74766</v>
      </c>
      <c r="J8" s="8">
        <f t="shared" si="0"/>
        <v>26.572680000000002</v>
      </c>
      <c r="K8" s="8">
        <f t="shared" si="1"/>
        <v>14.805629999999999</v>
      </c>
      <c r="L8" s="8">
        <f t="shared" si="2"/>
        <v>0</v>
      </c>
      <c r="M8" s="8">
        <f t="shared" si="3"/>
        <v>0</v>
      </c>
      <c r="N8" s="8">
        <f t="shared" si="6"/>
        <v>6.5137203916201702</v>
      </c>
      <c r="O8" s="8">
        <f t="shared" si="7"/>
        <v>0.74958194640338505</v>
      </c>
      <c r="P8" s="8">
        <f t="shared" si="8"/>
        <v>0.15412898188632104</v>
      </c>
      <c r="Q8" s="8">
        <f t="shared" si="9"/>
        <v>0</v>
      </c>
      <c r="R8" s="8">
        <f t="shared" si="10"/>
        <v>0</v>
      </c>
      <c r="S8" s="8">
        <f t="shared" si="11"/>
        <v>2.1865459522054951</v>
      </c>
      <c r="T8" s="8">
        <f t="shared" si="4"/>
        <v>0.25162200282087444</v>
      </c>
      <c r="U8" s="8">
        <f t="shared" si="4"/>
        <v>5.17384967728503E-2</v>
      </c>
      <c r="V8" s="8">
        <f t="shared" si="4"/>
        <v>0</v>
      </c>
      <c r="W8" s="8">
        <f t="shared" si="4"/>
        <v>0</v>
      </c>
      <c r="X8" s="8">
        <f t="shared" si="12"/>
        <v>6.5137203916201702</v>
      </c>
      <c r="Y8" s="8">
        <f t="shared" si="13"/>
        <v>0.74958194640338505</v>
      </c>
      <c r="Z8" s="8">
        <f t="shared" si="14"/>
        <v>0.30825796377264209</v>
      </c>
      <c r="AA8" s="8">
        <f t="shared" si="15"/>
        <v>0</v>
      </c>
      <c r="AB8" s="8">
        <f t="shared" si="16"/>
        <v>0</v>
      </c>
      <c r="AC8" s="8">
        <f t="shared" si="17"/>
        <v>55.43</v>
      </c>
      <c r="AD8" s="8">
        <f t="shared" si="18"/>
        <v>165.12597</v>
      </c>
      <c r="AE8" s="8">
        <f t="shared" si="19"/>
        <v>7.417431319909876</v>
      </c>
      <c r="AF8" s="8">
        <f t="shared" si="20"/>
        <v>7.5715603017961977</v>
      </c>
      <c r="AG8">
        <f t="shared" si="21"/>
        <v>2.4899064517992198</v>
      </c>
      <c r="AH8">
        <f t="shared" si="22"/>
        <v>0.30336049959372463</v>
      </c>
    </row>
    <row r="9" spans="1:34" x14ac:dyDescent="0.2">
      <c r="A9" t="s">
        <v>362</v>
      </c>
      <c r="B9">
        <v>3.3250000000000002</v>
      </c>
      <c r="C9">
        <f t="shared" si="23"/>
        <v>146</v>
      </c>
      <c r="D9">
        <v>44.21</v>
      </c>
      <c r="E9">
        <v>4.82</v>
      </c>
      <c r="F9">
        <v>4.18</v>
      </c>
      <c r="G9">
        <v>0</v>
      </c>
      <c r="H9">
        <v>0</v>
      </c>
      <c r="I9" s="8">
        <f t="shared" si="5"/>
        <v>146.99825000000001</v>
      </c>
      <c r="J9" s="8">
        <f t="shared" si="0"/>
        <v>16.026500000000002</v>
      </c>
      <c r="K9" s="8">
        <f t="shared" si="1"/>
        <v>13.8985</v>
      </c>
      <c r="L9" s="8">
        <f t="shared" si="2"/>
        <v>0</v>
      </c>
      <c r="M9" s="8">
        <f t="shared" si="3"/>
        <v>0</v>
      </c>
      <c r="N9" s="8">
        <f t="shared" si="6"/>
        <v>7.7375644804716286</v>
      </c>
      <c r="O9" s="8">
        <f t="shared" si="7"/>
        <v>0.45208744710860371</v>
      </c>
      <c r="P9" s="8">
        <f t="shared" si="8"/>
        <v>0.14468561315844264</v>
      </c>
      <c r="Q9" s="8">
        <f t="shared" si="9"/>
        <v>0</v>
      </c>
      <c r="R9" s="8">
        <f t="shared" si="10"/>
        <v>0</v>
      </c>
      <c r="S9" s="8">
        <f t="shared" si="11"/>
        <v>2.3270870617959782</v>
      </c>
      <c r="T9" s="8">
        <f t="shared" si="4"/>
        <v>0.13596614950634697</v>
      </c>
      <c r="U9" s="8">
        <f t="shared" si="4"/>
        <v>4.3514470122839891E-2</v>
      </c>
      <c r="V9" s="8">
        <f t="shared" si="4"/>
        <v>0</v>
      </c>
      <c r="W9" s="8">
        <f t="shared" si="4"/>
        <v>0</v>
      </c>
      <c r="X9" s="8">
        <f t="shared" si="12"/>
        <v>7.7375644804716286</v>
      </c>
      <c r="Y9" s="8">
        <f t="shared" si="13"/>
        <v>0.45208744710860371</v>
      </c>
      <c r="Z9" s="8">
        <f t="shared" si="14"/>
        <v>0.28937122631688528</v>
      </c>
      <c r="AA9" s="8">
        <f t="shared" si="15"/>
        <v>0</v>
      </c>
      <c r="AB9" s="8">
        <f t="shared" si="16"/>
        <v>0</v>
      </c>
      <c r="AC9" s="8">
        <f t="shared" si="17"/>
        <v>53.21</v>
      </c>
      <c r="AD9" s="8">
        <f t="shared" si="18"/>
        <v>176.92325000000002</v>
      </c>
      <c r="AE9" s="8">
        <f t="shared" si="19"/>
        <v>8.3343375407386748</v>
      </c>
      <c r="AF9" s="8">
        <f t="shared" si="20"/>
        <v>8.479023153897117</v>
      </c>
      <c r="AG9">
        <f t="shared" si="21"/>
        <v>2.5065676814251652</v>
      </c>
      <c r="AH9">
        <f t="shared" si="22"/>
        <v>0.17948061962918682</v>
      </c>
    </row>
    <row r="10" spans="1:34" x14ac:dyDescent="0.2">
      <c r="A10" t="s">
        <v>363</v>
      </c>
      <c r="B10">
        <v>3.1110000000000002</v>
      </c>
      <c r="C10">
        <f t="shared" si="23"/>
        <v>164</v>
      </c>
      <c r="D10">
        <v>89.46</v>
      </c>
      <c r="E10">
        <v>6.19</v>
      </c>
      <c r="F10">
        <v>7.82</v>
      </c>
      <c r="G10">
        <v>0</v>
      </c>
      <c r="H10">
        <v>0</v>
      </c>
      <c r="I10" s="8">
        <f t="shared" si="5"/>
        <v>278.31006000000002</v>
      </c>
      <c r="J10" s="8">
        <f t="shared" si="0"/>
        <v>19.257090000000002</v>
      </c>
      <c r="K10" s="8">
        <f t="shared" si="1"/>
        <v>24.328020000000002</v>
      </c>
      <c r="L10" s="8">
        <f t="shared" si="2"/>
        <v>0</v>
      </c>
      <c r="M10" s="8">
        <f t="shared" si="3"/>
        <v>0</v>
      </c>
      <c r="N10" s="8">
        <f t="shared" si="6"/>
        <v>14.649439941046426</v>
      </c>
      <c r="O10" s="8">
        <f t="shared" si="7"/>
        <v>0.54321833568406208</v>
      </c>
      <c r="P10" s="8">
        <f t="shared" si="8"/>
        <v>0.25325858838226112</v>
      </c>
      <c r="Q10" s="8">
        <f t="shared" si="9"/>
        <v>0</v>
      </c>
      <c r="R10" s="8">
        <f t="shared" si="10"/>
        <v>0</v>
      </c>
      <c r="S10" s="8">
        <f t="shared" si="11"/>
        <v>4.7089167280766393</v>
      </c>
      <c r="T10" s="8">
        <f t="shared" si="4"/>
        <v>0.17461212976022567</v>
      </c>
      <c r="U10" s="8">
        <f t="shared" si="4"/>
        <v>8.1407453674786592E-2</v>
      </c>
      <c r="V10" s="8">
        <f t="shared" si="4"/>
        <v>0</v>
      </c>
      <c r="W10" s="8">
        <f t="shared" si="4"/>
        <v>0</v>
      </c>
      <c r="X10" s="8">
        <f t="shared" si="12"/>
        <v>14.649439941046426</v>
      </c>
      <c r="Y10" s="8">
        <f t="shared" si="13"/>
        <v>0.54321833568406208</v>
      </c>
      <c r="Z10" s="8">
        <f t="shared" si="14"/>
        <v>0.50651717676452224</v>
      </c>
      <c r="AA10" s="8">
        <f t="shared" si="15"/>
        <v>0</v>
      </c>
      <c r="AB10" s="8">
        <f t="shared" si="16"/>
        <v>0</v>
      </c>
      <c r="AC10" s="8">
        <f t="shared" si="17"/>
        <v>103.47</v>
      </c>
      <c r="AD10" s="8">
        <f t="shared" si="18"/>
        <v>321.89517000000001</v>
      </c>
      <c r="AE10" s="8">
        <f t="shared" si="19"/>
        <v>15.445916865112748</v>
      </c>
      <c r="AF10" s="8">
        <f t="shared" si="20"/>
        <v>15.699175453495009</v>
      </c>
      <c r="AG10">
        <f t="shared" si="21"/>
        <v>4.9649363115116509</v>
      </c>
      <c r="AH10">
        <f t="shared" si="22"/>
        <v>0.25601958343501197</v>
      </c>
    </row>
    <row r="11" spans="1:34" x14ac:dyDescent="0.2">
      <c r="A11" t="s">
        <v>364</v>
      </c>
      <c r="B11">
        <v>3.15</v>
      </c>
      <c r="C11">
        <f t="shared" si="23"/>
        <v>182</v>
      </c>
      <c r="D11">
        <v>69.83</v>
      </c>
      <c r="E11">
        <v>3.38</v>
      </c>
      <c r="F11">
        <v>5.47</v>
      </c>
      <c r="G11">
        <v>0</v>
      </c>
      <c r="H11">
        <v>0</v>
      </c>
      <c r="I11" s="8">
        <f t="shared" si="5"/>
        <v>219.96449999999999</v>
      </c>
      <c r="J11" s="8">
        <f t="shared" si="0"/>
        <v>10.647</v>
      </c>
      <c r="K11" s="8">
        <f t="shared" si="1"/>
        <v>17.230499999999999</v>
      </c>
      <c r="L11" s="8">
        <f t="shared" si="2"/>
        <v>0</v>
      </c>
      <c r="M11" s="8">
        <f t="shared" si="3"/>
        <v>0</v>
      </c>
      <c r="N11" s="8">
        <f t="shared" si="6"/>
        <v>11.578297715549004</v>
      </c>
      <c r="O11" s="8">
        <f t="shared" si="7"/>
        <v>0.3003385049365303</v>
      </c>
      <c r="P11" s="8">
        <f t="shared" si="8"/>
        <v>0.17937226733291692</v>
      </c>
      <c r="Q11" s="8">
        <f t="shared" si="9"/>
        <v>0</v>
      </c>
      <c r="R11" s="8">
        <f t="shared" si="10"/>
        <v>0</v>
      </c>
      <c r="S11" s="8">
        <f t="shared" si="11"/>
        <v>3.6756500684282556</v>
      </c>
      <c r="T11" s="8">
        <f t="shared" si="4"/>
        <v>9.5345557122708036E-2</v>
      </c>
      <c r="U11" s="8">
        <f t="shared" si="4"/>
        <v>5.694357693108474E-2</v>
      </c>
      <c r="V11" s="8">
        <f t="shared" si="4"/>
        <v>0</v>
      </c>
      <c r="W11" s="8">
        <f t="shared" si="4"/>
        <v>0</v>
      </c>
      <c r="X11" s="8">
        <f t="shared" si="12"/>
        <v>11.578297715549004</v>
      </c>
      <c r="Y11" s="8">
        <f t="shared" si="13"/>
        <v>0.3003385049365303</v>
      </c>
      <c r="Z11" s="8">
        <f t="shared" si="14"/>
        <v>0.35874453466583384</v>
      </c>
      <c r="AA11" s="8">
        <f t="shared" si="15"/>
        <v>0</v>
      </c>
      <c r="AB11" s="8">
        <f t="shared" si="16"/>
        <v>0</v>
      </c>
      <c r="AC11" s="8">
        <f t="shared" si="17"/>
        <v>78.679999999999993</v>
      </c>
      <c r="AD11" s="8">
        <f t="shared" si="18"/>
        <v>247.84199999999998</v>
      </c>
      <c r="AE11" s="8">
        <f t="shared" si="19"/>
        <v>12.058008487818451</v>
      </c>
      <c r="AF11" s="8">
        <f t="shared" si="20"/>
        <v>12.237380755151367</v>
      </c>
      <c r="AG11">
        <f t="shared" si="21"/>
        <v>3.8279392024820482</v>
      </c>
      <c r="AH11">
        <f t="shared" si="22"/>
        <v>0.15228913405379282</v>
      </c>
    </row>
    <row r="12" spans="1:34" x14ac:dyDescent="0.2">
      <c r="A12" t="s">
        <v>365</v>
      </c>
      <c r="B12">
        <v>3.3140000000000001</v>
      </c>
      <c r="C12">
        <v>212</v>
      </c>
      <c r="D12">
        <v>42.6</v>
      </c>
      <c r="E12">
        <v>1.42</v>
      </c>
      <c r="F12">
        <v>2.83</v>
      </c>
      <c r="G12">
        <v>0</v>
      </c>
      <c r="H12">
        <v>0</v>
      </c>
      <c r="I12" s="8">
        <f t="shared" si="5"/>
        <v>141.1764</v>
      </c>
      <c r="J12" s="8">
        <f t="shared" si="0"/>
        <v>4.7058799999999996</v>
      </c>
      <c r="K12" s="8">
        <f t="shared" si="1"/>
        <v>9.3786199999999997</v>
      </c>
      <c r="L12" s="8">
        <f t="shared" si="2"/>
        <v>0</v>
      </c>
      <c r="M12" s="8">
        <f t="shared" si="3"/>
        <v>0</v>
      </c>
      <c r="N12" s="8">
        <f t="shared" si="6"/>
        <v>7.4311190651647534</v>
      </c>
      <c r="O12" s="8">
        <f t="shared" si="7"/>
        <v>0.13274696755994356</v>
      </c>
      <c r="P12" s="8">
        <f t="shared" si="8"/>
        <v>9.76329377472413E-2</v>
      </c>
      <c r="Q12" s="8">
        <f t="shared" si="9"/>
        <v>0</v>
      </c>
      <c r="R12" s="8">
        <f t="shared" si="10"/>
        <v>0</v>
      </c>
      <c r="S12" s="8">
        <f t="shared" si="11"/>
        <v>2.2423412990841141</v>
      </c>
      <c r="T12" s="8">
        <f t="shared" si="4"/>
        <v>4.0056417489421715E-2</v>
      </c>
      <c r="U12" s="8">
        <f t="shared" si="4"/>
        <v>2.9460753695606908E-2</v>
      </c>
      <c r="V12" s="8">
        <f t="shared" si="4"/>
        <v>0</v>
      </c>
      <c r="W12" s="8">
        <f t="shared" si="4"/>
        <v>0</v>
      </c>
      <c r="X12" s="8">
        <f t="shared" si="12"/>
        <v>7.4311190651647534</v>
      </c>
      <c r="Y12" s="8">
        <f t="shared" si="13"/>
        <v>0.13274696755994356</v>
      </c>
      <c r="Z12" s="8">
        <f t="shared" si="14"/>
        <v>0.1952658754944826</v>
      </c>
      <c r="AA12" s="8">
        <f t="shared" si="15"/>
        <v>0</v>
      </c>
      <c r="AB12" s="8">
        <f t="shared" si="16"/>
        <v>0</v>
      </c>
      <c r="AC12" s="8">
        <f t="shared" si="17"/>
        <v>46.85</v>
      </c>
      <c r="AD12" s="8">
        <f t="shared" si="18"/>
        <v>155.26090000000002</v>
      </c>
      <c r="AE12" s="8">
        <f t="shared" si="19"/>
        <v>7.6614989704719383</v>
      </c>
      <c r="AF12" s="8">
        <f t="shared" si="20"/>
        <v>7.759131908219179</v>
      </c>
      <c r="AG12">
        <f t="shared" si="21"/>
        <v>2.3118584702691423</v>
      </c>
      <c r="AH12">
        <f t="shared" si="22"/>
        <v>6.9517171185028634E-2</v>
      </c>
    </row>
    <row r="13" spans="1:34" x14ac:dyDescent="0.2">
      <c r="A13" t="s">
        <v>366</v>
      </c>
      <c r="B13">
        <v>1.677</v>
      </c>
      <c r="C13">
        <v>218</v>
      </c>
      <c r="D13">
        <v>78.12</v>
      </c>
      <c r="E13">
        <v>2.34</v>
      </c>
      <c r="F13">
        <v>5.12</v>
      </c>
      <c r="G13">
        <v>0</v>
      </c>
      <c r="H13">
        <v>0</v>
      </c>
      <c r="I13" s="8">
        <f t="shared" si="5"/>
        <v>131.00724000000002</v>
      </c>
      <c r="J13" s="8">
        <f t="shared" si="0"/>
        <v>3.9241799999999998</v>
      </c>
      <c r="K13" s="8">
        <f t="shared" si="1"/>
        <v>8.5862400000000001</v>
      </c>
      <c r="L13" s="8">
        <f t="shared" si="2"/>
        <v>0</v>
      </c>
      <c r="M13" s="8">
        <f t="shared" si="3"/>
        <v>0</v>
      </c>
      <c r="N13" s="8">
        <f t="shared" si="6"/>
        <v>6.8958437730287407</v>
      </c>
      <c r="O13" s="8">
        <f t="shared" si="7"/>
        <v>0.11069619181946402</v>
      </c>
      <c r="P13" s="8">
        <f t="shared" si="8"/>
        <v>8.9384134915677704E-2</v>
      </c>
      <c r="Q13" s="8">
        <f t="shared" si="9"/>
        <v>0</v>
      </c>
      <c r="R13" s="8">
        <f t="shared" si="10"/>
        <v>0</v>
      </c>
      <c r="S13" s="8">
        <f t="shared" si="11"/>
        <v>4.1120117907148126</v>
      </c>
      <c r="T13" s="8">
        <f t="shared" si="4"/>
        <v>6.6008462623413255E-2</v>
      </c>
      <c r="U13" s="8">
        <f t="shared" si="4"/>
        <v>5.3300020820320634E-2</v>
      </c>
      <c r="V13" s="8">
        <f t="shared" si="4"/>
        <v>0</v>
      </c>
      <c r="W13" s="8">
        <f t="shared" si="4"/>
        <v>0</v>
      </c>
      <c r="X13" s="8">
        <f t="shared" si="12"/>
        <v>6.8958437730287407</v>
      </c>
      <c r="Y13" s="8">
        <f t="shared" si="13"/>
        <v>0.11069619181946402</v>
      </c>
      <c r="Z13" s="8">
        <f t="shared" si="14"/>
        <v>0.17876826983135541</v>
      </c>
      <c r="AA13" s="8">
        <f t="shared" si="15"/>
        <v>0</v>
      </c>
      <c r="AB13" s="8">
        <f t="shared" si="16"/>
        <v>0</v>
      </c>
      <c r="AC13" s="8">
        <f t="shared" si="17"/>
        <v>85.580000000000013</v>
      </c>
      <c r="AD13" s="8">
        <f t="shared" si="18"/>
        <v>143.51766000000003</v>
      </c>
      <c r="AE13" s="8">
        <f t="shared" si="19"/>
        <v>7.0959240997638826</v>
      </c>
      <c r="AF13" s="8">
        <f t="shared" si="20"/>
        <v>7.1853082346795603</v>
      </c>
      <c r="AG13">
        <f t="shared" si="21"/>
        <v>4.2313202741585467</v>
      </c>
      <c r="AH13">
        <f t="shared" si="22"/>
        <v>0.11930848344373397</v>
      </c>
    </row>
    <row r="14" spans="1:34" x14ac:dyDescent="0.2">
      <c r="A14" t="s">
        <v>367</v>
      </c>
      <c r="B14">
        <v>1.762</v>
      </c>
      <c r="C14">
        <f t="shared" si="23"/>
        <v>236</v>
      </c>
      <c r="D14">
        <v>76.349999999999994</v>
      </c>
      <c r="E14">
        <v>2.0099999999999998</v>
      </c>
      <c r="F14">
        <v>5.0599999999999996</v>
      </c>
      <c r="G14">
        <v>0</v>
      </c>
      <c r="H14">
        <v>0</v>
      </c>
      <c r="I14" s="8">
        <f t="shared" si="5"/>
        <v>134.52869999999999</v>
      </c>
      <c r="J14" s="8">
        <f t="shared" si="0"/>
        <v>3.5416199999999995</v>
      </c>
      <c r="K14" s="8">
        <f t="shared" si="1"/>
        <v>8.9157199999999985</v>
      </c>
      <c r="L14" s="8">
        <f t="shared" si="2"/>
        <v>0</v>
      </c>
      <c r="M14" s="8">
        <f t="shared" si="3"/>
        <v>0</v>
      </c>
      <c r="N14" s="8">
        <f t="shared" si="6"/>
        <v>7.0812032845562678</v>
      </c>
      <c r="O14" s="8">
        <f t="shared" si="7"/>
        <v>9.9904654442877272E-2</v>
      </c>
      <c r="P14" s="8">
        <f t="shared" si="8"/>
        <v>9.2814074536747851E-2</v>
      </c>
      <c r="Q14" s="8">
        <f t="shared" si="9"/>
        <v>0</v>
      </c>
      <c r="R14" s="8">
        <f t="shared" si="10"/>
        <v>0</v>
      </c>
      <c r="S14" s="8">
        <f t="shared" si="11"/>
        <v>4.0188440888514574</v>
      </c>
      <c r="T14" s="8">
        <f t="shared" si="4"/>
        <v>5.6699576868829323E-2</v>
      </c>
      <c r="U14" s="8">
        <f t="shared" si="4"/>
        <v>5.2675411201332491E-2</v>
      </c>
      <c r="V14" s="8">
        <f t="shared" si="4"/>
        <v>0</v>
      </c>
      <c r="W14" s="8">
        <f t="shared" si="4"/>
        <v>0</v>
      </c>
      <c r="X14" s="8">
        <f t="shared" si="12"/>
        <v>7.0812032845562678</v>
      </c>
      <c r="Y14" s="8">
        <f t="shared" si="13"/>
        <v>9.9904654442877272E-2</v>
      </c>
      <c r="Z14" s="8">
        <f t="shared" si="14"/>
        <v>0.1856281490734957</v>
      </c>
      <c r="AA14" s="8">
        <f t="shared" si="15"/>
        <v>0</v>
      </c>
      <c r="AB14" s="8">
        <f t="shared" si="16"/>
        <v>0</v>
      </c>
      <c r="AC14" s="8">
        <f t="shared" si="17"/>
        <v>83.42</v>
      </c>
      <c r="AD14" s="8">
        <f t="shared" si="18"/>
        <v>146.98603999999997</v>
      </c>
      <c r="AE14" s="8">
        <f t="shared" si="19"/>
        <v>7.2739220135358931</v>
      </c>
      <c r="AF14" s="8">
        <f t="shared" si="20"/>
        <v>7.3667360880726411</v>
      </c>
      <c r="AG14">
        <f t="shared" si="21"/>
        <v>4.1282190769216189</v>
      </c>
      <c r="AH14">
        <f t="shared" si="22"/>
        <v>0.10937498807016191</v>
      </c>
    </row>
    <row r="15" spans="1:34" x14ac:dyDescent="0.2">
      <c r="A15" t="s">
        <v>368</v>
      </c>
      <c r="B15">
        <v>3.363</v>
      </c>
      <c r="C15">
        <f t="shared" si="23"/>
        <v>254</v>
      </c>
      <c r="D15">
        <v>34.76</v>
      </c>
      <c r="E15">
        <v>0.93</v>
      </c>
      <c r="F15">
        <v>2.08</v>
      </c>
      <c r="G15">
        <v>0</v>
      </c>
      <c r="H15">
        <v>0</v>
      </c>
      <c r="I15" s="8">
        <f t="shared" si="5"/>
        <v>116.89787999999999</v>
      </c>
      <c r="J15" s="8">
        <f t="shared" si="0"/>
        <v>3.1275900000000001</v>
      </c>
      <c r="K15" s="8">
        <f t="shared" si="1"/>
        <v>6.9950400000000004</v>
      </c>
      <c r="L15" s="8">
        <f t="shared" si="2"/>
        <v>0</v>
      </c>
      <c r="M15" s="8">
        <f t="shared" si="3"/>
        <v>0</v>
      </c>
      <c r="N15" s="8">
        <f t="shared" si="6"/>
        <v>6.153167701863353</v>
      </c>
      <c r="O15" s="8">
        <f t="shared" si="7"/>
        <v>8.8225387870239771E-2</v>
      </c>
      <c r="P15" s="8">
        <f t="shared" si="8"/>
        <v>7.2819487820112438E-2</v>
      </c>
      <c r="Q15" s="8">
        <f t="shared" si="9"/>
        <v>0</v>
      </c>
      <c r="R15" s="8">
        <f t="shared" si="10"/>
        <v>0</v>
      </c>
      <c r="S15" s="8">
        <f t="shared" si="11"/>
        <v>1.8296662806611219</v>
      </c>
      <c r="T15" s="8">
        <f t="shared" si="4"/>
        <v>2.6234132581100141E-2</v>
      </c>
      <c r="U15" s="8">
        <f t="shared" si="4"/>
        <v>2.1653133458255258E-2</v>
      </c>
      <c r="V15" s="8">
        <f t="shared" si="4"/>
        <v>0</v>
      </c>
      <c r="W15" s="8">
        <f t="shared" si="4"/>
        <v>0</v>
      </c>
      <c r="X15" s="8">
        <f t="shared" si="12"/>
        <v>6.153167701863353</v>
      </c>
      <c r="Y15" s="8">
        <f t="shared" si="13"/>
        <v>8.8225387870239771E-2</v>
      </c>
      <c r="Z15" s="8">
        <f t="shared" si="14"/>
        <v>0.14563897564022488</v>
      </c>
      <c r="AA15" s="8">
        <f t="shared" si="15"/>
        <v>0</v>
      </c>
      <c r="AB15" s="8">
        <f t="shared" si="16"/>
        <v>0</v>
      </c>
      <c r="AC15" s="8">
        <f t="shared" si="17"/>
        <v>37.769999999999996</v>
      </c>
      <c r="AD15" s="8">
        <f t="shared" si="18"/>
        <v>127.02050999999999</v>
      </c>
      <c r="AE15" s="8">
        <f t="shared" si="19"/>
        <v>6.3142125775537048</v>
      </c>
      <c r="AF15" s="8">
        <f t="shared" si="20"/>
        <v>6.3870320653738171</v>
      </c>
      <c r="AG15">
        <f t="shared" si="21"/>
        <v>1.8775535467004771</v>
      </c>
      <c r="AH15">
        <f t="shared" si="22"/>
        <v>4.7887266039355267E-2</v>
      </c>
    </row>
    <row r="16" spans="1:34" x14ac:dyDescent="0.2">
      <c r="A16" t="s">
        <v>369</v>
      </c>
      <c r="B16">
        <v>3.3079999999999998</v>
      </c>
      <c r="C16">
        <f t="shared" si="23"/>
        <v>272</v>
      </c>
      <c r="D16">
        <v>37.119999999999997</v>
      </c>
      <c r="E16">
        <v>0.93</v>
      </c>
      <c r="F16">
        <v>2.4</v>
      </c>
      <c r="G16">
        <v>0</v>
      </c>
      <c r="H16">
        <v>0</v>
      </c>
      <c r="I16" s="8">
        <f t="shared" si="5"/>
        <v>122.79295999999998</v>
      </c>
      <c r="J16" s="8">
        <f t="shared" si="0"/>
        <v>3.0764399999999998</v>
      </c>
      <c r="K16" s="8">
        <f t="shared" si="1"/>
        <v>7.9391999999999996</v>
      </c>
      <c r="L16" s="8">
        <f t="shared" si="2"/>
        <v>0</v>
      </c>
      <c r="M16" s="8">
        <f t="shared" si="3"/>
        <v>0</v>
      </c>
      <c r="N16" s="8">
        <f t="shared" si="6"/>
        <v>6.4634677334456248</v>
      </c>
      <c r="O16" s="8">
        <f t="shared" si="7"/>
        <v>8.6782510578279251E-2</v>
      </c>
      <c r="P16" s="8">
        <f t="shared" si="8"/>
        <v>8.2648344784509678E-2</v>
      </c>
      <c r="Q16" s="8">
        <f t="shared" si="9"/>
        <v>0</v>
      </c>
      <c r="R16" s="8">
        <f t="shared" si="10"/>
        <v>0</v>
      </c>
      <c r="S16" s="8">
        <f t="shared" si="11"/>
        <v>1.953889883145594</v>
      </c>
      <c r="T16" s="8">
        <f t="shared" si="4"/>
        <v>2.6234132581100137E-2</v>
      </c>
      <c r="U16" s="8">
        <f t="shared" si="4"/>
        <v>2.4984384759525299E-2</v>
      </c>
      <c r="V16" s="8">
        <f t="shared" si="4"/>
        <v>0</v>
      </c>
      <c r="W16" s="8">
        <f t="shared" si="4"/>
        <v>0</v>
      </c>
      <c r="X16" s="8">
        <f t="shared" si="12"/>
        <v>6.4634677334456248</v>
      </c>
      <c r="Y16" s="8">
        <f t="shared" si="13"/>
        <v>8.6782510578279251E-2</v>
      </c>
      <c r="Z16" s="8">
        <f t="shared" si="14"/>
        <v>0.16529668956901936</v>
      </c>
      <c r="AA16" s="8">
        <f t="shared" si="15"/>
        <v>0</v>
      </c>
      <c r="AB16" s="8">
        <f t="shared" si="16"/>
        <v>0</v>
      </c>
      <c r="AC16" s="8">
        <f t="shared" si="17"/>
        <v>40.449999999999996</v>
      </c>
      <c r="AD16" s="8">
        <f t="shared" si="18"/>
        <v>133.80859999999998</v>
      </c>
      <c r="AE16" s="8">
        <f t="shared" si="19"/>
        <v>6.6328985888084144</v>
      </c>
      <c r="AF16" s="8">
        <f t="shared" si="20"/>
        <v>6.7155469335929237</v>
      </c>
      <c r="AG16">
        <f t="shared" si="21"/>
        <v>2.0051084004862196</v>
      </c>
      <c r="AH16">
        <f t="shared" si="22"/>
        <v>5.1218517340625658E-2</v>
      </c>
    </row>
    <row r="17" spans="1:34" x14ac:dyDescent="0.2">
      <c r="A17" t="s">
        <v>370</v>
      </c>
      <c r="B17">
        <v>2.72</v>
      </c>
      <c r="C17">
        <f t="shared" si="23"/>
        <v>290</v>
      </c>
      <c r="D17">
        <v>40.83</v>
      </c>
      <c r="E17">
        <v>0.96</v>
      </c>
      <c r="F17">
        <v>2.42</v>
      </c>
      <c r="G17">
        <v>0</v>
      </c>
      <c r="H17">
        <v>0</v>
      </c>
      <c r="I17" s="8">
        <f t="shared" si="5"/>
        <v>111.05760000000001</v>
      </c>
      <c r="J17" s="8">
        <f t="shared" si="0"/>
        <v>2.6112000000000002</v>
      </c>
      <c r="K17" s="8">
        <f t="shared" si="1"/>
        <v>6.5824000000000007</v>
      </c>
      <c r="L17" s="8">
        <f t="shared" si="2"/>
        <v>0</v>
      </c>
      <c r="M17" s="8">
        <f t="shared" si="3"/>
        <v>0</v>
      </c>
      <c r="N17" s="8">
        <f t="shared" si="6"/>
        <v>5.8457521844404674</v>
      </c>
      <c r="O17" s="8">
        <f t="shared" si="7"/>
        <v>7.3658674188998588E-2</v>
      </c>
      <c r="P17" s="8">
        <f t="shared" si="8"/>
        <v>6.8523839267124714E-2</v>
      </c>
      <c r="Q17" s="8">
        <f t="shared" si="9"/>
        <v>0</v>
      </c>
      <c r="R17" s="8">
        <f t="shared" si="10"/>
        <v>0</v>
      </c>
      <c r="S17" s="8">
        <f t="shared" si="11"/>
        <v>2.1491735972207597</v>
      </c>
      <c r="T17" s="8">
        <f t="shared" si="4"/>
        <v>2.7080394922425949E-2</v>
      </c>
      <c r="U17" s="8">
        <f t="shared" si="4"/>
        <v>2.5192587965854673E-2</v>
      </c>
      <c r="V17" s="8">
        <f t="shared" si="4"/>
        <v>0</v>
      </c>
      <c r="W17" s="8">
        <f t="shared" si="4"/>
        <v>0</v>
      </c>
      <c r="X17" s="8">
        <f t="shared" si="12"/>
        <v>5.8457521844404674</v>
      </c>
      <c r="Y17" s="8">
        <f t="shared" si="13"/>
        <v>7.3658674188998588E-2</v>
      </c>
      <c r="Z17" s="8">
        <f t="shared" si="14"/>
        <v>0.13704767853424943</v>
      </c>
      <c r="AA17" s="8">
        <f t="shared" si="15"/>
        <v>0</v>
      </c>
      <c r="AB17" s="8">
        <f t="shared" si="16"/>
        <v>0</v>
      </c>
      <c r="AC17" s="8">
        <f t="shared" si="17"/>
        <v>44.21</v>
      </c>
      <c r="AD17" s="8">
        <f t="shared" si="18"/>
        <v>120.25120000000001</v>
      </c>
      <c r="AE17" s="8">
        <f t="shared" si="19"/>
        <v>5.9879346978965913</v>
      </c>
      <c r="AF17" s="8">
        <f t="shared" si="20"/>
        <v>6.0564585371637154</v>
      </c>
      <c r="AG17">
        <f t="shared" si="21"/>
        <v>2.2014465801090406</v>
      </c>
      <c r="AH17">
        <f t="shared" si="22"/>
        <v>5.2272982888280833E-2</v>
      </c>
    </row>
    <row r="18" spans="1:34" x14ac:dyDescent="0.2">
      <c r="A18" t="s">
        <v>371</v>
      </c>
      <c r="B18">
        <v>3.1970000000000001</v>
      </c>
      <c r="C18">
        <f t="shared" si="23"/>
        <v>308</v>
      </c>
      <c r="D18">
        <v>34.92</v>
      </c>
      <c r="E18">
        <v>0.83</v>
      </c>
      <c r="F18">
        <v>2.0299999999999998</v>
      </c>
      <c r="G18">
        <v>0</v>
      </c>
      <c r="H18">
        <v>0</v>
      </c>
      <c r="I18" s="8">
        <f t="shared" si="5"/>
        <v>111.63924</v>
      </c>
      <c r="J18" s="8">
        <f t="shared" si="0"/>
        <v>2.6535099999999998</v>
      </c>
      <c r="K18" s="8">
        <f t="shared" si="1"/>
        <v>6.4899099999999992</v>
      </c>
      <c r="L18" s="8">
        <f t="shared" si="2"/>
        <v>0</v>
      </c>
      <c r="M18" s="8">
        <f t="shared" si="3"/>
        <v>0</v>
      </c>
      <c r="N18" s="8">
        <f t="shared" si="6"/>
        <v>5.8763680387409201</v>
      </c>
      <c r="O18" s="8">
        <f t="shared" si="7"/>
        <v>7.485218617771508E-2</v>
      </c>
      <c r="P18" s="8">
        <f t="shared" si="8"/>
        <v>6.7561003539454503E-2</v>
      </c>
      <c r="Q18" s="8">
        <f t="shared" si="9"/>
        <v>0</v>
      </c>
      <c r="R18" s="8">
        <f t="shared" si="10"/>
        <v>0</v>
      </c>
      <c r="S18" s="8">
        <f t="shared" si="11"/>
        <v>1.8380882198126118</v>
      </c>
      <c r="T18" s="8">
        <f t="shared" si="4"/>
        <v>2.3413258110014101E-2</v>
      </c>
      <c r="U18" s="8">
        <f t="shared" si="4"/>
        <v>2.1132625442431812E-2</v>
      </c>
      <c r="V18" s="8">
        <f t="shared" si="4"/>
        <v>0</v>
      </c>
      <c r="W18" s="8">
        <f t="shared" si="4"/>
        <v>0</v>
      </c>
      <c r="X18" s="8">
        <f t="shared" si="12"/>
        <v>5.8763680387409201</v>
      </c>
      <c r="Y18" s="8">
        <f t="shared" si="13"/>
        <v>7.485218617771508E-2</v>
      </c>
      <c r="Z18" s="8">
        <f t="shared" si="14"/>
        <v>0.13512200707890901</v>
      </c>
      <c r="AA18" s="8">
        <f t="shared" si="15"/>
        <v>0</v>
      </c>
      <c r="AB18" s="8">
        <f t="shared" si="16"/>
        <v>0</v>
      </c>
      <c r="AC18" s="8">
        <f t="shared" si="17"/>
        <v>37.78</v>
      </c>
      <c r="AD18" s="8">
        <f t="shared" si="18"/>
        <v>120.78265999999999</v>
      </c>
      <c r="AE18" s="8">
        <f t="shared" si="19"/>
        <v>6.0187812284580895</v>
      </c>
      <c r="AF18" s="8">
        <f t="shared" si="20"/>
        <v>6.086342231997544</v>
      </c>
      <c r="AG18">
        <f t="shared" si="21"/>
        <v>1.8826341033650578</v>
      </c>
      <c r="AH18">
        <f t="shared" si="22"/>
        <v>4.4545883552445861E-2</v>
      </c>
    </row>
    <row r="19" spans="1:34" x14ac:dyDescent="0.2">
      <c r="A19" t="s">
        <v>372</v>
      </c>
      <c r="B19">
        <v>3.23</v>
      </c>
      <c r="C19">
        <f t="shared" si="23"/>
        <v>326</v>
      </c>
      <c r="D19">
        <v>42.99</v>
      </c>
      <c r="E19">
        <v>0.96</v>
      </c>
      <c r="F19">
        <v>2.25</v>
      </c>
      <c r="G19">
        <v>0</v>
      </c>
      <c r="H19">
        <v>0</v>
      </c>
      <c r="I19" s="8">
        <f t="shared" si="5"/>
        <v>138.85769999999999</v>
      </c>
      <c r="J19" s="8">
        <f t="shared" si="0"/>
        <v>3.1008</v>
      </c>
      <c r="K19" s="8">
        <f t="shared" si="1"/>
        <v>7.2675000000000001</v>
      </c>
      <c r="L19" s="8">
        <f t="shared" si="2"/>
        <v>0</v>
      </c>
      <c r="M19" s="8">
        <f t="shared" si="3"/>
        <v>0</v>
      </c>
      <c r="N19" s="8">
        <f t="shared" si="6"/>
        <v>7.3090693757237597</v>
      </c>
      <c r="O19" s="8">
        <f t="shared" si="7"/>
        <v>8.7469675599435817E-2</v>
      </c>
      <c r="P19" s="8">
        <f t="shared" si="8"/>
        <v>7.5655840099937532E-2</v>
      </c>
      <c r="Q19" s="8">
        <f t="shared" si="9"/>
        <v>0</v>
      </c>
      <c r="R19" s="8">
        <f t="shared" si="10"/>
        <v>0</v>
      </c>
      <c r="S19" s="8">
        <f t="shared" si="11"/>
        <v>2.26286977576587</v>
      </c>
      <c r="T19" s="8">
        <f t="shared" si="4"/>
        <v>2.7080394922425949E-2</v>
      </c>
      <c r="U19" s="8">
        <f t="shared" si="4"/>
        <v>2.3422860712054964E-2</v>
      </c>
      <c r="V19" s="8">
        <f t="shared" si="4"/>
        <v>0</v>
      </c>
      <c r="W19" s="8">
        <f t="shared" si="4"/>
        <v>0</v>
      </c>
      <c r="X19" s="8">
        <f t="shared" si="12"/>
        <v>7.3090693757237597</v>
      </c>
      <c r="Y19" s="8">
        <f t="shared" si="13"/>
        <v>8.7469675599435817E-2</v>
      </c>
      <c r="Z19" s="8">
        <f t="shared" si="14"/>
        <v>0.15131168019987506</v>
      </c>
      <c r="AA19" s="8">
        <f t="shared" si="15"/>
        <v>0</v>
      </c>
      <c r="AB19" s="8">
        <f t="shared" si="16"/>
        <v>0</v>
      </c>
      <c r="AC19" s="8">
        <f t="shared" si="17"/>
        <v>46.2</v>
      </c>
      <c r="AD19" s="8">
        <f t="shared" si="18"/>
        <v>149.226</v>
      </c>
      <c r="AE19" s="8">
        <f t="shared" si="19"/>
        <v>7.4721948914231326</v>
      </c>
      <c r="AF19" s="8">
        <f t="shared" si="20"/>
        <v>7.5478507315230701</v>
      </c>
      <c r="AG19">
        <f t="shared" si="21"/>
        <v>2.3133730314003507</v>
      </c>
      <c r="AH19">
        <f t="shared" si="22"/>
        <v>5.0503255634480791E-2</v>
      </c>
    </row>
    <row r="20" spans="1:34" x14ac:dyDescent="0.2">
      <c r="A20" t="s">
        <v>373</v>
      </c>
      <c r="B20">
        <v>2.1779999999999999</v>
      </c>
      <c r="C20">
        <v>350</v>
      </c>
      <c r="D20">
        <v>45.84</v>
      </c>
      <c r="E20">
        <v>1</v>
      </c>
      <c r="F20">
        <v>2.4900000000000002</v>
      </c>
      <c r="G20">
        <v>0</v>
      </c>
      <c r="H20">
        <v>0</v>
      </c>
      <c r="I20" s="8">
        <f t="shared" si="5"/>
        <v>99.839520000000007</v>
      </c>
      <c r="J20" s="8">
        <f t="shared" si="0"/>
        <v>2.1779999999999999</v>
      </c>
      <c r="K20" s="8">
        <f t="shared" si="1"/>
        <v>5.4232200000000006</v>
      </c>
      <c r="L20" s="8">
        <f t="shared" si="2"/>
        <v>0</v>
      </c>
      <c r="M20" s="8">
        <f t="shared" si="3"/>
        <v>0</v>
      </c>
      <c r="N20" s="8">
        <f t="shared" si="6"/>
        <v>5.2552647647120754</v>
      </c>
      <c r="O20" s="8">
        <f t="shared" si="7"/>
        <v>6.1438645980253871E-2</v>
      </c>
      <c r="P20" s="8">
        <f t="shared" si="8"/>
        <v>5.6456589631480328E-2</v>
      </c>
      <c r="Q20" s="8">
        <f t="shared" si="9"/>
        <v>0</v>
      </c>
      <c r="R20" s="8">
        <f t="shared" si="10"/>
        <v>0</v>
      </c>
      <c r="S20" s="8">
        <f t="shared" si="11"/>
        <v>2.4128855669017795</v>
      </c>
      <c r="T20" s="8">
        <f t="shared" si="4"/>
        <v>2.8208744710860365E-2</v>
      </c>
      <c r="U20" s="8">
        <f t="shared" si="4"/>
        <v>2.5921299188007497E-2</v>
      </c>
      <c r="V20" s="8">
        <f t="shared" si="4"/>
        <v>0</v>
      </c>
      <c r="W20" s="8">
        <f t="shared" si="4"/>
        <v>0</v>
      </c>
      <c r="X20" s="8">
        <f t="shared" si="12"/>
        <v>5.2552647647120754</v>
      </c>
      <c r="Y20" s="8">
        <f t="shared" si="13"/>
        <v>6.1438645980253871E-2</v>
      </c>
      <c r="Z20" s="8">
        <f t="shared" si="14"/>
        <v>0.11291317926296066</v>
      </c>
      <c r="AA20" s="8">
        <f t="shared" si="15"/>
        <v>0</v>
      </c>
      <c r="AB20" s="8">
        <f t="shared" si="16"/>
        <v>0</v>
      </c>
      <c r="AC20" s="8">
        <f t="shared" si="17"/>
        <v>49.330000000000005</v>
      </c>
      <c r="AD20" s="8">
        <f t="shared" si="18"/>
        <v>107.44074000000001</v>
      </c>
      <c r="AE20" s="8">
        <f t="shared" si="19"/>
        <v>5.3731600003238098</v>
      </c>
      <c r="AF20" s="8">
        <f t="shared" si="20"/>
        <v>5.4296165899552902</v>
      </c>
      <c r="AG20">
        <f t="shared" si="21"/>
        <v>2.4670156108006474</v>
      </c>
      <c r="AH20">
        <f t="shared" si="22"/>
        <v>5.4130043898867969E-2</v>
      </c>
    </row>
    <row r="21" spans="1:34" x14ac:dyDescent="0.2">
      <c r="A21" t="s">
        <v>374</v>
      </c>
      <c r="B21">
        <v>2.1659999999999999</v>
      </c>
      <c r="C21">
        <v>362</v>
      </c>
      <c r="D21">
        <v>45.63</v>
      </c>
      <c r="E21">
        <v>0.98</v>
      </c>
      <c r="F21">
        <v>2.79</v>
      </c>
      <c r="G21">
        <v>0</v>
      </c>
      <c r="H21">
        <v>0</v>
      </c>
      <c r="I21" s="8">
        <f t="shared" si="5"/>
        <v>98.834580000000003</v>
      </c>
      <c r="J21" s="8">
        <f t="shared" si="0"/>
        <v>2.1226799999999999</v>
      </c>
      <c r="K21" s="8">
        <f t="shared" si="1"/>
        <v>6.0431400000000002</v>
      </c>
      <c r="L21" s="8">
        <f t="shared" si="2"/>
        <v>0</v>
      </c>
      <c r="M21" s="8">
        <f t="shared" si="3"/>
        <v>0</v>
      </c>
      <c r="N21" s="8">
        <f t="shared" si="6"/>
        <v>5.2023676176439624</v>
      </c>
      <c r="O21" s="8">
        <f t="shared" si="7"/>
        <v>5.9878138222849077E-2</v>
      </c>
      <c r="P21" s="8">
        <f t="shared" si="8"/>
        <v>6.2910056214865714E-2</v>
      </c>
      <c r="Q21" s="8">
        <f t="shared" si="9"/>
        <v>0</v>
      </c>
      <c r="R21" s="8">
        <f t="shared" si="10"/>
        <v>0</v>
      </c>
      <c r="S21" s="8">
        <f t="shared" si="11"/>
        <v>2.4018317717654489</v>
      </c>
      <c r="T21" s="8">
        <f t="shared" si="4"/>
        <v>2.7644569816643157E-2</v>
      </c>
      <c r="U21" s="8">
        <f t="shared" si="4"/>
        <v>2.904434728294816E-2</v>
      </c>
      <c r="V21" s="8">
        <f t="shared" si="4"/>
        <v>0</v>
      </c>
      <c r="W21" s="8">
        <f t="shared" si="4"/>
        <v>0</v>
      </c>
      <c r="X21" s="8">
        <f t="shared" si="12"/>
        <v>5.2023676176439624</v>
      </c>
      <c r="Y21" s="8">
        <f t="shared" si="13"/>
        <v>5.9878138222849077E-2</v>
      </c>
      <c r="Z21" s="8">
        <f t="shared" si="14"/>
        <v>0.12582011242973143</v>
      </c>
      <c r="AA21" s="8">
        <f t="shared" si="15"/>
        <v>0</v>
      </c>
      <c r="AB21" s="8">
        <f t="shared" si="16"/>
        <v>0</v>
      </c>
      <c r="AC21" s="8">
        <f t="shared" si="17"/>
        <v>49.4</v>
      </c>
      <c r="AD21" s="8">
        <f t="shared" si="18"/>
        <v>107.0004</v>
      </c>
      <c r="AE21" s="8">
        <f t="shared" si="19"/>
        <v>5.325155812081678</v>
      </c>
      <c r="AF21" s="8">
        <f t="shared" si="20"/>
        <v>5.3880658682965432</v>
      </c>
      <c r="AG21">
        <f t="shared" si="21"/>
        <v>2.4585206888650406</v>
      </c>
      <c r="AH21">
        <f t="shared" si="22"/>
        <v>5.6688917099591694E-2</v>
      </c>
    </row>
    <row r="22" spans="1:34" x14ac:dyDescent="0.2">
      <c r="A22" t="s">
        <v>375</v>
      </c>
      <c r="B22">
        <v>1.819</v>
      </c>
      <c r="C22">
        <f t="shared" si="23"/>
        <v>380</v>
      </c>
      <c r="D22">
        <v>52.89</v>
      </c>
      <c r="E22">
        <v>1.1000000000000001</v>
      </c>
      <c r="F22">
        <v>3.06</v>
      </c>
      <c r="G22">
        <v>0</v>
      </c>
      <c r="H22">
        <v>0</v>
      </c>
      <c r="I22" s="8">
        <f t="shared" si="5"/>
        <v>96.206909999999993</v>
      </c>
      <c r="J22" s="8">
        <f t="shared" si="0"/>
        <v>2.0009000000000001</v>
      </c>
      <c r="K22" s="8">
        <f t="shared" si="1"/>
        <v>5.5661399999999999</v>
      </c>
      <c r="L22" s="8">
        <f t="shared" si="2"/>
        <v>0</v>
      </c>
      <c r="M22" s="8">
        <f t="shared" si="3"/>
        <v>0</v>
      </c>
      <c r="N22" s="8">
        <f t="shared" si="6"/>
        <v>5.0640546373302451</v>
      </c>
      <c r="O22" s="8">
        <f t="shared" si="7"/>
        <v>5.6442877291960507E-2</v>
      </c>
      <c r="P22" s="8">
        <f t="shared" si="8"/>
        <v>5.7944409743910054E-2</v>
      </c>
      <c r="Q22" s="8">
        <f t="shared" si="9"/>
        <v>0</v>
      </c>
      <c r="R22" s="8">
        <f t="shared" si="10"/>
        <v>0</v>
      </c>
      <c r="S22" s="8">
        <f t="shared" si="11"/>
        <v>2.7839772607642908</v>
      </c>
      <c r="T22" s="8">
        <f t="shared" si="4"/>
        <v>3.1029619181946404E-2</v>
      </c>
      <c r="U22" s="8">
        <f t="shared" si="4"/>
        <v>3.1855090568394751E-2</v>
      </c>
      <c r="V22" s="8">
        <f t="shared" si="4"/>
        <v>0</v>
      </c>
      <c r="W22" s="8">
        <f t="shared" si="4"/>
        <v>0</v>
      </c>
      <c r="X22" s="8">
        <f t="shared" si="12"/>
        <v>5.0640546373302451</v>
      </c>
      <c r="Y22" s="8">
        <f t="shared" si="13"/>
        <v>5.6442877291960507E-2</v>
      </c>
      <c r="Z22" s="8">
        <f t="shared" si="14"/>
        <v>0.11588881948782011</v>
      </c>
      <c r="AA22" s="8">
        <f t="shared" si="15"/>
        <v>0</v>
      </c>
      <c r="AB22" s="8">
        <f t="shared" si="16"/>
        <v>0</v>
      </c>
      <c r="AC22" s="8">
        <f t="shared" si="17"/>
        <v>57.050000000000004</v>
      </c>
      <c r="AD22" s="8">
        <f t="shared" si="18"/>
        <v>103.77395</v>
      </c>
      <c r="AE22" s="8">
        <f t="shared" si="19"/>
        <v>5.1784419243661155</v>
      </c>
      <c r="AF22" s="8">
        <f t="shared" si="20"/>
        <v>5.2363863341100254</v>
      </c>
      <c r="AG22">
        <f t="shared" si="21"/>
        <v>2.8468619705146319</v>
      </c>
      <c r="AH22">
        <f t="shared" si="22"/>
        <v>6.2884709750341078E-2</v>
      </c>
    </row>
    <row r="23" spans="1:34" x14ac:dyDescent="0.2">
      <c r="A23" t="s">
        <v>376</v>
      </c>
      <c r="B23">
        <v>3.3809999999999998</v>
      </c>
      <c r="C23">
        <f t="shared" si="23"/>
        <v>398</v>
      </c>
      <c r="D23">
        <v>27</v>
      </c>
      <c r="E23">
        <v>0.67</v>
      </c>
      <c r="F23">
        <v>1.45</v>
      </c>
      <c r="G23">
        <v>0</v>
      </c>
      <c r="H23">
        <v>0</v>
      </c>
      <c r="I23" s="8">
        <f t="shared" si="5"/>
        <v>91.286999999999992</v>
      </c>
      <c r="J23" s="8">
        <f t="shared" si="0"/>
        <v>2.2652700000000001</v>
      </c>
      <c r="K23" s="8">
        <f t="shared" si="1"/>
        <v>4.90245</v>
      </c>
      <c r="L23" s="8">
        <f t="shared" si="2"/>
        <v>0</v>
      </c>
      <c r="M23" s="8">
        <f t="shared" si="3"/>
        <v>0</v>
      </c>
      <c r="N23" s="8">
        <f t="shared" si="6"/>
        <v>4.8050847457627111</v>
      </c>
      <c r="O23" s="8">
        <f t="shared" si="7"/>
        <v>6.3900423131170656E-2</v>
      </c>
      <c r="P23" s="8">
        <f t="shared" si="8"/>
        <v>5.1035290443472825E-2</v>
      </c>
      <c r="Q23" s="8">
        <f t="shared" si="9"/>
        <v>0</v>
      </c>
      <c r="R23" s="8">
        <f t="shared" si="10"/>
        <v>0</v>
      </c>
      <c r="S23" s="8">
        <f t="shared" si="11"/>
        <v>1.4212022318138751</v>
      </c>
      <c r="T23" s="8">
        <f t="shared" si="4"/>
        <v>1.8899858956276445E-2</v>
      </c>
      <c r="U23" s="8">
        <f t="shared" si="4"/>
        <v>1.5094732458879866E-2</v>
      </c>
      <c r="V23" s="8">
        <f t="shared" si="4"/>
        <v>0</v>
      </c>
      <c r="W23" s="8">
        <f t="shared" si="4"/>
        <v>0</v>
      </c>
      <c r="X23" s="8">
        <f t="shared" si="12"/>
        <v>4.8050847457627111</v>
      </c>
      <c r="Y23" s="8">
        <f t="shared" si="13"/>
        <v>6.3900423131170656E-2</v>
      </c>
      <c r="Z23" s="8">
        <f t="shared" si="14"/>
        <v>0.10207058088694565</v>
      </c>
      <c r="AA23" s="8">
        <f t="shared" si="15"/>
        <v>0</v>
      </c>
      <c r="AB23" s="8">
        <f t="shared" si="16"/>
        <v>0</v>
      </c>
      <c r="AC23" s="8">
        <f t="shared" si="17"/>
        <v>29.12</v>
      </c>
      <c r="AD23" s="8">
        <f t="shared" si="18"/>
        <v>98.454719999999995</v>
      </c>
      <c r="AE23" s="8">
        <f t="shared" si="19"/>
        <v>4.920020459337354</v>
      </c>
      <c r="AF23" s="8">
        <f t="shared" si="20"/>
        <v>4.9710557497808274</v>
      </c>
      <c r="AG23">
        <f t="shared" si="21"/>
        <v>1.4551968232290311</v>
      </c>
      <c r="AH23">
        <f t="shared" si="22"/>
        <v>3.399459141515615E-2</v>
      </c>
    </row>
    <row r="24" spans="1:34" x14ac:dyDescent="0.2">
      <c r="A24" t="s">
        <v>377</v>
      </c>
      <c r="B24">
        <v>3.39</v>
      </c>
      <c r="C24">
        <f t="shared" si="23"/>
        <v>416</v>
      </c>
      <c r="D24">
        <v>26.91</v>
      </c>
      <c r="E24">
        <v>0.68</v>
      </c>
      <c r="F24">
        <v>1.47</v>
      </c>
      <c r="G24">
        <v>0</v>
      </c>
      <c r="H24">
        <v>0</v>
      </c>
      <c r="I24" s="8">
        <f t="shared" si="5"/>
        <v>91.224900000000005</v>
      </c>
      <c r="J24" s="8">
        <f t="shared" si="0"/>
        <v>2.3052000000000001</v>
      </c>
      <c r="K24" s="8">
        <f t="shared" si="1"/>
        <v>4.9832999999999998</v>
      </c>
      <c r="L24" s="8">
        <f t="shared" si="2"/>
        <v>0</v>
      </c>
      <c r="M24" s="8">
        <f t="shared" si="3"/>
        <v>0</v>
      </c>
      <c r="N24" s="8">
        <f t="shared" si="6"/>
        <v>4.8018159806295397</v>
      </c>
      <c r="O24" s="8">
        <f t="shared" si="7"/>
        <v>6.502679830747532E-2</v>
      </c>
      <c r="P24" s="8">
        <f t="shared" si="8"/>
        <v>5.1876951905059338E-2</v>
      </c>
      <c r="Q24" s="8">
        <f t="shared" si="9"/>
        <v>0</v>
      </c>
      <c r="R24" s="8">
        <f t="shared" si="10"/>
        <v>0</v>
      </c>
      <c r="S24" s="8">
        <f t="shared" si="11"/>
        <v>1.4164648910411621</v>
      </c>
      <c r="T24" s="8">
        <f t="shared" si="4"/>
        <v>1.9181946403385049E-2</v>
      </c>
      <c r="U24" s="8">
        <f t="shared" si="4"/>
        <v>1.5302935665209244E-2</v>
      </c>
      <c r="V24" s="8">
        <f t="shared" si="4"/>
        <v>0</v>
      </c>
      <c r="W24" s="8">
        <f t="shared" si="4"/>
        <v>0</v>
      </c>
      <c r="X24" s="8">
        <f t="shared" si="12"/>
        <v>4.8018159806295397</v>
      </c>
      <c r="Y24" s="8">
        <f t="shared" si="13"/>
        <v>6.502679830747532E-2</v>
      </c>
      <c r="Z24" s="8">
        <f t="shared" si="14"/>
        <v>0.10375390381011868</v>
      </c>
      <c r="AA24" s="8">
        <f t="shared" si="15"/>
        <v>0</v>
      </c>
      <c r="AB24" s="8">
        <f t="shared" si="16"/>
        <v>0</v>
      </c>
      <c r="AC24" s="8">
        <f t="shared" si="17"/>
        <v>29.06</v>
      </c>
      <c r="AD24" s="8">
        <f t="shared" si="18"/>
        <v>98.513400000000004</v>
      </c>
      <c r="AE24" s="8">
        <f t="shared" si="19"/>
        <v>4.9187197308420751</v>
      </c>
      <c r="AF24" s="8">
        <f t="shared" si="20"/>
        <v>4.970596682747134</v>
      </c>
      <c r="AG24">
        <f t="shared" si="21"/>
        <v>1.4509497731097567</v>
      </c>
      <c r="AH24">
        <f t="shared" si="22"/>
        <v>3.4484882068594513E-2</v>
      </c>
    </row>
    <row r="25" spans="1:34" x14ac:dyDescent="0.2">
      <c r="A25" t="s">
        <v>378</v>
      </c>
      <c r="B25">
        <v>10.871</v>
      </c>
      <c r="C25">
        <f t="shared" si="23"/>
        <v>434</v>
      </c>
      <c r="D25">
        <v>15.23</v>
      </c>
      <c r="E25">
        <v>0.32</v>
      </c>
      <c r="F25">
        <v>0.81</v>
      </c>
      <c r="G25">
        <v>0</v>
      </c>
      <c r="H25">
        <v>0</v>
      </c>
      <c r="I25" s="8">
        <f t="shared" si="5"/>
        <v>165.56533000000002</v>
      </c>
      <c r="J25" s="8">
        <f t="shared" si="0"/>
        <v>3.47872</v>
      </c>
      <c r="K25" s="8">
        <f t="shared" si="1"/>
        <v>8.8055100000000017</v>
      </c>
      <c r="L25" s="8">
        <f t="shared" si="2"/>
        <v>0</v>
      </c>
      <c r="M25" s="8">
        <f t="shared" si="3"/>
        <v>0</v>
      </c>
      <c r="N25" s="8">
        <f t="shared" si="6"/>
        <v>8.7148820928518802</v>
      </c>
      <c r="O25" s="8">
        <f t="shared" si="7"/>
        <v>9.813032440056417E-2</v>
      </c>
      <c r="P25" s="8">
        <f t="shared" si="8"/>
        <v>9.1666770768269845E-2</v>
      </c>
      <c r="Q25" s="8">
        <f t="shared" si="9"/>
        <v>0</v>
      </c>
      <c r="R25" s="8">
        <f t="shared" si="10"/>
        <v>0</v>
      </c>
      <c r="S25" s="8">
        <f t="shared" si="11"/>
        <v>0.80166333298241932</v>
      </c>
      <c r="T25" s="8">
        <f t="shared" si="4"/>
        <v>9.0267983074753168E-3</v>
      </c>
      <c r="U25" s="8">
        <f t="shared" si="4"/>
        <v>8.4322298563397884E-3</v>
      </c>
      <c r="V25" s="8">
        <f t="shared" si="4"/>
        <v>0</v>
      </c>
      <c r="W25" s="8">
        <f t="shared" si="4"/>
        <v>0</v>
      </c>
      <c r="X25" s="8">
        <f t="shared" si="12"/>
        <v>8.7148820928518802</v>
      </c>
      <c r="Y25" s="8">
        <f t="shared" si="13"/>
        <v>9.813032440056417E-2</v>
      </c>
      <c r="Z25" s="8">
        <f t="shared" si="14"/>
        <v>0.18333354153653969</v>
      </c>
      <c r="AA25" s="8">
        <f t="shared" si="15"/>
        <v>0</v>
      </c>
      <c r="AB25" s="8">
        <f t="shared" si="16"/>
        <v>0</v>
      </c>
      <c r="AC25" s="8">
        <f t="shared" si="17"/>
        <v>16.36</v>
      </c>
      <c r="AD25" s="8">
        <f t="shared" si="18"/>
        <v>177.84956000000003</v>
      </c>
      <c r="AE25" s="8">
        <f t="shared" si="19"/>
        <v>8.9046791880207152</v>
      </c>
      <c r="AF25" s="8">
        <f t="shared" si="20"/>
        <v>8.996345958788984</v>
      </c>
      <c r="AG25">
        <f t="shared" si="21"/>
        <v>0.81912236114623449</v>
      </c>
      <c r="AH25">
        <f t="shared" si="22"/>
        <v>1.7459028163815199E-2</v>
      </c>
    </row>
    <row r="26" spans="1:34" x14ac:dyDescent="0.2">
      <c r="A26" t="s">
        <v>379</v>
      </c>
      <c r="B26">
        <v>1.046</v>
      </c>
      <c r="C26">
        <f t="shared" si="23"/>
        <v>452</v>
      </c>
      <c r="D26">
        <v>21.47</v>
      </c>
      <c r="E26">
        <v>0.78</v>
      </c>
      <c r="F26">
        <v>1</v>
      </c>
      <c r="G26">
        <v>0</v>
      </c>
      <c r="H26">
        <v>0</v>
      </c>
      <c r="I26" s="8">
        <f t="shared" si="5"/>
        <v>22.457619999999999</v>
      </c>
      <c r="J26" s="8">
        <f t="shared" si="0"/>
        <v>0.81588000000000005</v>
      </c>
      <c r="K26" s="8">
        <f t="shared" si="1"/>
        <v>1.046</v>
      </c>
      <c r="L26" s="8">
        <f t="shared" si="2"/>
        <v>0</v>
      </c>
      <c r="M26" s="8">
        <f t="shared" si="3"/>
        <v>0</v>
      </c>
      <c r="N26" s="8">
        <f t="shared" si="6"/>
        <v>1.1821044320454783</v>
      </c>
      <c r="O26" s="8">
        <f t="shared" si="7"/>
        <v>2.3014950634696756E-2</v>
      </c>
      <c r="P26" s="8">
        <f t="shared" si="8"/>
        <v>1.0889027691026442E-2</v>
      </c>
      <c r="Q26" s="8">
        <f t="shared" si="9"/>
        <v>0</v>
      </c>
      <c r="R26" s="8">
        <f t="shared" si="10"/>
        <v>0</v>
      </c>
      <c r="S26" s="8">
        <f t="shared" si="11"/>
        <v>1.1301189598905146</v>
      </c>
      <c r="T26" s="8">
        <f t="shared" si="4"/>
        <v>2.2002820874471085E-2</v>
      </c>
      <c r="U26" s="8">
        <f t="shared" si="4"/>
        <v>1.0410160316468874E-2</v>
      </c>
      <c r="V26" s="8">
        <f t="shared" si="4"/>
        <v>0</v>
      </c>
      <c r="W26" s="8">
        <f t="shared" si="4"/>
        <v>0</v>
      </c>
      <c r="X26" s="8">
        <f t="shared" si="12"/>
        <v>1.1821044320454783</v>
      </c>
      <c r="Y26" s="8">
        <f t="shared" si="13"/>
        <v>2.3014950634696756E-2</v>
      </c>
      <c r="Z26" s="8">
        <f t="shared" si="14"/>
        <v>2.1778055382052883E-2</v>
      </c>
      <c r="AA26" s="8">
        <f t="shared" si="15"/>
        <v>0</v>
      </c>
      <c r="AB26" s="8">
        <f t="shared" si="16"/>
        <v>0</v>
      </c>
      <c r="AC26" s="8">
        <f t="shared" si="17"/>
        <v>23.25</v>
      </c>
      <c r="AD26" s="8">
        <f t="shared" si="18"/>
        <v>24.319499999999998</v>
      </c>
      <c r="AE26" s="8">
        <f t="shared" si="19"/>
        <v>1.2160084103712017</v>
      </c>
      <c r="AF26" s="8">
        <f t="shared" si="20"/>
        <v>1.226897438062228</v>
      </c>
      <c r="AG26">
        <f t="shared" si="21"/>
        <v>1.1625319410814547</v>
      </c>
      <c r="AH26">
        <f t="shared" si="22"/>
        <v>3.2412981190940091E-2</v>
      </c>
    </row>
    <row r="27" spans="1:34" x14ac:dyDescent="0.2">
      <c r="A27" t="s">
        <v>380</v>
      </c>
      <c r="B27">
        <v>2.7050000000000001</v>
      </c>
      <c r="C27">
        <f t="shared" si="23"/>
        <v>470</v>
      </c>
      <c r="D27">
        <v>24.21</v>
      </c>
      <c r="E27">
        <v>0.76</v>
      </c>
      <c r="F27">
        <v>1.6</v>
      </c>
      <c r="G27">
        <v>0</v>
      </c>
      <c r="H27">
        <v>0</v>
      </c>
      <c r="I27" s="8">
        <f t="shared" si="5"/>
        <v>65.488050000000001</v>
      </c>
      <c r="J27" s="8">
        <f t="shared" si="0"/>
        <v>2.0558000000000001</v>
      </c>
      <c r="K27" s="8">
        <f t="shared" si="1"/>
        <v>4.3280000000000003</v>
      </c>
      <c r="L27" s="8">
        <f t="shared" si="2"/>
        <v>0</v>
      </c>
      <c r="M27" s="8">
        <f t="shared" si="3"/>
        <v>0</v>
      </c>
      <c r="N27" s="8">
        <f t="shared" si="6"/>
        <v>3.4471023265606906</v>
      </c>
      <c r="O27" s="8">
        <f t="shared" si="7"/>
        <v>5.7991537376586737E-2</v>
      </c>
      <c r="P27" s="8">
        <f t="shared" si="8"/>
        <v>4.5055173849677284E-2</v>
      </c>
      <c r="Q27" s="8">
        <f t="shared" si="9"/>
        <v>0</v>
      </c>
      <c r="R27" s="8">
        <f t="shared" si="10"/>
        <v>0</v>
      </c>
      <c r="S27" s="8">
        <f t="shared" si="11"/>
        <v>1.2743446678597747</v>
      </c>
      <c r="T27" s="8">
        <f t="shared" si="4"/>
        <v>2.1438645980253877E-2</v>
      </c>
      <c r="U27" s="8">
        <f t="shared" si="4"/>
        <v>1.6656256506350196E-2</v>
      </c>
      <c r="V27" s="8">
        <f t="shared" si="4"/>
        <v>0</v>
      </c>
      <c r="W27" s="8">
        <f t="shared" si="4"/>
        <v>0</v>
      </c>
      <c r="X27" s="8">
        <f t="shared" si="12"/>
        <v>3.4471023265606906</v>
      </c>
      <c r="Y27" s="8">
        <f t="shared" si="13"/>
        <v>5.7991537376586737E-2</v>
      </c>
      <c r="Z27" s="8">
        <f t="shared" si="14"/>
        <v>9.0110347699354568E-2</v>
      </c>
      <c r="AA27" s="8">
        <f t="shared" si="15"/>
        <v>0</v>
      </c>
      <c r="AB27" s="8">
        <f t="shared" si="16"/>
        <v>0</v>
      </c>
      <c r="AC27" s="8">
        <f t="shared" si="17"/>
        <v>26.570000000000004</v>
      </c>
      <c r="AD27" s="8">
        <f t="shared" si="18"/>
        <v>71.871850000000009</v>
      </c>
      <c r="AE27" s="8">
        <f t="shared" si="19"/>
        <v>3.5501490377869547</v>
      </c>
      <c r="AF27" s="8">
        <f t="shared" si="20"/>
        <v>3.5952042116366321</v>
      </c>
      <c r="AG27">
        <f t="shared" si="21"/>
        <v>1.3124395703463787</v>
      </c>
      <c r="AH27">
        <f t="shared" si="22"/>
        <v>3.809490248660409E-2</v>
      </c>
    </row>
    <row r="28" spans="1:34" x14ac:dyDescent="0.2">
      <c r="A28" t="s">
        <v>381</v>
      </c>
      <c r="B28">
        <v>3.2970000000000002</v>
      </c>
      <c r="C28">
        <f t="shared" si="23"/>
        <v>488</v>
      </c>
      <c r="D28">
        <v>18.03</v>
      </c>
      <c r="E28">
        <v>0.66</v>
      </c>
      <c r="F28">
        <v>1.28</v>
      </c>
      <c r="G28">
        <v>0</v>
      </c>
      <c r="H28">
        <v>0</v>
      </c>
      <c r="I28" s="8">
        <f t="shared" si="5"/>
        <v>59.444910000000007</v>
      </c>
      <c r="J28" s="8">
        <f t="shared" si="0"/>
        <v>2.1760200000000003</v>
      </c>
      <c r="K28" s="8">
        <f t="shared" si="1"/>
        <v>4.2201599999999999</v>
      </c>
      <c r="L28" s="8">
        <f t="shared" si="2"/>
        <v>0</v>
      </c>
      <c r="M28" s="8">
        <f t="shared" si="3"/>
        <v>0</v>
      </c>
      <c r="N28" s="8">
        <f t="shared" si="6"/>
        <v>3.1290088430361092</v>
      </c>
      <c r="O28" s="8">
        <f t="shared" si="7"/>
        <v>6.1382792665726375E-2</v>
      </c>
      <c r="P28" s="8">
        <f t="shared" si="8"/>
        <v>4.3932542161149279E-2</v>
      </c>
      <c r="Q28" s="8">
        <f t="shared" si="9"/>
        <v>0</v>
      </c>
      <c r="R28" s="8">
        <f t="shared" si="10"/>
        <v>0</v>
      </c>
      <c r="S28" s="8">
        <f t="shared" si="11"/>
        <v>0.94904726813348772</v>
      </c>
      <c r="T28" s="8">
        <f t="shared" si="4"/>
        <v>1.8617771509167842E-2</v>
      </c>
      <c r="U28" s="8">
        <f t="shared" si="4"/>
        <v>1.3325005205080157E-2</v>
      </c>
      <c r="V28" s="8">
        <f t="shared" si="4"/>
        <v>0</v>
      </c>
      <c r="W28" s="8">
        <f t="shared" si="4"/>
        <v>0</v>
      </c>
      <c r="X28" s="8">
        <f t="shared" si="12"/>
        <v>3.1290088430361092</v>
      </c>
      <c r="Y28" s="8">
        <f t="shared" si="13"/>
        <v>6.1382792665726375E-2</v>
      </c>
      <c r="Z28" s="8">
        <f t="shared" si="14"/>
        <v>8.7865084322298559E-2</v>
      </c>
      <c r="AA28" s="8">
        <f t="shared" si="15"/>
        <v>0</v>
      </c>
      <c r="AB28" s="8">
        <f t="shared" si="16"/>
        <v>0</v>
      </c>
      <c r="AC28" s="8">
        <f t="shared" si="17"/>
        <v>19.970000000000002</v>
      </c>
      <c r="AD28" s="8">
        <f t="shared" si="18"/>
        <v>65.841090000000008</v>
      </c>
      <c r="AE28" s="8">
        <f t="shared" si="19"/>
        <v>3.2343241778629848</v>
      </c>
      <c r="AF28" s="8">
        <f t="shared" si="20"/>
        <v>3.2782567200241344</v>
      </c>
      <c r="AG28">
        <f t="shared" si="21"/>
        <v>0.98099004484773566</v>
      </c>
      <c r="AH28">
        <f t="shared" si="22"/>
        <v>3.1942776714247986E-2</v>
      </c>
    </row>
    <row r="29" spans="1:34" x14ac:dyDescent="0.2">
      <c r="A29" t="s">
        <v>382</v>
      </c>
      <c r="B29">
        <v>3.2898999999999998</v>
      </c>
      <c r="C29">
        <f t="shared" si="23"/>
        <v>506</v>
      </c>
      <c r="D29">
        <v>17.010000000000002</v>
      </c>
      <c r="E29">
        <v>0.43</v>
      </c>
      <c r="F29">
        <v>1.27</v>
      </c>
      <c r="G29">
        <v>0</v>
      </c>
      <c r="H29">
        <v>0</v>
      </c>
      <c r="I29" s="8">
        <f t="shared" si="5"/>
        <v>55.961199000000001</v>
      </c>
      <c r="J29" s="8">
        <f t="shared" si="0"/>
        <v>1.4146569999999998</v>
      </c>
      <c r="K29" s="8">
        <f t="shared" si="1"/>
        <v>4.1781730000000001</v>
      </c>
      <c r="L29" s="8">
        <f t="shared" si="2"/>
        <v>0</v>
      </c>
      <c r="M29" s="8">
        <f t="shared" si="3"/>
        <v>0</v>
      </c>
      <c r="N29" s="8">
        <f t="shared" si="6"/>
        <v>2.9456363301400148</v>
      </c>
      <c r="O29" s="8">
        <f t="shared" si="7"/>
        <v>3.9905698166431587E-2</v>
      </c>
      <c r="P29" s="8">
        <f t="shared" si="8"/>
        <v>4.3495450759941705E-2</v>
      </c>
      <c r="Q29" s="8">
        <f t="shared" si="9"/>
        <v>0</v>
      </c>
      <c r="R29" s="8">
        <f t="shared" si="10"/>
        <v>0</v>
      </c>
      <c r="S29" s="8">
        <f t="shared" si="11"/>
        <v>0.89535740604274139</v>
      </c>
      <c r="T29" s="8">
        <f t="shared" si="4"/>
        <v>1.2129760225669957E-2</v>
      </c>
      <c r="U29" s="8">
        <f t="shared" si="4"/>
        <v>1.3220903601915471E-2</v>
      </c>
      <c r="V29" s="8">
        <f t="shared" si="4"/>
        <v>0</v>
      </c>
      <c r="W29" s="8">
        <f t="shared" si="4"/>
        <v>0</v>
      </c>
      <c r="X29" s="8">
        <f t="shared" si="12"/>
        <v>2.9456363301400148</v>
      </c>
      <c r="Y29" s="8">
        <f t="shared" si="13"/>
        <v>3.9905698166431587E-2</v>
      </c>
      <c r="Z29" s="8">
        <f t="shared" si="14"/>
        <v>8.699090151988341E-2</v>
      </c>
      <c r="AA29" s="8">
        <f t="shared" si="15"/>
        <v>0</v>
      </c>
      <c r="AB29" s="8">
        <f t="shared" si="16"/>
        <v>0</v>
      </c>
      <c r="AC29" s="8">
        <f t="shared" si="17"/>
        <v>18.71</v>
      </c>
      <c r="AD29" s="8">
        <f t="shared" si="18"/>
        <v>61.554029</v>
      </c>
      <c r="AE29" s="8">
        <f t="shared" si="19"/>
        <v>3.0290374790663881</v>
      </c>
      <c r="AF29" s="8">
        <f t="shared" si="20"/>
        <v>3.0725329298263295</v>
      </c>
      <c r="AG29">
        <f t="shared" si="21"/>
        <v>0.92070806987032683</v>
      </c>
      <c r="AH29">
        <f t="shared" si="22"/>
        <v>2.5350663827585426E-2</v>
      </c>
    </row>
    <row r="30" spans="1:34" x14ac:dyDescent="0.2">
      <c r="A30" t="s">
        <v>383</v>
      </c>
      <c r="B30">
        <v>3.262</v>
      </c>
      <c r="C30">
        <f t="shared" si="23"/>
        <v>524</v>
      </c>
      <c r="D30">
        <v>16.86</v>
      </c>
      <c r="E30">
        <v>0.39</v>
      </c>
      <c r="F30">
        <v>1.27</v>
      </c>
      <c r="G30">
        <v>0</v>
      </c>
      <c r="H30">
        <v>0</v>
      </c>
      <c r="I30" s="8">
        <f t="shared" si="5"/>
        <v>54.997319999999995</v>
      </c>
      <c r="J30" s="8">
        <f t="shared" si="0"/>
        <v>1.2721800000000001</v>
      </c>
      <c r="K30" s="8">
        <f t="shared" si="1"/>
        <v>4.1427399999999999</v>
      </c>
      <c r="L30" s="8">
        <f t="shared" si="2"/>
        <v>0</v>
      </c>
      <c r="M30" s="8">
        <f t="shared" si="3"/>
        <v>0</v>
      </c>
      <c r="N30" s="8">
        <f t="shared" si="6"/>
        <v>2.8949005158437724</v>
      </c>
      <c r="O30" s="8">
        <f t="shared" si="7"/>
        <v>3.5886600846262343E-2</v>
      </c>
      <c r="P30" s="8">
        <f t="shared" si="8"/>
        <v>4.3126587549448259E-2</v>
      </c>
      <c r="Q30" s="8">
        <f t="shared" si="9"/>
        <v>0</v>
      </c>
      <c r="R30" s="8">
        <f t="shared" si="10"/>
        <v>0</v>
      </c>
      <c r="S30" s="8">
        <f t="shared" si="11"/>
        <v>0.88746183808821966</v>
      </c>
      <c r="T30" s="8">
        <f t="shared" si="4"/>
        <v>1.1001410437235543E-2</v>
      </c>
      <c r="U30" s="8">
        <f t="shared" si="4"/>
        <v>1.3220903601915468E-2</v>
      </c>
      <c r="V30" s="8">
        <f t="shared" si="4"/>
        <v>0</v>
      </c>
      <c r="W30" s="8">
        <f t="shared" si="4"/>
        <v>0</v>
      </c>
      <c r="X30" s="8">
        <f t="shared" si="12"/>
        <v>2.8949005158437724</v>
      </c>
      <c r="Y30" s="8">
        <f t="shared" si="13"/>
        <v>3.5886600846262343E-2</v>
      </c>
      <c r="Z30" s="8">
        <f t="shared" si="14"/>
        <v>8.6253175098896517E-2</v>
      </c>
      <c r="AA30" s="8">
        <f t="shared" si="15"/>
        <v>0</v>
      </c>
      <c r="AB30" s="8">
        <f t="shared" si="16"/>
        <v>0</v>
      </c>
      <c r="AC30" s="8">
        <f t="shared" si="17"/>
        <v>18.52</v>
      </c>
      <c r="AD30" s="8">
        <f t="shared" si="18"/>
        <v>60.412239999999997</v>
      </c>
      <c r="AE30" s="8">
        <f t="shared" si="19"/>
        <v>2.9739137042394828</v>
      </c>
      <c r="AF30" s="8">
        <f t="shared" si="20"/>
        <v>3.017040291788931</v>
      </c>
      <c r="AG30">
        <f t="shared" si="21"/>
        <v>0.91168415212737053</v>
      </c>
      <c r="AH30">
        <f t="shared" si="22"/>
        <v>2.4222314039150941E-2</v>
      </c>
    </row>
    <row r="31" spans="1:34" x14ac:dyDescent="0.2">
      <c r="A31" t="s">
        <v>384</v>
      </c>
      <c r="B31">
        <v>3.2850000000000001</v>
      </c>
      <c r="C31">
        <f t="shared" si="23"/>
        <v>542</v>
      </c>
      <c r="D31">
        <v>16.149999999999999</v>
      </c>
      <c r="E31">
        <v>0.38</v>
      </c>
      <c r="F31">
        <v>1.26</v>
      </c>
      <c r="G31">
        <v>0</v>
      </c>
      <c r="H31">
        <v>0</v>
      </c>
      <c r="I31" s="8">
        <f t="shared" si="5"/>
        <v>53.052749999999996</v>
      </c>
      <c r="J31" s="8">
        <f t="shared" si="0"/>
        <v>1.2483</v>
      </c>
      <c r="K31" s="8">
        <f t="shared" si="1"/>
        <v>4.1391</v>
      </c>
      <c r="L31" s="8">
        <f t="shared" si="2"/>
        <v>0</v>
      </c>
      <c r="M31" s="8">
        <f t="shared" si="3"/>
        <v>0</v>
      </c>
      <c r="N31" s="8">
        <f t="shared" si="6"/>
        <v>2.7925439519949466</v>
      </c>
      <c r="O31" s="8">
        <f t="shared" si="7"/>
        <v>3.521297602256699E-2</v>
      </c>
      <c r="P31" s="8">
        <f t="shared" si="8"/>
        <v>4.3088694565896313E-2</v>
      </c>
      <c r="Q31" s="8">
        <f t="shared" si="9"/>
        <v>0</v>
      </c>
      <c r="R31" s="8">
        <f t="shared" si="10"/>
        <v>0</v>
      </c>
      <c r="S31" s="8">
        <f t="shared" si="11"/>
        <v>0.85008948310348453</v>
      </c>
      <c r="T31" s="8">
        <f t="shared" si="4"/>
        <v>1.0719322990126937E-2</v>
      </c>
      <c r="U31" s="8">
        <f t="shared" si="4"/>
        <v>1.3116801998750779E-2</v>
      </c>
      <c r="V31" s="8">
        <f t="shared" si="4"/>
        <v>0</v>
      </c>
      <c r="W31" s="8">
        <f t="shared" si="4"/>
        <v>0</v>
      </c>
      <c r="X31" s="8">
        <f t="shared" si="12"/>
        <v>2.7925439519949466</v>
      </c>
      <c r="Y31" s="8">
        <f t="shared" si="13"/>
        <v>3.521297602256699E-2</v>
      </c>
      <c r="Z31" s="8">
        <f t="shared" si="14"/>
        <v>8.6177389131792625E-2</v>
      </c>
      <c r="AA31" s="8">
        <f t="shared" si="15"/>
        <v>0</v>
      </c>
      <c r="AB31" s="8">
        <f t="shared" si="16"/>
        <v>0</v>
      </c>
      <c r="AC31" s="8">
        <f t="shared" si="17"/>
        <v>17.79</v>
      </c>
      <c r="AD31" s="8">
        <f t="shared" si="18"/>
        <v>58.440149999999996</v>
      </c>
      <c r="AE31" s="8">
        <f t="shared" si="19"/>
        <v>2.8708456225834098</v>
      </c>
      <c r="AF31" s="8">
        <f t="shared" si="20"/>
        <v>2.9139343171493062</v>
      </c>
      <c r="AG31">
        <f t="shared" si="21"/>
        <v>0.87392560809236219</v>
      </c>
      <c r="AH31">
        <f t="shared" si="22"/>
        <v>2.3836124988877671E-2</v>
      </c>
    </row>
    <row r="32" spans="1:34" x14ac:dyDescent="0.2">
      <c r="A32" t="s">
        <v>385</v>
      </c>
      <c r="B32">
        <v>3.0920000000000001</v>
      </c>
      <c r="C32">
        <f t="shared" si="23"/>
        <v>560</v>
      </c>
      <c r="D32">
        <v>16.79</v>
      </c>
      <c r="E32">
        <v>0.69</v>
      </c>
      <c r="F32">
        <v>1.25</v>
      </c>
      <c r="G32">
        <v>0</v>
      </c>
      <c r="H32">
        <v>0</v>
      </c>
      <c r="I32" s="8">
        <f t="shared" si="5"/>
        <v>51.914679999999997</v>
      </c>
      <c r="J32" s="8">
        <f t="shared" si="0"/>
        <v>2.13348</v>
      </c>
      <c r="K32" s="8">
        <f t="shared" si="1"/>
        <v>3.8650000000000002</v>
      </c>
      <c r="L32" s="8">
        <f t="shared" si="2"/>
        <v>0</v>
      </c>
      <c r="M32" s="8">
        <f t="shared" si="3"/>
        <v>0</v>
      </c>
      <c r="N32" s="8">
        <f t="shared" si="6"/>
        <v>2.7326392251815976</v>
      </c>
      <c r="O32" s="8">
        <f t="shared" si="7"/>
        <v>6.0182792665726369E-2</v>
      </c>
      <c r="P32" s="8">
        <f t="shared" si="8"/>
        <v>4.0235269623152201E-2</v>
      </c>
      <c r="Q32" s="8">
        <f t="shared" si="9"/>
        <v>0</v>
      </c>
      <c r="R32" s="8">
        <f t="shared" si="10"/>
        <v>0</v>
      </c>
      <c r="S32" s="8">
        <f t="shared" si="11"/>
        <v>0.88377723970944289</v>
      </c>
      <c r="T32" s="8">
        <f t="shared" si="4"/>
        <v>1.946403385049365E-2</v>
      </c>
      <c r="U32" s="8">
        <f t="shared" si="4"/>
        <v>1.3012700395586094E-2</v>
      </c>
      <c r="V32" s="8">
        <f t="shared" si="4"/>
        <v>0</v>
      </c>
      <c r="W32" s="8">
        <f t="shared" si="4"/>
        <v>0</v>
      </c>
      <c r="X32" s="8">
        <f t="shared" si="12"/>
        <v>2.7326392251815976</v>
      </c>
      <c r="Y32" s="8">
        <f t="shared" si="13"/>
        <v>6.0182792665726369E-2</v>
      </c>
      <c r="Z32" s="8">
        <f t="shared" si="14"/>
        <v>8.0470539246304401E-2</v>
      </c>
      <c r="AA32" s="8">
        <f t="shared" si="15"/>
        <v>0</v>
      </c>
      <c r="AB32" s="8">
        <f t="shared" si="16"/>
        <v>0</v>
      </c>
      <c r="AC32" s="8">
        <f t="shared" si="17"/>
        <v>18.73</v>
      </c>
      <c r="AD32" s="8">
        <f t="shared" si="18"/>
        <v>57.913159999999998</v>
      </c>
      <c r="AE32" s="8">
        <f t="shared" si="19"/>
        <v>2.8330572874704765</v>
      </c>
      <c r="AF32" s="8">
        <f t="shared" si="20"/>
        <v>2.8732925570936287</v>
      </c>
      <c r="AG32">
        <f t="shared" si="21"/>
        <v>0.91625397395552277</v>
      </c>
      <c r="AH32">
        <f t="shared" si="22"/>
        <v>3.247673424607983E-2</v>
      </c>
    </row>
    <row r="33" spans="1:34" x14ac:dyDescent="0.2">
      <c r="A33" t="s">
        <v>386</v>
      </c>
      <c r="B33">
        <v>3.286</v>
      </c>
      <c r="C33">
        <f t="shared" si="23"/>
        <v>578</v>
      </c>
      <c r="D33">
        <v>15.33</v>
      </c>
      <c r="E33">
        <v>0.52</v>
      </c>
      <c r="F33">
        <v>1.26</v>
      </c>
      <c r="G33">
        <v>0</v>
      </c>
      <c r="H33">
        <v>0</v>
      </c>
      <c r="I33" s="8">
        <f t="shared" si="5"/>
        <v>50.374380000000002</v>
      </c>
      <c r="J33" s="8">
        <f t="shared" si="0"/>
        <v>1.70872</v>
      </c>
      <c r="K33" s="8">
        <f t="shared" si="1"/>
        <v>4.1403600000000003</v>
      </c>
      <c r="L33" s="8">
        <f t="shared" si="2"/>
        <v>0</v>
      </c>
      <c r="M33" s="8">
        <f t="shared" si="3"/>
        <v>0</v>
      </c>
      <c r="N33" s="8">
        <f t="shared" si="6"/>
        <v>2.6515622697126013</v>
      </c>
      <c r="O33" s="8">
        <f t="shared" si="7"/>
        <v>4.8200846262341321E-2</v>
      </c>
      <c r="P33" s="8">
        <f t="shared" si="8"/>
        <v>4.3101811367895065E-2</v>
      </c>
      <c r="Q33" s="8">
        <f t="shared" si="9"/>
        <v>0</v>
      </c>
      <c r="R33" s="8">
        <f t="shared" si="10"/>
        <v>0</v>
      </c>
      <c r="S33" s="8">
        <f t="shared" si="11"/>
        <v>0.80692704495210021</v>
      </c>
      <c r="T33" s="8">
        <f t="shared" si="4"/>
        <v>1.4668547249647388E-2</v>
      </c>
      <c r="U33" s="8">
        <f t="shared" si="4"/>
        <v>1.3116801998750781E-2</v>
      </c>
      <c r="V33" s="8">
        <f t="shared" si="4"/>
        <v>0</v>
      </c>
      <c r="W33" s="8">
        <f t="shared" si="4"/>
        <v>0</v>
      </c>
      <c r="X33" s="8">
        <f t="shared" si="12"/>
        <v>2.6515622697126013</v>
      </c>
      <c r="Y33" s="8">
        <f t="shared" si="13"/>
        <v>4.8200846262341321E-2</v>
      </c>
      <c r="Z33" s="8">
        <f t="shared" si="14"/>
        <v>8.6203622735790131E-2</v>
      </c>
      <c r="AA33" s="8">
        <f t="shared" si="15"/>
        <v>0</v>
      </c>
      <c r="AB33" s="8">
        <f t="shared" si="16"/>
        <v>0</v>
      </c>
      <c r="AC33" s="8">
        <f t="shared" si="17"/>
        <v>17.11</v>
      </c>
      <c r="AD33" s="8">
        <f t="shared" si="18"/>
        <v>56.223460000000003</v>
      </c>
      <c r="AE33" s="8">
        <f t="shared" si="19"/>
        <v>2.7428649273428376</v>
      </c>
      <c r="AF33" s="8">
        <f t="shared" si="20"/>
        <v>2.7859667387107327</v>
      </c>
      <c r="AG33">
        <f t="shared" si="21"/>
        <v>0.83471239420049836</v>
      </c>
      <c r="AH33">
        <f t="shared" si="22"/>
        <v>2.7785349248398133E-2</v>
      </c>
    </row>
    <row r="34" spans="1:34" x14ac:dyDescent="0.2">
      <c r="A34" t="s">
        <v>387</v>
      </c>
      <c r="B34">
        <v>2.173</v>
      </c>
      <c r="C34">
        <f t="shared" si="23"/>
        <v>596</v>
      </c>
      <c r="D34">
        <v>46.44</v>
      </c>
      <c r="E34">
        <v>1.39</v>
      </c>
      <c r="F34">
        <v>3.66</v>
      </c>
      <c r="G34">
        <v>0</v>
      </c>
      <c r="H34">
        <v>0</v>
      </c>
      <c r="I34" s="8">
        <f t="shared" si="5"/>
        <v>100.91412</v>
      </c>
      <c r="J34" s="8">
        <f t="shared" si="0"/>
        <v>3.02047</v>
      </c>
      <c r="K34" s="8">
        <f t="shared" si="1"/>
        <v>7.9531800000000006</v>
      </c>
      <c r="L34" s="8">
        <f t="shared" si="2"/>
        <v>0</v>
      </c>
      <c r="M34" s="8">
        <f t="shared" si="3"/>
        <v>0</v>
      </c>
      <c r="N34" s="8">
        <f t="shared" si="6"/>
        <v>5.3118286135382666</v>
      </c>
      <c r="O34" s="8">
        <f t="shared" si="7"/>
        <v>8.5203667136812405E-2</v>
      </c>
      <c r="P34" s="8">
        <f t="shared" si="8"/>
        <v>8.2793878825733927E-2</v>
      </c>
      <c r="Q34" s="8">
        <f t="shared" si="9"/>
        <v>0</v>
      </c>
      <c r="R34" s="8">
        <f t="shared" si="10"/>
        <v>0</v>
      </c>
      <c r="S34" s="8">
        <f t="shared" si="11"/>
        <v>2.4444678387198651</v>
      </c>
      <c r="T34" s="8">
        <f t="shared" si="4"/>
        <v>3.9210155148095907E-2</v>
      </c>
      <c r="U34" s="8">
        <f t="shared" si="4"/>
        <v>3.8101186758276083E-2</v>
      </c>
      <c r="V34" s="8">
        <f t="shared" si="4"/>
        <v>0</v>
      </c>
      <c r="W34" s="8">
        <f t="shared" si="4"/>
        <v>0</v>
      </c>
      <c r="X34" s="8">
        <f t="shared" si="12"/>
        <v>5.3118286135382666</v>
      </c>
      <c r="Y34" s="8">
        <f t="shared" si="13"/>
        <v>8.5203667136812405E-2</v>
      </c>
      <c r="Z34" s="8">
        <f t="shared" si="14"/>
        <v>0.16558775765146785</v>
      </c>
      <c r="AA34" s="8">
        <f t="shared" si="15"/>
        <v>0</v>
      </c>
      <c r="AB34" s="8">
        <f t="shared" si="16"/>
        <v>0</v>
      </c>
      <c r="AC34" s="8">
        <f t="shared" si="17"/>
        <v>51.489999999999995</v>
      </c>
      <c r="AD34" s="8">
        <f t="shared" si="18"/>
        <v>111.88777</v>
      </c>
      <c r="AE34" s="8">
        <f t="shared" si="19"/>
        <v>5.4798261595008126</v>
      </c>
      <c r="AF34" s="8">
        <f t="shared" si="20"/>
        <v>5.5626200383265472</v>
      </c>
      <c r="AG34">
        <f t="shared" si="21"/>
        <v>2.5217791806262366</v>
      </c>
      <c r="AH34">
        <f t="shared" si="22"/>
        <v>7.7311341906371844E-2</v>
      </c>
    </row>
    <row r="35" spans="1:34" x14ac:dyDescent="0.2">
      <c r="A35" t="s">
        <v>388</v>
      </c>
      <c r="B35">
        <v>3.4790000000000001</v>
      </c>
      <c r="C35">
        <f t="shared" si="23"/>
        <v>614</v>
      </c>
      <c r="D35">
        <v>14.8</v>
      </c>
      <c r="E35">
        <v>0.62</v>
      </c>
      <c r="F35">
        <v>1.03</v>
      </c>
      <c r="G35">
        <v>0</v>
      </c>
      <c r="H35">
        <v>0</v>
      </c>
      <c r="I35" s="8">
        <f t="shared" si="5"/>
        <v>51.489200000000004</v>
      </c>
      <c r="J35" s="8">
        <f t="shared" si="0"/>
        <v>2.1569799999999999</v>
      </c>
      <c r="K35" s="8">
        <f t="shared" si="1"/>
        <v>3.5833700000000004</v>
      </c>
      <c r="L35" s="8">
        <f t="shared" si="2"/>
        <v>0</v>
      </c>
      <c r="M35" s="8">
        <f t="shared" si="3"/>
        <v>0</v>
      </c>
      <c r="N35" s="8">
        <f t="shared" si="6"/>
        <v>2.7102431834929992</v>
      </c>
      <c r="O35" s="8">
        <f t="shared" si="7"/>
        <v>6.0845698166431587E-2</v>
      </c>
      <c r="P35" s="8">
        <f t="shared" si="8"/>
        <v>3.7303456173225072E-2</v>
      </c>
      <c r="Q35" s="8">
        <f t="shared" si="9"/>
        <v>0</v>
      </c>
      <c r="R35" s="8">
        <f t="shared" si="10"/>
        <v>0</v>
      </c>
      <c r="S35" s="8">
        <f t="shared" si="11"/>
        <v>0.77902937151279084</v>
      </c>
      <c r="T35" s="8">
        <f t="shared" si="4"/>
        <v>1.7489421720733426E-2</v>
      </c>
      <c r="U35" s="8">
        <f t="shared" si="4"/>
        <v>1.072246512596294E-2</v>
      </c>
      <c r="V35" s="8">
        <f t="shared" si="4"/>
        <v>0</v>
      </c>
      <c r="W35" s="8">
        <f t="shared" si="4"/>
        <v>0</v>
      </c>
      <c r="X35" s="8">
        <f t="shared" si="12"/>
        <v>2.7102431834929992</v>
      </c>
      <c r="Y35" s="8">
        <f t="shared" si="13"/>
        <v>6.0845698166431587E-2</v>
      </c>
      <c r="Z35" s="8">
        <f t="shared" si="14"/>
        <v>7.4606912346450144E-2</v>
      </c>
      <c r="AA35" s="8">
        <f t="shared" si="15"/>
        <v>0</v>
      </c>
      <c r="AB35" s="8">
        <f t="shared" si="16"/>
        <v>0</v>
      </c>
      <c r="AC35" s="8">
        <f t="shared" si="17"/>
        <v>16.45</v>
      </c>
      <c r="AD35" s="8">
        <f t="shared" si="18"/>
        <v>57.229550000000003</v>
      </c>
      <c r="AE35" s="8">
        <f t="shared" si="19"/>
        <v>2.8083923378326556</v>
      </c>
      <c r="AF35" s="8">
        <f t="shared" si="20"/>
        <v>2.8456957940058807</v>
      </c>
      <c r="AG35">
        <f t="shared" si="21"/>
        <v>0.80724125835948712</v>
      </c>
      <c r="AH35">
        <f t="shared" si="22"/>
        <v>2.8211886846696298E-2</v>
      </c>
    </row>
    <row r="36" spans="1:34" x14ac:dyDescent="0.2">
      <c r="A36" t="s">
        <v>389</v>
      </c>
      <c r="B36">
        <v>3.4460000000000002</v>
      </c>
      <c r="C36">
        <f t="shared" si="23"/>
        <v>632</v>
      </c>
      <c r="D36">
        <v>17.190000000000001</v>
      </c>
      <c r="E36">
        <v>0.66</v>
      </c>
      <c r="F36">
        <v>1.02</v>
      </c>
      <c r="G36">
        <v>0</v>
      </c>
      <c r="H36">
        <v>0</v>
      </c>
      <c r="I36" s="8">
        <f t="shared" ref="I36:I44" si="24">D36*$B36</f>
        <v>59.236740000000005</v>
      </c>
      <c r="J36" s="8">
        <f t="shared" ref="J36:J44" si="25">E36*$B36</f>
        <v>2.2743600000000002</v>
      </c>
      <c r="K36" s="8">
        <f t="shared" ref="K36:K44" si="26">F36*$B36</f>
        <v>3.51492</v>
      </c>
      <c r="L36" s="8">
        <f t="shared" ref="L36:L44" si="27">G36*$B36</f>
        <v>0</v>
      </c>
      <c r="M36" s="8">
        <f t="shared" ref="M36:M44" si="28">H36*$B36</f>
        <v>0</v>
      </c>
      <c r="N36" s="8">
        <f t="shared" si="6"/>
        <v>3.1180513738288242</v>
      </c>
      <c r="O36" s="8">
        <f t="shared" si="7"/>
        <v>6.415684062059239E-2</v>
      </c>
      <c r="P36" s="8">
        <f t="shared" si="8"/>
        <v>3.6590880699562775E-2</v>
      </c>
      <c r="Q36" s="8">
        <f t="shared" si="9"/>
        <v>0</v>
      </c>
      <c r="R36" s="8">
        <f t="shared" si="10"/>
        <v>0</v>
      </c>
      <c r="S36" s="8">
        <f t="shared" si="11"/>
        <v>0.90483208758816713</v>
      </c>
      <c r="T36" s="8">
        <f t="shared" si="4"/>
        <v>1.8617771509167842E-2</v>
      </c>
      <c r="U36" s="8">
        <f t="shared" si="4"/>
        <v>1.0618363522798251E-2</v>
      </c>
      <c r="V36" s="8">
        <f t="shared" si="4"/>
        <v>0</v>
      </c>
      <c r="W36" s="8">
        <f t="shared" si="4"/>
        <v>0</v>
      </c>
      <c r="X36" s="8">
        <f t="shared" si="12"/>
        <v>3.1180513738288242</v>
      </c>
      <c r="Y36" s="8">
        <f t="shared" si="13"/>
        <v>6.415684062059239E-2</v>
      </c>
      <c r="Z36" s="8">
        <f t="shared" si="14"/>
        <v>7.318176139912555E-2</v>
      </c>
      <c r="AA36" s="8">
        <f t="shared" si="15"/>
        <v>0</v>
      </c>
      <c r="AB36" s="8">
        <f t="shared" si="16"/>
        <v>0</v>
      </c>
      <c r="AC36" s="8">
        <f t="shared" si="17"/>
        <v>18.87</v>
      </c>
      <c r="AD36" s="8">
        <f t="shared" si="18"/>
        <v>65.026020000000003</v>
      </c>
      <c r="AE36" s="8">
        <f t="shared" si="19"/>
        <v>3.2187990951489795</v>
      </c>
      <c r="AF36" s="8">
        <f t="shared" si="20"/>
        <v>3.2553899758485421</v>
      </c>
      <c r="AG36">
        <f t="shared" si="21"/>
        <v>0.93406822262013334</v>
      </c>
      <c r="AH36">
        <f t="shared" si="22"/>
        <v>2.9236135031966135E-2</v>
      </c>
    </row>
    <row r="37" spans="1:34" x14ac:dyDescent="0.2">
      <c r="A37" t="s">
        <v>390</v>
      </c>
      <c r="B37">
        <v>3.29</v>
      </c>
      <c r="C37">
        <f t="shared" si="23"/>
        <v>650</v>
      </c>
      <c r="D37">
        <v>19.899999999999999</v>
      </c>
      <c r="E37">
        <v>0.65</v>
      </c>
      <c r="F37">
        <v>0.97</v>
      </c>
      <c r="G37">
        <v>0</v>
      </c>
      <c r="H37">
        <v>0</v>
      </c>
      <c r="I37" s="8">
        <f t="shared" si="24"/>
        <v>65.470999999999989</v>
      </c>
      <c r="J37" s="8">
        <f t="shared" si="25"/>
        <v>2.1385000000000001</v>
      </c>
      <c r="K37" s="8">
        <f t="shared" si="26"/>
        <v>3.1913</v>
      </c>
      <c r="L37" s="8">
        <f t="shared" si="27"/>
        <v>0</v>
      </c>
      <c r="M37" s="8">
        <f t="shared" si="28"/>
        <v>0</v>
      </c>
      <c r="N37" s="8">
        <f t="shared" si="6"/>
        <v>3.446204863669859</v>
      </c>
      <c r="O37" s="8">
        <f t="shared" si="7"/>
        <v>6.0324400564174895E-2</v>
      </c>
      <c r="P37" s="8">
        <f t="shared" si="8"/>
        <v>3.3221944617947113E-2</v>
      </c>
      <c r="Q37" s="8">
        <f t="shared" si="9"/>
        <v>0</v>
      </c>
      <c r="R37" s="8">
        <f t="shared" si="10"/>
        <v>0</v>
      </c>
      <c r="S37" s="8">
        <f t="shared" si="11"/>
        <v>1.0474786819665225</v>
      </c>
      <c r="T37" s="8">
        <f t="shared" si="4"/>
        <v>1.8335684062059238E-2</v>
      </c>
      <c r="U37" s="8">
        <f t="shared" si="4"/>
        <v>1.0097855506974807E-2</v>
      </c>
      <c r="V37" s="8">
        <f t="shared" si="4"/>
        <v>0</v>
      </c>
      <c r="W37" s="8">
        <f t="shared" si="4"/>
        <v>0</v>
      </c>
      <c r="X37" s="8">
        <f t="shared" si="12"/>
        <v>3.446204863669859</v>
      </c>
      <c r="Y37" s="8">
        <f t="shared" si="13"/>
        <v>6.0324400564174895E-2</v>
      </c>
      <c r="Z37" s="8">
        <f t="shared" si="14"/>
        <v>6.6443889235894227E-2</v>
      </c>
      <c r="AA37" s="8">
        <f t="shared" si="15"/>
        <v>0</v>
      </c>
      <c r="AB37" s="8">
        <f t="shared" si="16"/>
        <v>0</v>
      </c>
      <c r="AC37" s="8">
        <f t="shared" si="17"/>
        <v>21.519999999999996</v>
      </c>
      <c r="AD37" s="8">
        <f t="shared" si="18"/>
        <v>70.800799999999981</v>
      </c>
      <c r="AE37" s="8">
        <f t="shared" si="19"/>
        <v>3.5397512088519809</v>
      </c>
      <c r="AF37" s="8">
        <f t="shared" si="20"/>
        <v>3.5729731534699281</v>
      </c>
      <c r="AG37">
        <f t="shared" si="21"/>
        <v>1.0759122215355565</v>
      </c>
      <c r="AH37">
        <f t="shared" si="22"/>
        <v>2.8433539569034012E-2</v>
      </c>
    </row>
    <row r="38" spans="1:34" x14ac:dyDescent="0.2">
      <c r="A38" t="s">
        <v>391</v>
      </c>
      <c r="B38">
        <v>3.2269999999999999</v>
      </c>
      <c r="C38">
        <f t="shared" si="23"/>
        <v>668</v>
      </c>
      <c r="D38">
        <v>21.25</v>
      </c>
      <c r="E38">
        <v>0.68</v>
      </c>
      <c r="F38">
        <v>1.01</v>
      </c>
      <c r="G38">
        <v>0</v>
      </c>
      <c r="H38">
        <v>0</v>
      </c>
      <c r="I38" s="8">
        <f t="shared" si="24"/>
        <v>68.573750000000004</v>
      </c>
      <c r="J38" s="8">
        <f t="shared" si="25"/>
        <v>2.1943600000000001</v>
      </c>
      <c r="K38" s="8">
        <f t="shared" si="26"/>
        <v>3.2592699999999999</v>
      </c>
      <c r="L38" s="8">
        <f t="shared" si="27"/>
        <v>0</v>
      </c>
      <c r="M38" s="8">
        <f t="shared" si="28"/>
        <v>0</v>
      </c>
      <c r="N38" s="8">
        <f t="shared" si="6"/>
        <v>3.609524686809138</v>
      </c>
      <c r="O38" s="8">
        <f t="shared" si="7"/>
        <v>6.1900141043723551E-2</v>
      </c>
      <c r="P38" s="8">
        <f t="shared" si="8"/>
        <v>3.3929523214657503E-2</v>
      </c>
      <c r="Q38" s="8">
        <f t="shared" si="9"/>
        <v>0</v>
      </c>
      <c r="R38" s="8">
        <f t="shared" si="10"/>
        <v>0</v>
      </c>
      <c r="S38" s="8">
        <f t="shared" si="11"/>
        <v>1.1185387935572166</v>
      </c>
      <c r="T38" s="8">
        <f t="shared" si="4"/>
        <v>1.9181946403385049E-2</v>
      </c>
      <c r="U38" s="8">
        <f t="shared" si="4"/>
        <v>1.0514261919633562E-2</v>
      </c>
      <c r="V38" s="8">
        <f t="shared" si="4"/>
        <v>0</v>
      </c>
      <c r="W38" s="8">
        <f t="shared" si="4"/>
        <v>0</v>
      </c>
      <c r="X38" s="8">
        <f t="shared" si="12"/>
        <v>3.609524686809138</v>
      </c>
      <c r="Y38" s="8">
        <f t="shared" si="13"/>
        <v>6.1900141043723551E-2</v>
      </c>
      <c r="Z38" s="8">
        <f t="shared" si="14"/>
        <v>6.7859046429315006E-2</v>
      </c>
      <c r="AA38" s="8">
        <f t="shared" si="15"/>
        <v>0</v>
      </c>
      <c r="AB38" s="8">
        <f t="shared" si="16"/>
        <v>0</v>
      </c>
      <c r="AC38" s="8">
        <f t="shared" si="17"/>
        <v>22.94</v>
      </c>
      <c r="AD38" s="8">
        <f t="shared" si="18"/>
        <v>74.027380000000008</v>
      </c>
      <c r="AE38" s="8">
        <f t="shared" si="19"/>
        <v>3.7053543510675189</v>
      </c>
      <c r="AF38" s="8">
        <f t="shared" si="20"/>
        <v>3.7392838742821763</v>
      </c>
      <c r="AG38">
        <f t="shared" si="21"/>
        <v>1.1482350018802352</v>
      </c>
      <c r="AH38">
        <f t="shared" si="22"/>
        <v>2.9696208323018565E-2</v>
      </c>
    </row>
    <row r="39" spans="1:34" x14ac:dyDescent="0.2">
      <c r="A39" t="s">
        <v>392</v>
      </c>
      <c r="B39">
        <v>3.3820000000000001</v>
      </c>
      <c r="C39">
        <f t="shared" si="23"/>
        <v>686</v>
      </c>
      <c r="D39">
        <v>19.53</v>
      </c>
      <c r="E39">
        <v>0.64</v>
      </c>
      <c r="F39">
        <v>0.93</v>
      </c>
      <c r="G39">
        <v>0</v>
      </c>
      <c r="H39">
        <v>0</v>
      </c>
      <c r="I39" s="8">
        <f t="shared" si="24"/>
        <v>66.050460000000001</v>
      </c>
      <c r="J39" s="8">
        <f t="shared" si="25"/>
        <v>2.1644800000000002</v>
      </c>
      <c r="K39" s="8">
        <f t="shared" si="26"/>
        <v>3.1452600000000004</v>
      </c>
      <c r="L39" s="8">
        <f t="shared" si="27"/>
        <v>0</v>
      </c>
      <c r="M39" s="8">
        <f t="shared" si="28"/>
        <v>0</v>
      </c>
      <c r="N39" s="8">
        <f t="shared" si="6"/>
        <v>3.4767059690493736</v>
      </c>
      <c r="O39" s="8">
        <f t="shared" si="7"/>
        <v>6.1057263751763048E-2</v>
      </c>
      <c r="P39" s="8">
        <f t="shared" si="8"/>
        <v>3.274266083697689E-2</v>
      </c>
      <c r="Q39" s="8">
        <f t="shared" si="9"/>
        <v>0</v>
      </c>
      <c r="R39" s="8">
        <f t="shared" si="10"/>
        <v>0</v>
      </c>
      <c r="S39" s="8">
        <f t="shared" si="11"/>
        <v>1.0280029476787029</v>
      </c>
      <c r="T39" s="8">
        <f t="shared" si="4"/>
        <v>1.8053596614950634E-2</v>
      </c>
      <c r="U39" s="8">
        <f t="shared" si="4"/>
        <v>9.6814490943160532E-3</v>
      </c>
      <c r="V39" s="8">
        <f t="shared" si="4"/>
        <v>0</v>
      </c>
      <c r="W39" s="8">
        <f t="shared" si="4"/>
        <v>0</v>
      </c>
      <c r="X39" s="8">
        <f t="shared" si="12"/>
        <v>3.4767059690493736</v>
      </c>
      <c r="Y39" s="8">
        <f t="shared" si="13"/>
        <v>6.1057263751763048E-2</v>
      </c>
      <c r="Z39" s="8">
        <f t="shared" si="14"/>
        <v>6.5485321673953781E-2</v>
      </c>
      <c r="AA39" s="8">
        <f t="shared" si="15"/>
        <v>0</v>
      </c>
      <c r="AB39" s="8">
        <f t="shared" si="16"/>
        <v>0</v>
      </c>
      <c r="AC39" s="8">
        <f t="shared" si="17"/>
        <v>21.1</v>
      </c>
      <c r="AD39" s="8">
        <f t="shared" si="18"/>
        <v>71.360199999999992</v>
      </c>
      <c r="AE39" s="8">
        <f t="shared" si="19"/>
        <v>3.5705058936381135</v>
      </c>
      <c r="AF39" s="8">
        <f t="shared" si="20"/>
        <v>3.6032485544750905</v>
      </c>
      <c r="AG39">
        <f t="shared" si="21"/>
        <v>1.0557379933879696</v>
      </c>
      <c r="AH39">
        <f t="shared" si="22"/>
        <v>2.7735045709266701E-2</v>
      </c>
    </row>
    <row r="40" spans="1:34" x14ac:dyDescent="0.2">
      <c r="A40" t="s">
        <v>393</v>
      </c>
      <c r="B40">
        <v>3.4209999999999998</v>
      </c>
      <c r="C40">
        <f t="shared" si="23"/>
        <v>704</v>
      </c>
      <c r="D40">
        <v>19.510000000000002</v>
      </c>
      <c r="E40">
        <v>0.64</v>
      </c>
      <c r="F40">
        <v>0.91</v>
      </c>
      <c r="G40">
        <v>0</v>
      </c>
      <c r="H40">
        <v>0</v>
      </c>
      <c r="I40" s="8">
        <f t="shared" si="24"/>
        <v>66.743710000000007</v>
      </c>
      <c r="J40" s="8">
        <f t="shared" si="25"/>
        <v>2.1894399999999998</v>
      </c>
      <c r="K40" s="8">
        <f t="shared" si="26"/>
        <v>3.1131099999999998</v>
      </c>
      <c r="L40" s="8">
        <f t="shared" si="27"/>
        <v>0</v>
      </c>
      <c r="M40" s="8">
        <f t="shared" si="28"/>
        <v>0</v>
      </c>
      <c r="N40" s="8">
        <f t="shared" si="6"/>
        <v>3.5131966522791873</v>
      </c>
      <c r="O40" s="8">
        <f t="shared" si="7"/>
        <v>6.1761354019746112E-2</v>
      </c>
      <c r="P40" s="8">
        <f t="shared" si="8"/>
        <v>3.2407974182802411E-2</v>
      </c>
      <c r="Q40" s="8">
        <f t="shared" si="9"/>
        <v>0</v>
      </c>
      <c r="R40" s="8">
        <f t="shared" si="10"/>
        <v>0</v>
      </c>
      <c r="S40" s="8">
        <f t="shared" si="11"/>
        <v>1.0269502052847668</v>
      </c>
      <c r="T40" s="8">
        <f t="shared" si="4"/>
        <v>1.8053596614950634E-2</v>
      </c>
      <c r="U40" s="8">
        <f t="shared" si="4"/>
        <v>9.4732458879866737E-3</v>
      </c>
      <c r="V40" s="8">
        <f t="shared" si="4"/>
        <v>0</v>
      </c>
      <c r="W40" s="8">
        <f t="shared" si="4"/>
        <v>0</v>
      </c>
      <c r="X40" s="8">
        <f t="shared" si="12"/>
        <v>3.5131966522791873</v>
      </c>
      <c r="Y40" s="8">
        <f t="shared" si="13"/>
        <v>6.1761354019746112E-2</v>
      </c>
      <c r="Z40" s="8">
        <f t="shared" si="14"/>
        <v>6.4815948365604822E-2</v>
      </c>
      <c r="AA40" s="8">
        <f t="shared" si="15"/>
        <v>0</v>
      </c>
      <c r="AB40" s="8">
        <f t="shared" si="16"/>
        <v>0</v>
      </c>
      <c r="AC40" s="8">
        <f t="shared" si="17"/>
        <v>21.060000000000002</v>
      </c>
      <c r="AD40" s="8">
        <f t="shared" si="18"/>
        <v>72.046260000000018</v>
      </c>
      <c r="AE40" s="8">
        <f t="shared" si="19"/>
        <v>3.607365980481736</v>
      </c>
      <c r="AF40" s="8">
        <f t="shared" si="20"/>
        <v>3.6397739546645385</v>
      </c>
      <c r="AG40">
        <f t="shared" si="21"/>
        <v>1.0544770477877041</v>
      </c>
      <c r="AH40">
        <f t="shared" si="22"/>
        <v>2.752684250293734E-2</v>
      </c>
    </row>
    <row r="41" spans="1:34" x14ac:dyDescent="0.2">
      <c r="A41" t="s">
        <v>394</v>
      </c>
      <c r="B41">
        <v>3.4079999999999999</v>
      </c>
      <c r="C41">
        <f t="shared" si="23"/>
        <v>722</v>
      </c>
      <c r="D41">
        <v>19.61</v>
      </c>
      <c r="E41">
        <v>0.61</v>
      </c>
      <c r="F41">
        <v>0.9</v>
      </c>
      <c r="G41">
        <v>0</v>
      </c>
      <c r="H41">
        <v>0</v>
      </c>
      <c r="I41" s="8">
        <f t="shared" si="24"/>
        <v>66.830879999999993</v>
      </c>
      <c r="J41" s="8">
        <f t="shared" si="25"/>
        <v>2.0788799999999998</v>
      </c>
      <c r="K41" s="8">
        <f t="shared" si="26"/>
        <v>3.0672000000000001</v>
      </c>
      <c r="L41" s="8">
        <f t="shared" si="27"/>
        <v>0</v>
      </c>
      <c r="M41" s="8">
        <f t="shared" si="28"/>
        <v>0</v>
      </c>
      <c r="N41" s="8">
        <f t="shared" si="6"/>
        <v>3.5177850300031577</v>
      </c>
      <c r="O41" s="8">
        <f t="shared" si="7"/>
        <v>5.8642595204513391E-2</v>
      </c>
      <c r="P41" s="8">
        <f t="shared" si="8"/>
        <v>3.1930043722673329E-2</v>
      </c>
      <c r="Q41" s="8">
        <f t="shared" si="9"/>
        <v>0</v>
      </c>
      <c r="R41" s="8">
        <f t="shared" si="10"/>
        <v>0</v>
      </c>
      <c r="S41" s="8">
        <f t="shared" si="11"/>
        <v>1.0322139172544478</v>
      </c>
      <c r="T41" s="8">
        <f t="shared" si="4"/>
        <v>1.7207334273624822E-2</v>
      </c>
      <c r="U41" s="8">
        <f t="shared" si="4"/>
        <v>9.3691442848219866E-3</v>
      </c>
      <c r="V41" s="8">
        <f t="shared" si="4"/>
        <v>0</v>
      </c>
      <c r="W41" s="8">
        <f t="shared" si="4"/>
        <v>0</v>
      </c>
      <c r="X41" s="8">
        <f t="shared" si="12"/>
        <v>3.5177850300031577</v>
      </c>
      <c r="Y41" s="8">
        <f t="shared" si="13"/>
        <v>5.8642595204513391E-2</v>
      </c>
      <c r="Z41" s="8">
        <f t="shared" si="14"/>
        <v>6.3860087445346658E-2</v>
      </c>
      <c r="AA41" s="8">
        <f t="shared" si="15"/>
        <v>0</v>
      </c>
      <c r="AB41" s="8">
        <f t="shared" si="16"/>
        <v>0</v>
      </c>
      <c r="AC41" s="8">
        <f t="shared" si="17"/>
        <v>21.119999999999997</v>
      </c>
      <c r="AD41" s="8">
        <f t="shared" si="18"/>
        <v>71.976959999999991</v>
      </c>
      <c r="AE41" s="8">
        <f t="shared" si="19"/>
        <v>3.6083576689303447</v>
      </c>
      <c r="AF41" s="8">
        <f t="shared" si="20"/>
        <v>3.6402877126530178</v>
      </c>
      <c r="AG41">
        <f t="shared" si="21"/>
        <v>1.0587903958128946</v>
      </c>
      <c r="AH41">
        <f t="shared" si="22"/>
        <v>2.65764785584469E-2</v>
      </c>
    </row>
    <row r="42" spans="1:34" x14ac:dyDescent="0.2">
      <c r="A42" t="s">
        <v>395</v>
      </c>
      <c r="B42">
        <v>3.3519999999999999</v>
      </c>
      <c r="C42">
        <f t="shared" si="23"/>
        <v>740</v>
      </c>
      <c r="D42">
        <v>18.93</v>
      </c>
      <c r="E42">
        <v>0.64</v>
      </c>
      <c r="F42">
        <v>0.9</v>
      </c>
      <c r="G42">
        <v>0</v>
      </c>
      <c r="H42">
        <v>0</v>
      </c>
      <c r="I42" s="8">
        <f t="shared" si="24"/>
        <v>63.453359999999996</v>
      </c>
      <c r="J42" s="8">
        <f t="shared" si="25"/>
        <v>2.1452800000000001</v>
      </c>
      <c r="K42" s="8">
        <f t="shared" si="26"/>
        <v>3.0167999999999999</v>
      </c>
      <c r="L42" s="8">
        <f t="shared" si="27"/>
        <v>0</v>
      </c>
      <c r="M42" s="8">
        <f t="shared" si="28"/>
        <v>0</v>
      </c>
      <c r="N42" s="8">
        <f t="shared" si="6"/>
        <v>3.3400021054847877</v>
      </c>
      <c r="O42" s="8">
        <f t="shared" si="7"/>
        <v>6.0515655853314525E-2</v>
      </c>
      <c r="P42" s="8">
        <f t="shared" si="8"/>
        <v>3.14053716427233E-2</v>
      </c>
      <c r="Q42" s="8">
        <f t="shared" si="9"/>
        <v>0</v>
      </c>
      <c r="R42" s="8">
        <f t="shared" si="10"/>
        <v>0</v>
      </c>
      <c r="S42" s="8">
        <f t="shared" si="11"/>
        <v>0.99642067586061689</v>
      </c>
      <c r="T42" s="8">
        <f t="shared" si="4"/>
        <v>1.8053596614950634E-2</v>
      </c>
      <c r="U42" s="8">
        <f t="shared" si="4"/>
        <v>9.3691442848219866E-3</v>
      </c>
      <c r="V42" s="8">
        <f t="shared" si="4"/>
        <v>0</v>
      </c>
      <c r="W42" s="8">
        <f t="shared" si="4"/>
        <v>0</v>
      </c>
      <c r="X42" s="8">
        <f t="shared" si="12"/>
        <v>3.3400021054847877</v>
      </c>
      <c r="Y42" s="8">
        <f t="shared" si="13"/>
        <v>6.0515655853314525E-2</v>
      </c>
      <c r="Z42" s="8">
        <f t="shared" si="14"/>
        <v>6.2810743285446599E-2</v>
      </c>
      <c r="AA42" s="8">
        <f t="shared" si="15"/>
        <v>0</v>
      </c>
      <c r="AB42" s="8">
        <f t="shared" si="16"/>
        <v>0</v>
      </c>
      <c r="AC42" s="8">
        <f t="shared" si="17"/>
        <v>20.47</v>
      </c>
      <c r="AD42" s="8">
        <f t="shared" si="18"/>
        <v>68.615440000000007</v>
      </c>
      <c r="AE42" s="8">
        <f t="shared" si="19"/>
        <v>3.4319231329808253</v>
      </c>
      <c r="AF42" s="8">
        <f t="shared" si="20"/>
        <v>3.4633285046235489</v>
      </c>
      <c r="AG42">
        <f t="shared" si="21"/>
        <v>1.0238434167603894</v>
      </c>
      <c r="AH42">
        <f t="shared" si="22"/>
        <v>2.7422740899772553E-2</v>
      </c>
    </row>
    <row r="43" spans="1:34" x14ac:dyDescent="0.2">
      <c r="A43" t="s">
        <v>396</v>
      </c>
      <c r="B43">
        <v>3.3540000000000001</v>
      </c>
      <c r="C43">
        <f t="shared" si="23"/>
        <v>758</v>
      </c>
      <c r="D43">
        <v>3.37</v>
      </c>
      <c r="E43">
        <v>0.51</v>
      </c>
      <c r="F43">
        <v>0.17</v>
      </c>
      <c r="G43">
        <v>0</v>
      </c>
      <c r="H43">
        <v>0</v>
      </c>
      <c r="I43" s="8">
        <f t="shared" si="24"/>
        <v>11.30298</v>
      </c>
      <c r="J43" s="8">
        <f t="shared" si="25"/>
        <v>1.7105400000000002</v>
      </c>
      <c r="K43" s="8">
        <f t="shared" si="26"/>
        <v>0.57018000000000002</v>
      </c>
      <c r="L43" s="8">
        <f t="shared" si="27"/>
        <v>0</v>
      </c>
      <c r="M43" s="8">
        <f t="shared" si="28"/>
        <v>0</v>
      </c>
      <c r="N43" s="8">
        <f t="shared" si="6"/>
        <v>0.59495631119065162</v>
      </c>
      <c r="O43" s="8">
        <f t="shared" si="7"/>
        <v>4.8252186177715095E-2</v>
      </c>
      <c r="P43" s="8">
        <f t="shared" si="8"/>
        <v>5.9356652092442223E-3</v>
      </c>
      <c r="Q43" s="8">
        <f t="shared" si="9"/>
        <v>0</v>
      </c>
      <c r="R43" s="8">
        <f t="shared" si="10"/>
        <v>0</v>
      </c>
      <c r="S43" s="8">
        <f t="shared" si="11"/>
        <v>0.17738709337825032</v>
      </c>
      <c r="T43" s="8">
        <f t="shared" si="4"/>
        <v>1.4386459802538788E-2</v>
      </c>
      <c r="U43" s="8">
        <f t="shared" si="4"/>
        <v>1.7697272537997085E-3</v>
      </c>
      <c r="V43" s="8">
        <f t="shared" si="4"/>
        <v>0</v>
      </c>
      <c r="W43" s="8">
        <f t="shared" si="4"/>
        <v>0</v>
      </c>
      <c r="X43" s="8">
        <f t="shared" si="12"/>
        <v>0.59495631119065162</v>
      </c>
      <c r="Y43" s="8">
        <f t="shared" si="13"/>
        <v>4.8252186177715095E-2</v>
      </c>
      <c r="Z43" s="8">
        <f t="shared" si="14"/>
        <v>1.1871330418488445E-2</v>
      </c>
      <c r="AA43" s="8">
        <f t="shared" si="15"/>
        <v>0</v>
      </c>
      <c r="AB43" s="8">
        <f t="shared" si="16"/>
        <v>0</v>
      </c>
      <c r="AC43" s="8">
        <f t="shared" si="17"/>
        <v>4.05</v>
      </c>
      <c r="AD43" s="8">
        <f t="shared" si="18"/>
        <v>13.5837</v>
      </c>
      <c r="AE43" s="8">
        <f t="shared" si="19"/>
        <v>0.64914416257761098</v>
      </c>
      <c r="AF43" s="8">
        <f t="shared" si="20"/>
        <v>0.65507982778685514</v>
      </c>
      <c r="AG43">
        <f t="shared" si="21"/>
        <v>0.19354328043458885</v>
      </c>
      <c r="AH43">
        <f t="shared" si="22"/>
        <v>1.6156187056338509E-2</v>
      </c>
    </row>
    <row r="44" spans="1:34" s="96" customFormat="1" x14ac:dyDescent="0.2">
      <c r="D44" s="96">
        <f>AVERAGE(D4:D43)</f>
        <v>31.425249999999998</v>
      </c>
      <c r="E44" s="96">
        <f t="shared" ref="E44:H44" si="29">AVERAGE(E4:E43)</f>
        <v>2.7625000000000006</v>
      </c>
      <c r="F44" s="96">
        <f t="shared" si="29"/>
        <v>2.4285000000000005</v>
      </c>
      <c r="G44" s="96">
        <f t="shared" si="29"/>
        <v>0</v>
      </c>
      <c r="H44" s="96">
        <f t="shared" si="29"/>
        <v>0</v>
      </c>
      <c r="I44" s="96">
        <f t="shared" si="24"/>
        <v>0</v>
      </c>
      <c r="J44" s="96">
        <f t="shared" si="25"/>
        <v>0</v>
      </c>
      <c r="K44" s="96">
        <f t="shared" si="26"/>
        <v>0</v>
      </c>
      <c r="L44" s="96">
        <f t="shared" si="27"/>
        <v>0</v>
      </c>
      <c r="M44" s="96">
        <f t="shared" si="28"/>
        <v>0</v>
      </c>
      <c r="N44" s="96">
        <f t="shared" si="6"/>
        <v>0</v>
      </c>
      <c r="O44" s="96">
        <f t="shared" si="7"/>
        <v>0</v>
      </c>
      <c r="P44" s="96">
        <f t="shared" si="8"/>
        <v>0</v>
      </c>
      <c r="Q44" s="96">
        <f t="shared" si="9"/>
        <v>0</v>
      </c>
      <c r="R44" s="96">
        <f t="shared" si="10"/>
        <v>0</v>
      </c>
      <c r="S44" s="96">
        <f>AVERAGE(S4:S43)</f>
        <v>1.6541346457521844</v>
      </c>
      <c r="T44" s="96">
        <f t="shared" ref="T44:W44" si="30">AVERAGE(T4:T43)</f>
        <v>7.7926657263751753E-2</v>
      </c>
      <c r="U44" s="96">
        <f t="shared" si="30"/>
        <v>2.5281074328544657E-2</v>
      </c>
      <c r="V44" s="96">
        <f t="shared" si="30"/>
        <v>0</v>
      </c>
      <c r="W44" s="96">
        <f t="shared" si="30"/>
        <v>0</v>
      </c>
      <c r="X44" s="96">
        <f>AVERAGE(X4:X43)</f>
        <v>4.8451169978418775</v>
      </c>
      <c r="Y44" s="96">
        <f t="shared" ref="Y44:AB44" si="31">AVERAGE(Y4:Y43)</f>
        <v>0.27212959590973218</v>
      </c>
      <c r="Z44" s="96">
        <f t="shared" si="31"/>
        <v>0.15683953414532587</v>
      </c>
      <c r="AA44" s="96">
        <f t="shared" si="31"/>
        <v>0</v>
      </c>
      <c r="AB44" s="96">
        <f t="shared" si="31"/>
        <v>0</v>
      </c>
      <c r="AC44" s="96">
        <f>AVERAGE(AC4:AC43)</f>
        <v>36.616249999999987</v>
      </c>
      <c r="AD44" s="96">
        <f>SUM(AD4:AD43)</f>
        <v>4369.1011889999991</v>
      </c>
      <c r="AE44" s="96">
        <f>AVERAGE(AE4:AE43)</f>
        <v>5.1956663608242719</v>
      </c>
      <c r="AF44" s="96">
        <f t="shared" si="20"/>
        <v>5.2740861278969353</v>
      </c>
      <c r="AG44" s="96">
        <f>AVERAGE(AG4:AG43)</f>
        <v>1.7573423773444805</v>
      </c>
      <c r="AH44" s="96">
        <f>AVERAGE(AH4:AH43)</f>
        <v>0.10320773159229643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43"/>
  <sheetViews>
    <sheetView workbookViewId="0"/>
  </sheetViews>
  <sheetFormatPr baseColWidth="10" defaultColWidth="8.83203125" defaultRowHeight="15" x14ac:dyDescent="0.2"/>
  <sheetData>
    <row r="1" spans="1:25" x14ac:dyDescent="0.2">
      <c r="A1" t="s">
        <v>555</v>
      </c>
    </row>
    <row r="2" spans="1:25" ht="80" x14ac:dyDescent="0.2">
      <c r="A2">
        <f>'MM Black Cations'!C1</f>
        <v>0</v>
      </c>
      <c r="B2">
        <f>'MM Black Cations'!BL1</f>
        <v>0</v>
      </c>
      <c r="C2">
        <f>'MM Black Cations'!BM1</f>
        <v>0</v>
      </c>
      <c r="D2">
        <f>'MM Black Cations'!BN1</f>
        <v>0</v>
      </c>
      <c r="E2">
        <f>'MM Black Cations'!BP1</f>
        <v>0</v>
      </c>
      <c r="F2">
        <f>'MM Black Anions'!AC2</f>
        <v>0</v>
      </c>
      <c r="G2">
        <f>'MM Black Anions'!AD2</f>
        <v>0</v>
      </c>
      <c r="H2">
        <f>'MM Black Anions'!AE2</f>
        <v>0</v>
      </c>
      <c r="I2">
        <f>'MM Black Anions'!AF2</f>
        <v>0</v>
      </c>
      <c r="J2" s="2"/>
      <c r="K2" s="2"/>
      <c r="L2" s="2"/>
      <c r="M2" s="2" t="s">
        <v>489</v>
      </c>
      <c r="N2" s="2"/>
      <c r="O2" s="2"/>
      <c r="P2" t="str">
        <f>'MM Black Si'!D1</f>
        <v>ppm</v>
      </c>
      <c r="Q2" t="str">
        <f>'MM Black Si'!F1</f>
        <v>ug</v>
      </c>
      <c r="R2" t="str">
        <f>'MM Black Si'!G1</f>
        <v>umol</v>
      </c>
      <c r="S2" s="2" t="s">
        <v>466</v>
      </c>
      <c r="T2" s="2" t="s">
        <v>467</v>
      </c>
      <c r="U2" s="2" t="s">
        <v>488</v>
      </c>
      <c r="V2" s="2" t="s">
        <v>489</v>
      </c>
      <c r="W2" s="2"/>
      <c r="X2" s="2"/>
    </row>
    <row r="3" spans="1:25" s="2" customFormat="1" ht="64" x14ac:dyDescent="0.2">
      <c r="A3" s="2" t="str">
        <f>'MM Black Cations'!C2</f>
        <v>time (hrs)</v>
      </c>
      <c r="B3" s="2" t="str">
        <f>'MM Black Cations'!BL2</f>
        <v>Total Cations mg/L</v>
      </c>
      <c r="C3" s="2" t="str">
        <f>'MM Black Cations'!BM2</f>
        <v>Total Cations ug</v>
      </c>
      <c r="D3" s="2" t="str">
        <f>'MM Black Cations'!BN2</f>
        <v>Total Cation umol</v>
      </c>
      <c r="E3" s="2" t="str">
        <f>'MM Black Cations'!BP2</f>
        <v>Total Cations umol/charge</v>
      </c>
      <c r="F3" s="2" t="str">
        <f>'MM Black Anions'!AC3</f>
        <v>Total anions ug/mL</v>
      </c>
      <c r="G3" s="2" t="str">
        <f>'MM Black Anions'!AD3</f>
        <v>Total anions ug</v>
      </c>
      <c r="H3" s="2" t="str">
        <f>'MM Black Anions'!AE3</f>
        <v>Total anion umol</v>
      </c>
      <c r="I3" s="2" t="str">
        <f>'MM Black Anions'!AF3</f>
        <v>Total anions umol/charge</v>
      </c>
      <c r="J3" s="2" t="s">
        <v>484</v>
      </c>
      <c r="K3" s="2" t="s">
        <v>485</v>
      </c>
      <c r="L3" s="2" t="s">
        <v>486</v>
      </c>
      <c r="M3" s="2" t="s">
        <v>484</v>
      </c>
      <c r="N3" s="2" t="s">
        <v>485</v>
      </c>
      <c r="O3" s="2" t="s">
        <v>486</v>
      </c>
      <c r="P3" s="2" t="str">
        <f>'MM Black Si'!D2</f>
        <v>Si</v>
      </c>
      <c r="Q3" s="2" t="str">
        <f>'MM Black Si'!F2</f>
        <v>Si</v>
      </c>
      <c r="R3" s="2" t="str">
        <f>'MM Black Si'!G2</f>
        <v>SiO2</v>
      </c>
      <c r="S3" s="2" t="s">
        <v>487</v>
      </c>
      <c r="T3" s="2" t="s">
        <v>487</v>
      </c>
      <c r="U3" s="2" t="s">
        <v>487</v>
      </c>
      <c r="V3" s="2" t="s">
        <v>487</v>
      </c>
      <c r="W3" s="2" t="s">
        <v>487</v>
      </c>
      <c r="X3" s="2" t="s">
        <v>487</v>
      </c>
    </row>
    <row r="4" spans="1:25" x14ac:dyDescent="0.2">
      <c r="A4">
        <f>'MM Black Cations'!C3</f>
        <v>0</v>
      </c>
      <c r="B4">
        <f>'MM Black Cations'!BL3</f>
        <v>6.1848620007103001</v>
      </c>
      <c r="C4">
        <f>'MM Black Cations'!BM3</f>
        <v>20.366750568339018</v>
      </c>
      <c r="D4">
        <f>'MM Black Cations'!BN3</f>
        <v>0.81543412268161897</v>
      </c>
      <c r="E4">
        <f>'MM Black Cations'!BP3</f>
        <v>0.9395180447688356</v>
      </c>
      <c r="F4">
        <f>'MM Black Anions'!AC4</f>
        <v>0.77999999999999992</v>
      </c>
      <c r="G4">
        <f>'MM Black Anions'!AD4</f>
        <v>2.56854</v>
      </c>
      <c r="H4">
        <f>'MM Black Anions'!AE4</f>
        <v>9.0359218567252708E-2</v>
      </c>
      <c r="I4">
        <f>'MM Black Anions'!AF4</f>
        <v>9.447289751790855E-2</v>
      </c>
      <c r="J4">
        <f t="shared" ref="J4:J43" si="0">C4/G4</f>
        <v>7.9293102573208971</v>
      </c>
      <c r="K4">
        <f t="shared" ref="K4:K43" si="1">D4/H4</f>
        <v>9.0243600554680139</v>
      </c>
      <c r="L4">
        <f t="shared" ref="L4:L43" si="2">E4/I4</f>
        <v>9.9448420600282521</v>
      </c>
      <c r="M4">
        <f>AVERAGE(J6:J98)</f>
        <v>3.1393578512611473</v>
      </c>
      <c r="N4">
        <f t="shared" ref="N4:O4" si="3">AVERAGE(K6:K98)</f>
        <v>2.7504820108104928</v>
      </c>
      <c r="O4">
        <f t="shared" si="3"/>
        <v>3.2210366436525639</v>
      </c>
      <c r="P4">
        <f>'MM Black Si'!D3/1000</f>
        <v>0</v>
      </c>
      <c r="Q4">
        <f>'MM Black Si'!F3</f>
        <v>0</v>
      </c>
      <c r="R4">
        <f>'MM Black Si'!G3</f>
        <v>0</v>
      </c>
      <c r="S4">
        <f t="shared" ref="S4:S43" si="4">C4/(G4+Q4)</f>
        <v>7.9293102573208971</v>
      </c>
      <c r="T4">
        <f t="shared" ref="T4:T43" si="5">D4/(H4+R4)</f>
        <v>9.0243600554680139</v>
      </c>
      <c r="U4">
        <f t="shared" ref="U4:U43" si="6">D4/(H4+(R4/2))</f>
        <v>9.0243600554680139</v>
      </c>
      <c r="V4">
        <f>AVERAGE(S6:S98)</f>
        <v>0.41380699479967314</v>
      </c>
      <c r="W4">
        <f t="shared" ref="W4" si="7">AVERAGE(T6:T98)</f>
        <v>9.6823033416047286E-3</v>
      </c>
      <c r="X4">
        <f t="shared" ref="X4" si="8">AVERAGE(U6:U98)</f>
        <v>1.928827315510169E-2</v>
      </c>
      <c r="Y4">
        <f>1/V4</f>
        <v>2.4165855400392808</v>
      </c>
    </row>
    <row r="5" spans="1:25" x14ac:dyDescent="0.2">
      <c r="A5">
        <f>'MM Black Cations'!C4</f>
        <v>74</v>
      </c>
      <c r="B5">
        <f>'MM Black Cations'!BL4</f>
        <v>78.368363667934204</v>
      </c>
      <c r="C5">
        <f>'MM Black Cations'!BM4</f>
        <v>480.24133255710075</v>
      </c>
      <c r="D5">
        <f>'MM Black Cations'!BN4</f>
        <v>19.981891360033398</v>
      </c>
      <c r="E5">
        <f>'MM Black Cations'!BP4</f>
        <v>21.268171100676732</v>
      </c>
      <c r="F5">
        <f>'MM Black Anions'!AC5</f>
        <v>21.950000000000003</v>
      </c>
      <c r="G5">
        <f>'MM Black Anions'!AD5</f>
        <v>134.50960000000001</v>
      </c>
      <c r="H5">
        <f>'MM Black Anions'!AE5</f>
        <v>4.0375833026964312</v>
      </c>
      <c r="I5">
        <f>'MM Black Anions'!AF5</f>
        <v>4.3278435567043427</v>
      </c>
      <c r="J5">
        <f t="shared" si="0"/>
        <v>3.5703126955778677</v>
      </c>
      <c r="K5">
        <f t="shared" si="1"/>
        <v>4.9489731510155677</v>
      </c>
      <c r="L5">
        <f t="shared" si="2"/>
        <v>4.9142652274779692</v>
      </c>
      <c r="M5">
        <f>STDEV(J5:J98)</f>
        <v>0.69356502142875465</v>
      </c>
      <c r="N5">
        <f t="shared" ref="N5:O5" si="9">STDEV(K5:K98)</f>
        <v>0.70642092511881704</v>
      </c>
      <c r="O5">
        <f t="shared" si="9"/>
        <v>0.69348382885023008</v>
      </c>
      <c r="P5">
        <f>'MM Black Si'!D4/1000</f>
        <v>5.4499475747675996</v>
      </c>
      <c r="Q5">
        <f>'MM Black Si'!F4</f>
        <v>33.397278738175856</v>
      </c>
      <c r="R5">
        <f>'MM Black Si'!G4</f>
        <v>71.431417108921508</v>
      </c>
      <c r="S5">
        <f t="shared" si="4"/>
        <v>2.8601647303917841</v>
      </c>
      <c r="T5">
        <f t="shared" si="5"/>
        <v>0.26476952458691</v>
      </c>
      <c r="U5">
        <f t="shared" si="6"/>
        <v>0.50264746456300968</v>
      </c>
      <c r="V5">
        <f>STDEV(S5:S98)</f>
        <v>0.41353728698583114</v>
      </c>
      <c r="W5">
        <f t="shared" ref="W5" si="10">STDEV(T5:T98)</f>
        <v>4.1010858781131754E-2</v>
      </c>
      <c r="X5">
        <f t="shared" ref="X5" si="11">STDEV(U5:U98)</f>
        <v>7.7741158392772472E-2</v>
      </c>
    </row>
    <row r="6" spans="1:25" x14ac:dyDescent="0.2">
      <c r="A6">
        <f>'MM Black Cations'!C5</f>
        <v>92</v>
      </c>
      <c r="B6">
        <f>'MM Black Cations'!BL5</f>
        <v>172.31855125901117</v>
      </c>
      <c r="C6">
        <f>'MM Black Cations'!BM5</f>
        <v>585.02148152434313</v>
      </c>
      <c r="D6">
        <f>'MM Black Cations'!BN5</f>
        <v>24.971589554803348</v>
      </c>
      <c r="E6">
        <f>'MM Black Cations'!BP5</f>
        <v>30.778958357466756</v>
      </c>
      <c r="F6">
        <f>'MM Black Anions'!AC6</f>
        <v>63.900000000000006</v>
      </c>
      <c r="G6">
        <f>'MM Black Anions'!AD6</f>
        <v>216.94050000000001</v>
      </c>
      <c r="H6">
        <f>'MM Black Anions'!AE6</f>
        <v>7.7455761483000591</v>
      </c>
      <c r="I6">
        <f>'MM Black Anions'!AF6</f>
        <v>7.9897927837362444</v>
      </c>
      <c r="J6">
        <f t="shared" si="0"/>
        <v>2.6966909430205197</v>
      </c>
      <c r="K6">
        <f t="shared" si="1"/>
        <v>3.2239808991205807</v>
      </c>
      <c r="L6">
        <f t="shared" si="2"/>
        <v>3.8522849328607593</v>
      </c>
      <c r="P6">
        <f>'MM Black Si'!D5/1000</f>
        <v>173.13916930465621</v>
      </c>
      <c r="Q6">
        <f>'MM Black Si'!F5</f>
        <v>587.80747978930776</v>
      </c>
      <c r="R6">
        <f>'MM Black Si'!G5</f>
        <v>1257.2258236291068</v>
      </c>
      <c r="S6">
        <f t="shared" si="4"/>
        <v>0.72696234873122445</v>
      </c>
      <c r="T6">
        <f t="shared" si="5"/>
        <v>1.9740833317810604E-2</v>
      </c>
      <c r="U6">
        <f t="shared" si="6"/>
        <v>3.9241386776726749E-2</v>
      </c>
    </row>
    <row r="7" spans="1:25" x14ac:dyDescent="0.2">
      <c r="A7">
        <f>'MM Black Cations'!C6</f>
        <v>110</v>
      </c>
      <c r="B7">
        <f>'MM Black Cations'!BL6</f>
        <v>146.30472890800638</v>
      </c>
      <c r="C7">
        <f>'MM Black Cations'!BM6</f>
        <v>480.17212027607701</v>
      </c>
      <c r="D7">
        <f>'MM Black Cations'!BN6</f>
        <v>20.586608465272544</v>
      </c>
      <c r="E7">
        <f>'MM Black Cations'!BP6</f>
        <v>25.393086409191724</v>
      </c>
      <c r="F7">
        <f>'MM Black Anions'!AC7</f>
        <v>54.93</v>
      </c>
      <c r="G7">
        <f>'MM Black Anions'!AD7</f>
        <v>180.28026</v>
      </c>
      <c r="H7">
        <f>'MM Black Anions'!AE7</f>
        <v>7.5502767292097124</v>
      </c>
      <c r="I7">
        <f>'MM Black Anions'!AF7</f>
        <v>7.7269157048499366</v>
      </c>
      <c r="J7">
        <f t="shared" si="0"/>
        <v>2.6634758585109486</v>
      </c>
      <c r="K7">
        <f t="shared" si="1"/>
        <v>2.7266031701366984</v>
      </c>
      <c r="L7">
        <f t="shared" si="2"/>
        <v>3.2863159608759935</v>
      </c>
      <c r="P7">
        <f>'MM Black Si'!D6/1000</f>
        <v>176.70575703993438</v>
      </c>
      <c r="Q7">
        <f>'MM Black Si'!F6</f>
        <v>579.94829460506469</v>
      </c>
      <c r="R7">
        <f>'MM Black Si'!G6</f>
        <v>1240.4162883542999</v>
      </c>
      <c r="S7">
        <f t="shared" si="4"/>
        <v>0.6316154758558421</v>
      </c>
      <c r="T7">
        <f t="shared" si="5"/>
        <v>1.6496121804268821E-2</v>
      </c>
      <c r="U7">
        <f t="shared" si="6"/>
        <v>3.2793838807529702E-2</v>
      </c>
    </row>
    <row r="8" spans="1:25" x14ac:dyDescent="0.2">
      <c r="A8">
        <f>'MM Black Cations'!C7</f>
        <v>128</v>
      </c>
      <c r="B8">
        <f>'MM Black Cations'!BL7</f>
        <v>142.31066655044071</v>
      </c>
      <c r="C8">
        <f>'MM Black Cations'!BM7</f>
        <v>423.94347565376273</v>
      </c>
      <c r="D8">
        <f>'MM Black Cations'!BN7</f>
        <v>18.253414994856612</v>
      </c>
      <c r="E8">
        <f>'MM Black Cations'!BP7</f>
        <v>22.068886013484608</v>
      </c>
      <c r="F8">
        <f>'MM Black Anions'!AC8</f>
        <v>55.43</v>
      </c>
      <c r="G8">
        <f>'MM Black Anions'!AD8</f>
        <v>165.12597</v>
      </c>
      <c r="H8">
        <f>'MM Black Anions'!AE8</f>
        <v>7.417431319909876</v>
      </c>
      <c r="I8">
        <f>'MM Black Anions'!AF8</f>
        <v>7.5715603017961977</v>
      </c>
      <c r="J8">
        <f t="shared" si="0"/>
        <v>2.5673943090463767</v>
      </c>
      <c r="K8">
        <f t="shared" si="1"/>
        <v>2.4608808909171533</v>
      </c>
      <c r="L8">
        <f t="shared" si="2"/>
        <v>2.9147078189748044</v>
      </c>
      <c r="P8">
        <f>'MM Black Si'!D7/1000</f>
        <v>205.27591424311922</v>
      </c>
      <c r="Q8">
        <f>'MM Black Si'!F7</f>
        <v>611.51694853025219</v>
      </c>
      <c r="R8">
        <f>'MM Black Si'!G7</f>
        <v>1307.9365705837504</v>
      </c>
      <c r="S8">
        <f t="shared" si="4"/>
        <v>0.54586665961758718</v>
      </c>
      <c r="T8">
        <f t="shared" si="5"/>
        <v>1.3877188170210575E-2</v>
      </c>
      <c r="U8">
        <f t="shared" si="6"/>
        <v>2.7598743874251003E-2</v>
      </c>
    </row>
    <row r="9" spans="1:25" x14ac:dyDescent="0.2">
      <c r="A9">
        <f>'MM Black Cations'!C8</f>
        <v>146</v>
      </c>
      <c r="B9">
        <f>'MM Black Cations'!BL8</f>
        <v>136.9053635818029</v>
      </c>
      <c r="C9">
        <f>'MM Black Cations'!BM8</f>
        <v>455.21033390949458</v>
      </c>
      <c r="D9">
        <f>'MM Black Cations'!BN8</f>
        <v>19.61911943329202</v>
      </c>
      <c r="E9">
        <f>'MM Black Cations'!BP8</f>
        <v>23.520280884792363</v>
      </c>
      <c r="F9">
        <f>'MM Black Anions'!AC9</f>
        <v>53.21</v>
      </c>
      <c r="G9">
        <f>'MM Black Anions'!AD9</f>
        <v>176.92325000000002</v>
      </c>
      <c r="H9">
        <f>'MM Black Anions'!AE9</f>
        <v>8.3343375407386748</v>
      </c>
      <c r="I9">
        <f>'MM Black Anions'!AF9</f>
        <v>8.479023153897117</v>
      </c>
      <c r="J9">
        <f t="shared" si="0"/>
        <v>2.5729254572787608</v>
      </c>
      <c r="K9">
        <f t="shared" si="1"/>
        <v>2.354010662202334</v>
      </c>
      <c r="L9">
        <f t="shared" si="2"/>
        <v>2.773937570152996</v>
      </c>
      <c r="P9">
        <f>'MM Black Si'!D8/1000</f>
        <v>217.0064743210749</v>
      </c>
      <c r="Q9">
        <f>'MM Black Si'!F8</f>
        <v>721.5465271175741</v>
      </c>
      <c r="R9">
        <f>'MM Black Si'!G8</f>
        <v>1543.2721733436758</v>
      </c>
      <c r="S9">
        <f t="shared" si="4"/>
        <v>0.50665069154566067</v>
      </c>
      <c r="T9">
        <f t="shared" si="5"/>
        <v>1.2644391020316831E-2</v>
      </c>
      <c r="U9">
        <f t="shared" si="6"/>
        <v>2.5153670990920723E-2</v>
      </c>
    </row>
    <row r="10" spans="1:25" x14ac:dyDescent="0.2">
      <c r="A10">
        <f>'MM Black Cations'!C9</f>
        <v>164</v>
      </c>
      <c r="B10">
        <f>'MM Black Cations'!BL9</f>
        <v>254.50891339095352</v>
      </c>
      <c r="C10">
        <f>'MM Black Cations'!BM9</f>
        <v>791.77722955925663</v>
      </c>
      <c r="D10">
        <f>'MM Black Cations'!BN9</f>
        <v>34.106147211201574</v>
      </c>
      <c r="E10">
        <f>'MM Black Cations'!BP9</f>
        <v>40.735366122795305</v>
      </c>
      <c r="F10">
        <f>'MM Black Anions'!AC10</f>
        <v>103.47</v>
      </c>
      <c r="G10">
        <f>'MM Black Anions'!AD10</f>
        <v>321.89517000000001</v>
      </c>
      <c r="H10">
        <f>'MM Black Anions'!AE10</f>
        <v>15.445916865112748</v>
      </c>
      <c r="I10">
        <f>'MM Black Anions'!AF10</f>
        <v>15.699175453495009</v>
      </c>
      <c r="J10">
        <f t="shared" si="0"/>
        <v>2.4597362848260711</v>
      </c>
      <c r="K10">
        <f t="shared" si="1"/>
        <v>2.2081011770972401</v>
      </c>
      <c r="L10">
        <f t="shared" si="2"/>
        <v>2.5947455803308861</v>
      </c>
      <c r="P10">
        <f>'MM Black Si'!D9/1000</f>
        <v>430.40949095033915</v>
      </c>
      <c r="Q10">
        <f>'MM Black Si'!F9</f>
        <v>1339.0039263465051</v>
      </c>
      <c r="R10">
        <f>'MM Black Si'!G9</f>
        <v>2863.9144142007126</v>
      </c>
      <c r="S10">
        <f t="shared" si="4"/>
        <v>0.47671603368376575</v>
      </c>
      <c r="T10">
        <f t="shared" si="5"/>
        <v>1.1845043096282717E-2</v>
      </c>
      <c r="U10">
        <f t="shared" si="6"/>
        <v>2.3563682188111158E-2</v>
      </c>
    </row>
    <row r="11" spans="1:25" x14ac:dyDescent="0.2">
      <c r="A11">
        <f>'MM Black Cations'!C10</f>
        <v>182</v>
      </c>
      <c r="B11">
        <f>'MM Black Cations'!BL10</f>
        <v>196.45524424567978</v>
      </c>
      <c r="C11">
        <f>'MM Black Cations'!BM10</f>
        <v>618.83401937389135</v>
      </c>
      <c r="D11">
        <f>'MM Black Cations'!BN10</f>
        <v>26.617851586483127</v>
      </c>
      <c r="E11">
        <f>'MM Black Cations'!BP10</f>
        <v>31.743739341383598</v>
      </c>
      <c r="F11">
        <f>'MM Black Anions'!AC11</f>
        <v>78.679999999999993</v>
      </c>
      <c r="G11">
        <f>'MM Black Anions'!AD11</f>
        <v>247.84199999999998</v>
      </c>
      <c r="H11">
        <f>'MM Black Anions'!AE11</f>
        <v>12.058008487818451</v>
      </c>
      <c r="I11">
        <f>'MM Black Anions'!AF11</f>
        <v>12.237380755151367</v>
      </c>
      <c r="J11">
        <f t="shared" si="0"/>
        <v>2.4968892252882537</v>
      </c>
      <c r="K11">
        <f t="shared" si="1"/>
        <v>2.2074832351771598</v>
      </c>
      <c r="L11">
        <f t="shared" si="2"/>
        <v>2.5939978477846219</v>
      </c>
      <c r="P11">
        <f>'MM Black Si'!D10/1000</f>
        <v>345.31365360717717</v>
      </c>
      <c r="Q11">
        <f>'MM Black Si'!F10</f>
        <v>1087.738008862608</v>
      </c>
      <c r="R11">
        <f>'MM Black Si'!G10</f>
        <v>2326.4969587919363</v>
      </c>
      <c r="S11">
        <f t="shared" si="4"/>
        <v>0.46334477550386222</v>
      </c>
      <c r="T11">
        <f t="shared" si="5"/>
        <v>1.138217914862418E-2</v>
      </c>
      <c r="U11">
        <f t="shared" si="6"/>
        <v>2.2647583299238182E-2</v>
      </c>
    </row>
    <row r="12" spans="1:25" x14ac:dyDescent="0.2">
      <c r="A12">
        <f>'MM Black Cations'!C11</f>
        <v>212</v>
      </c>
      <c r="B12">
        <f>'MM Black Cations'!BL11</f>
        <v>115.688383461699</v>
      </c>
      <c r="C12">
        <f>'MM Black Cations'!BM11</f>
        <v>383.39130279207058</v>
      </c>
      <c r="D12">
        <f>'MM Black Cations'!BN11</f>
        <v>16.458964321666819</v>
      </c>
      <c r="E12">
        <f>'MM Black Cations'!BP11</f>
        <v>19.590385148880678</v>
      </c>
      <c r="F12">
        <f>'MM Black Anions'!AC12</f>
        <v>46.85</v>
      </c>
      <c r="G12">
        <f>'MM Black Anions'!AD12</f>
        <v>155.26090000000002</v>
      </c>
      <c r="H12">
        <f>'MM Black Anions'!AE12</f>
        <v>7.6614989704719383</v>
      </c>
      <c r="I12">
        <f>'MM Black Anions'!AF12</f>
        <v>7.759131908219179</v>
      </c>
      <c r="J12">
        <f t="shared" si="0"/>
        <v>2.4693358262902669</v>
      </c>
      <c r="K12">
        <f t="shared" si="1"/>
        <v>2.1482694685597497</v>
      </c>
      <c r="L12">
        <f t="shared" si="2"/>
        <v>2.5248166135864709</v>
      </c>
      <c r="P12">
        <f>'MM Black Si'!D11/1000</f>
        <v>213.02102308673099</v>
      </c>
      <c r="Q12">
        <f>'MM Black Si'!F11</f>
        <v>705.95167050942655</v>
      </c>
      <c r="R12">
        <f>'MM Black Si'!G11</f>
        <v>1509.9172788966303</v>
      </c>
      <c r="S12">
        <f t="shared" si="4"/>
        <v>0.44517615733974486</v>
      </c>
      <c r="T12">
        <f t="shared" si="5"/>
        <v>1.0845541965735216E-2</v>
      </c>
      <c r="U12">
        <f t="shared" si="6"/>
        <v>2.1582126529982221E-2</v>
      </c>
    </row>
    <row r="13" spans="1:25" x14ac:dyDescent="0.2">
      <c r="A13">
        <f>'MM Black Cations'!C12</f>
        <v>218</v>
      </c>
      <c r="B13">
        <f>'MM Black Cations'!BL12</f>
        <v>208.52295167989715</v>
      </c>
      <c r="C13">
        <f>'MM Black Cations'!BM12</f>
        <v>349.69298996718743</v>
      </c>
      <c r="D13">
        <f>'MM Black Cations'!BN12</f>
        <v>15.012900432972144</v>
      </c>
      <c r="E13">
        <f>'MM Black Cations'!BP12</f>
        <v>17.872242264791407</v>
      </c>
      <c r="F13">
        <f>'MM Black Anions'!AC13</f>
        <v>85.580000000000013</v>
      </c>
      <c r="G13">
        <f>'MM Black Anions'!AD13</f>
        <v>143.51766000000003</v>
      </c>
      <c r="H13">
        <f>'MM Black Anions'!AE13</f>
        <v>7.0959240997638826</v>
      </c>
      <c r="I13">
        <f>'MM Black Anions'!AF13</f>
        <v>7.1853082346795603</v>
      </c>
      <c r="J13">
        <f t="shared" si="0"/>
        <v>2.4365850862338987</v>
      </c>
      <c r="K13">
        <f t="shared" si="1"/>
        <v>2.1157075839455075</v>
      </c>
      <c r="L13">
        <f t="shared" si="2"/>
        <v>2.4873313267942843</v>
      </c>
      <c r="P13">
        <f>'MM Black Si'!D12/1000</f>
        <v>390.70806039032522</v>
      </c>
      <c r="Q13">
        <f>'MM Black Si'!F12</f>
        <v>655.21741727457538</v>
      </c>
      <c r="R13">
        <f>'MM Black Si'!G12</f>
        <v>1401.4048568834635</v>
      </c>
      <c r="S13">
        <f t="shared" si="4"/>
        <v>0.43780847982838245</v>
      </c>
      <c r="T13">
        <f t="shared" si="5"/>
        <v>1.0658780339824973E-2</v>
      </c>
      <c r="U13">
        <f t="shared" si="6"/>
        <v>2.1210702708003255E-2</v>
      </c>
    </row>
    <row r="14" spans="1:25" x14ac:dyDescent="0.2">
      <c r="A14">
        <f>'MM Black Cations'!C13</f>
        <v>236</v>
      </c>
      <c r="B14">
        <f>'MM Black Cations'!BL13</f>
        <v>206.82651267027799</v>
      </c>
      <c r="C14">
        <f>'MM Black Cations'!BM13</f>
        <v>364.42831532502987</v>
      </c>
      <c r="D14">
        <f>'MM Black Cations'!BN13</f>
        <v>15.647786436694251</v>
      </c>
      <c r="E14">
        <f>'MM Black Cations'!BP13</f>
        <v>18.567399129594108</v>
      </c>
      <c r="F14">
        <f>'MM Black Anions'!AC14</f>
        <v>83.42</v>
      </c>
      <c r="G14">
        <f>'MM Black Anions'!AD14</f>
        <v>146.98603999999997</v>
      </c>
      <c r="H14">
        <f>'MM Black Anions'!AE14</f>
        <v>7.2739220135358931</v>
      </c>
      <c r="I14">
        <f>'MM Black Anions'!AF14</f>
        <v>7.3667360880726411</v>
      </c>
      <c r="J14">
        <f t="shared" si="0"/>
        <v>2.4793396388189648</v>
      </c>
      <c r="K14">
        <f t="shared" si="1"/>
        <v>2.1512172398295726</v>
      </c>
      <c r="L14">
        <f t="shared" si="2"/>
        <v>2.5204376684073524</v>
      </c>
      <c r="P14">
        <f>'MM Black Si'!D13/1000</f>
        <v>398.5507636514252</v>
      </c>
      <c r="Q14">
        <f>'MM Black Si'!F13</f>
        <v>702.2464455538111</v>
      </c>
      <c r="R14">
        <f>'MM Black Si'!G13</f>
        <v>1501.9923976102873</v>
      </c>
      <c r="S14">
        <f t="shared" si="4"/>
        <v>0.42912667794069931</v>
      </c>
      <c r="T14">
        <f t="shared" si="5"/>
        <v>1.0367809996975471E-2</v>
      </c>
      <c r="U14">
        <f t="shared" si="6"/>
        <v>2.0636163824838363E-2</v>
      </c>
    </row>
    <row r="15" spans="1:25" x14ac:dyDescent="0.2">
      <c r="A15">
        <f>'MM Black Cations'!C14</f>
        <v>254</v>
      </c>
      <c r="B15">
        <f>'MM Black Cations'!BL14</f>
        <v>99.140776744639993</v>
      </c>
      <c r="C15">
        <f>'MM Black Cations'!BM14</f>
        <v>333.41043219222428</v>
      </c>
      <c r="D15">
        <f>'MM Black Cations'!BN14</f>
        <v>14.291524415200032</v>
      </c>
      <c r="E15">
        <f>'MM Black Cations'!BP14</f>
        <v>16.959178786970316</v>
      </c>
      <c r="F15">
        <f>'MM Black Anions'!AC15</f>
        <v>37.769999999999996</v>
      </c>
      <c r="G15">
        <f>'MM Black Anions'!AD15</f>
        <v>127.02050999999999</v>
      </c>
      <c r="H15">
        <f>'MM Black Anions'!AE15</f>
        <v>6.3142125775537048</v>
      </c>
      <c r="I15">
        <f>'MM Black Anions'!AF15</f>
        <v>6.3870320653738171</v>
      </c>
      <c r="J15">
        <f t="shared" si="0"/>
        <v>2.6248550898766214</v>
      </c>
      <c r="K15">
        <f t="shared" si="1"/>
        <v>2.263389811423953</v>
      </c>
      <c r="L15">
        <f t="shared" si="2"/>
        <v>2.655251862427864</v>
      </c>
      <c r="P15">
        <f>'MM Black Si'!D14/1000</f>
        <v>197.12959810493598</v>
      </c>
      <c r="Q15">
        <f>'MM Black Si'!F14</f>
        <v>662.94683842689972</v>
      </c>
      <c r="R15">
        <f>'MM Black Si'!G14</f>
        <v>1417.9368477283065</v>
      </c>
      <c r="S15">
        <f t="shared" si="4"/>
        <v>0.42205596580182797</v>
      </c>
      <c r="T15">
        <f t="shared" si="5"/>
        <v>1.003441374453385E-2</v>
      </c>
      <c r="U15">
        <f t="shared" si="6"/>
        <v>1.9980247928700758E-2</v>
      </c>
    </row>
    <row r="16" spans="1:25" x14ac:dyDescent="0.2">
      <c r="A16">
        <f>'MM Black Cations'!C15</f>
        <v>272</v>
      </c>
      <c r="B16">
        <f>'MM Black Cations'!BL15</f>
        <v>106.08936751683453</v>
      </c>
      <c r="C16">
        <f>'MM Black Cations'!BM15</f>
        <v>350.9436277456885</v>
      </c>
      <c r="D16">
        <f>'MM Black Cations'!BN15</f>
        <v>15.039688903648191</v>
      </c>
      <c r="E16">
        <f>'MM Black Cations'!BP15</f>
        <v>17.818752762032879</v>
      </c>
      <c r="F16">
        <f>'MM Black Anions'!AC16</f>
        <v>40.449999999999996</v>
      </c>
      <c r="G16">
        <f>'MM Black Anions'!AD16</f>
        <v>133.80859999999998</v>
      </c>
      <c r="H16">
        <f>'MM Black Anions'!AE16</f>
        <v>6.6328985888084144</v>
      </c>
      <c r="I16">
        <f>'MM Black Anions'!AF16</f>
        <v>6.7155469335929237</v>
      </c>
      <c r="J16">
        <f t="shared" si="0"/>
        <v>2.6227284923815701</v>
      </c>
      <c r="K16">
        <f t="shared" si="1"/>
        <v>2.2674383909659679</v>
      </c>
      <c r="L16">
        <f t="shared" si="2"/>
        <v>2.6533583843929098</v>
      </c>
      <c r="P16">
        <f>'MM Black Si'!D15/1000</f>
        <v>216.56167550492404</v>
      </c>
      <c r="Q16">
        <f>'MM Black Si'!F15</f>
        <v>716.38602257028867</v>
      </c>
      <c r="R16">
        <f>'MM Black Si'!G15</f>
        <v>1532.234682663686</v>
      </c>
      <c r="S16">
        <f t="shared" si="4"/>
        <v>0.41278034279342285</v>
      </c>
      <c r="T16">
        <f t="shared" si="5"/>
        <v>9.7732183632117907E-3</v>
      </c>
      <c r="U16">
        <f t="shared" si="6"/>
        <v>1.9462548345753367E-2</v>
      </c>
    </row>
    <row r="17" spans="1:21" x14ac:dyDescent="0.2">
      <c r="A17">
        <f>'MM Black Cations'!C16</f>
        <v>290</v>
      </c>
      <c r="B17">
        <f>'MM Black Cations'!BL16</f>
        <v>115.62601093688896</v>
      </c>
      <c r="C17">
        <f>'MM Black Cations'!BM16</f>
        <v>314.50274974833809</v>
      </c>
      <c r="D17">
        <f>'MM Black Cations'!BN16</f>
        <v>13.474587030863798</v>
      </c>
      <c r="E17">
        <f>'MM Black Cations'!BP16</f>
        <v>15.956800813375599</v>
      </c>
      <c r="F17">
        <f>'MM Black Anions'!AC17</f>
        <v>44.21</v>
      </c>
      <c r="G17">
        <f>'MM Black Anions'!AD17</f>
        <v>120.25120000000001</v>
      </c>
      <c r="H17">
        <f>'MM Black Anions'!AE17</f>
        <v>5.9879346978965913</v>
      </c>
      <c r="I17">
        <f>'MM Black Anions'!AF17</f>
        <v>6.0564585371637154</v>
      </c>
      <c r="J17">
        <f t="shared" si="0"/>
        <v>2.6153813828746664</v>
      </c>
      <c r="K17">
        <f t="shared" si="1"/>
        <v>2.250289575735867</v>
      </c>
      <c r="L17">
        <f t="shared" si="2"/>
        <v>2.634675151404287</v>
      </c>
      <c r="P17">
        <f>'MM Black Si'!D16/1000</f>
        <v>239.62398580375336</v>
      </c>
      <c r="Q17">
        <f>'MM Black Si'!F16</f>
        <v>651.77724138620931</v>
      </c>
      <c r="R17">
        <f>'MM Black Si'!G16</f>
        <v>1394.0468729969191</v>
      </c>
      <c r="S17">
        <f t="shared" si="4"/>
        <v>0.40737197347760307</v>
      </c>
      <c r="T17">
        <f t="shared" si="5"/>
        <v>9.6244657324270136E-3</v>
      </c>
      <c r="U17">
        <f t="shared" si="6"/>
        <v>1.9166954594110327E-2</v>
      </c>
    </row>
    <row r="18" spans="1:21" x14ac:dyDescent="0.2">
      <c r="A18">
        <f>'MM Black Cations'!C17</f>
        <v>308</v>
      </c>
      <c r="B18">
        <f>'MM Black Cations'!BL17</f>
        <v>99.063034460656198</v>
      </c>
      <c r="C18">
        <f>'MM Black Cations'!BM17</f>
        <v>316.7045211707179</v>
      </c>
      <c r="D18">
        <f>'MM Black Cations'!BN17</f>
        <v>13.556015354725963</v>
      </c>
      <c r="E18">
        <f>'MM Black Cations'!BP17</f>
        <v>16.061500365967337</v>
      </c>
      <c r="F18">
        <f>'MM Black Anions'!AC18</f>
        <v>37.78</v>
      </c>
      <c r="G18">
        <f>'MM Black Anions'!AD18</f>
        <v>120.78265999999999</v>
      </c>
      <c r="H18">
        <f>'MM Black Anions'!AE18</f>
        <v>6.0187812284580895</v>
      </c>
      <c r="I18">
        <f>'MM Black Anions'!AF18</f>
        <v>6.086342231997544</v>
      </c>
      <c r="J18">
        <f t="shared" si="0"/>
        <v>2.6221025532201221</v>
      </c>
      <c r="K18">
        <f t="shared" si="1"/>
        <v>2.2522857768330593</v>
      </c>
      <c r="L18">
        <f t="shared" si="2"/>
        <v>2.6389413795247489</v>
      </c>
      <c r="P18">
        <f>'MM Black Si'!D17/1000</f>
        <v>210.25682589673741</v>
      </c>
      <c r="Q18">
        <f>'MM Black Si'!F17</f>
        <v>672.19107239186951</v>
      </c>
      <c r="R18">
        <f>'MM Black Si'!G17</f>
        <v>1437.7087799680855</v>
      </c>
      <c r="S18">
        <f t="shared" si="4"/>
        <v>0.39938841380714207</v>
      </c>
      <c r="T18">
        <f t="shared" si="5"/>
        <v>9.3895937980784296E-3</v>
      </c>
      <c r="U18">
        <f t="shared" si="6"/>
        <v>1.8701223735527021E-2</v>
      </c>
    </row>
    <row r="19" spans="1:21" x14ac:dyDescent="0.2">
      <c r="A19">
        <f>'MM Black Cations'!C18</f>
        <v>326</v>
      </c>
      <c r="B19">
        <f>'MM Black Cations'!BL18</f>
        <v>124.35082548306841</v>
      </c>
      <c r="C19">
        <f>'MM Black Cations'!BM18</f>
        <v>401.65316631031089</v>
      </c>
      <c r="D19">
        <f>'MM Black Cations'!BN18</f>
        <v>17.195226213496994</v>
      </c>
      <c r="E19">
        <f>'MM Black Cations'!BP18</f>
        <v>20.325010302047179</v>
      </c>
      <c r="F19">
        <f>'MM Black Anions'!AC19</f>
        <v>46.2</v>
      </c>
      <c r="G19">
        <f>'MM Black Anions'!AD19</f>
        <v>149.226</v>
      </c>
      <c r="H19">
        <f>'MM Black Anions'!AE19</f>
        <v>7.4721948914231326</v>
      </c>
      <c r="I19">
        <f>'MM Black Anions'!AF19</f>
        <v>7.5478507315230701</v>
      </c>
      <c r="J19">
        <f t="shared" si="0"/>
        <v>2.6915763091573246</v>
      </c>
      <c r="K19">
        <f t="shared" si="1"/>
        <v>2.3012282820987879</v>
      </c>
      <c r="L19">
        <f t="shared" si="2"/>
        <v>2.6928209135298871</v>
      </c>
      <c r="P19">
        <f>'MM Black Si'!D18/1000</f>
        <v>274.00944888017102</v>
      </c>
      <c r="Q19">
        <f>'MM Black Si'!F18</f>
        <v>885.05051988295236</v>
      </c>
      <c r="R19">
        <f>'MM Black Si'!G18</f>
        <v>1892.9809624267632</v>
      </c>
      <c r="S19">
        <f t="shared" si="4"/>
        <v>0.38834214892141744</v>
      </c>
      <c r="T19">
        <f t="shared" si="5"/>
        <v>9.047961086166385E-3</v>
      </c>
      <c r="U19">
        <f t="shared" si="6"/>
        <v>1.8025051340276842E-2</v>
      </c>
    </row>
    <row r="20" spans="1:21" x14ac:dyDescent="0.2">
      <c r="A20">
        <f>'MM Black Cations'!C19</f>
        <v>350</v>
      </c>
      <c r="B20">
        <f>'MM Black Cations'!BL19</f>
        <v>135.70502676499325</v>
      </c>
      <c r="C20">
        <f>'MM Black Cations'!BM19</f>
        <v>295.56554829415535</v>
      </c>
      <c r="D20">
        <f>'MM Black Cations'!BN19</f>
        <v>12.652462903125858</v>
      </c>
      <c r="E20">
        <f>'MM Black Cations'!BP19</f>
        <v>14.944970212557262</v>
      </c>
      <c r="F20">
        <f>'MM Black Anions'!AC20</f>
        <v>49.330000000000005</v>
      </c>
      <c r="G20">
        <f>'MM Black Anions'!AD20</f>
        <v>107.44074000000001</v>
      </c>
      <c r="H20">
        <f>'MM Black Anions'!AE20</f>
        <v>5.3731600003238098</v>
      </c>
      <c r="I20">
        <f>'MM Black Anions'!AF20</f>
        <v>5.4296165899552902</v>
      </c>
      <c r="J20">
        <f t="shared" si="0"/>
        <v>2.7509634454691518</v>
      </c>
      <c r="K20">
        <f t="shared" si="1"/>
        <v>2.3547526785659398</v>
      </c>
      <c r="L20">
        <f t="shared" si="2"/>
        <v>2.7524908923044831</v>
      </c>
      <c r="P20">
        <f>'MM Black Si'!D19/1000</f>
        <v>304.23433585523298</v>
      </c>
      <c r="Q20">
        <f>'MM Black Si'!F19</f>
        <v>662.6223834926974</v>
      </c>
      <c r="R20">
        <f>'MM Black Si'!G19</f>
        <v>1417.2428907170258</v>
      </c>
      <c r="S20">
        <f t="shared" si="4"/>
        <v>0.38381989641782688</v>
      </c>
      <c r="T20">
        <f t="shared" si="5"/>
        <v>8.8938001906740012E-3</v>
      </c>
      <c r="U20">
        <f t="shared" si="6"/>
        <v>1.7720670167762728E-2</v>
      </c>
    </row>
    <row r="21" spans="1:21" x14ac:dyDescent="0.2">
      <c r="A21">
        <f>'MM Black Cations'!C20</f>
        <v>362</v>
      </c>
      <c r="B21">
        <f>'MM Black Cations'!BL20</f>
        <v>136.31777874774986</v>
      </c>
      <c r="C21">
        <f>'MM Black Cations'!BM20</f>
        <v>295.26430876762623</v>
      </c>
      <c r="D21">
        <f>'MM Black Cations'!BN20</f>
        <v>12.640129752132429</v>
      </c>
      <c r="E21">
        <f>'MM Black Cations'!BP20</f>
        <v>14.922582412929295</v>
      </c>
      <c r="F21">
        <f>'MM Black Anions'!AC21</f>
        <v>49.4</v>
      </c>
      <c r="G21">
        <f>'MM Black Anions'!AD21</f>
        <v>107.0004</v>
      </c>
      <c r="H21">
        <f>'MM Black Anions'!AE21</f>
        <v>5.325155812081678</v>
      </c>
      <c r="I21">
        <f>'MM Black Anions'!AF21</f>
        <v>5.3880658682965432</v>
      </c>
      <c r="J21">
        <f t="shared" si="0"/>
        <v>2.759469205420038</v>
      </c>
      <c r="K21">
        <f t="shared" si="1"/>
        <v>2.3736638322308967</v>
      </c>
      <c r="L21">
        <f t="shared" si="2"/>
        <v>2.7695619871193453</v>
      </c>
      <c r="P21">
        <f>'MM Black Si'!D20/1000</f>
        <v>305.15819092710211</v>
      </c>
      <c r="Q21">
        <f>'MM Black Si'!F20</f>
        <v>660.97264154810318</v>
      </c>
      <c r="R21">
        <f>'MM Black Si'!G20</f>
        <v>1413.7143575724472</v>
      </c>
      <c r="S21">
        <f t="shared" si="4"/>
        <v>0.38447223117679175</v>
      </c>
      <c r="T21">
        <f t="shared" si="5"/>
        <v>8.9075248665801098E-3</v>
      </c>
      <c r="U21">
        <f t="shared" si="6"/>
        <v>1.7748446062288089E-2</v>
      </c>
    </row>
    <row r="22" spans="1:21" x14ac:dyDescent="0.2">
      <c r="A22">
        <f>'MM Black Cations'!C21</f>
        <v>380</v>
      </c>
      <c r="B22">
        <f>'MM Black Cations'!BL21</f>
        <v>159.72837022097997</v>
      </c>
      <c r="C22">
        <f>'MM Black Cations'!BM21</f>
        <v>290.54590543196258</v>
      </c>
      <c r="D22">
        <f>'MM Black Cations'!BN21</f>
        <v>12.436926763607037</v>
      </c>
      <c r="E22">
        <f>'MM Black Cations'!BP21</f>
        <v>14.668187290870387</v>
      </c>
      <c r="F22">
        <f>'MM Black Anions'!AC22</f>
        <v>57.050000000000004</v>
      </c>
      <c r="G22">
        <f>'MM Black Anions'!AD22</f>
        <v>103.77395</v>
      </c>
      <c r="H22">
        <f>'MM Black Anions'!AE22</f>
        <v>5.1784419243661155</v>
      </c>
      <c r="I22">
        <f>'MM Black Anions'!AF22</f>
        <v>5.2363863341100254</v>
      </c>
      <c r="J22">
        <f t="shared" si="0"/>
        <v>2.7997961476070112</v>
      </c>
      <c r="K22">
        <f t="shared" si="1"/>
        <v>2.4016735043580546</v>
      </c>
      <c r="L22">
        <f t="shared" si="2"/>
        <v>2.8012041807001982</v>
      </c>
      <c r="P22">
        <f>'MM Black Si'!D21/1000</f>
        <v>354.83622337205753</v>
      </c>
      <c r="Q22">
        <f>'MM Black Si'!F21</f>
        <v>645.44709031377272</v>
      </c>
      <c r="R22">
        <f>'MM Black Si'!G21</f>
        <v>1380.5076961926472</v>
      </c>
      <c r="S22">
        <f t="shared" si="4"/>
        <v>0.38779731187245137</v>
      </c>
      <c r="T22">
        <f t="shared" si="5"/>
        <v>8.9752841004149594E-3</v>
      </c>
      <c r="U22">
        <f t="shared" si="6"/>
        <v>1.7883734968988898E-2</v>
      </c>
    </row>
    <row r="23" spans="1:21" x14ac:dyDescent="0.2">
      <c r="A23">
        <f>'MM Black Cations'!C22</f>
        <v>398</v>
      </c>
      <c r="B23">
        <f>'MM Black Cations'!BL22</f>
        <v>79.564328846923189</v>
      </c>
      <c r="C23">
        <f>'MM Black Cations'!BM22</f>
        <v>269.00699583144728</v>
      </c>
      <c r="D23">
        <f>'MM Black Cations'!BN22</f>
        <v>11.494052889774165</v>
      </c>
      <c r="E23">
        <f>'MM Black Cations'!BP22</f>
        <v>13.590878377883204</v>
      </c>
      <c r="F23">
        <f>'MM Black Anions'!AC23</f>
        <v>29.12</v>
      </c>
      <c r="G23">
        <f>'MM Black Anions'!AD23</f>
        <v>98.454719999999995</v>
      </c>
      <c r="H23">
        <f>'MM Black Anions'!AE23</f>
        <v>4.920020459337354</v>
      </c>
      <c r="I23">
        <f>'MM Black Anions'!AF23</f>
        <v>4.9710557497808274</v>
      </c>
      <c r="J23">
        <f t="shared" si="0"/>
        <v>2.7322915126003844</v>
      </c>
      <c r="K23">
        <f t="shared" si="1"/>
        <v>2.3361798969677916</v>
      </c>
      <c r="L23">
        <f t="shared" si="2"/>
        <v>2.7340024055216885</v>
      </c>
      <c r="P23">
        <f>'MM Black Si'!D22/1000</f>
        <v>188.89934123952295</v>
      </c>
      <c r="Q23">
        <f>'MM Black Si'!F22</f>
        <v>638.6686727308271</v>
      </c>
      <c r="R23">
        <f>'MM Black Si'!G22</f>
        <v>1366.0097492939867</v>
      </c>
      <c r="S23">
        <f t="shared" si="4"/>
        <v>0.36494160744899828</v>
      </c>
      <c r="T23">
        <f t="shared" si="5"/>
        <v>8.3841296201791048E-3</v>
      </c>
      <c r="U23">
        <f t="shared" si="6"/>
        <v>1.670829616944966E-2</v>
      </c>
    </row>
    <row r="24" spans="1:21" x14ac:dyDescent="0.2">
      <c r="A24">
        <f>'MM Black Cations'!C23</f>
        <v>416</v>
      </c>
      <c r="B24">
        <f>'MM Black Cations'!BL23</f>
        <v>84.925311859991893</v>
      </c>
      <c r="C24">
        <f>'MM Black Cations'!BM23</f>
        <v>287.89680720537245</v>
      </c>
      <c r="D24">
        <f>'MM Black Cations'!BN23</f>
        <v>12.301522142442016</v>
      </c>
      <c r="E24">
        <f>'MM Black Cations'!BP23</f>
        <v>14.556435584907668</v>
      </c>
      <c r="F24">
        <f>'MM Black Anions'!AC24</f>
        <v>29.06</v>
      </c>
      <c r="G24">
        <f>'MM Black Anions'!AD24</f>
        <v>98.513400000000004</v>
      </c>
      <c r="H24">
        <f>'MM Black Anions'!AE24</f>
        <v>4.9187197308420751</v>
      </c>
      <c r="I24">
        <f>'MM Black Anions'!AF24</f>
        <v>4.970596682747134</v>
      </c>
      <c r="J24">
        <f t="shared" si="0"/>
        <v>2.9224126586370223</v>
      </c>
      <c r="K24">
        <f t="shared" si="1"/>
        <v>2.5009601716697158</v>
      </c>
      <c r="L24">
        <f t="shared" si="2"/>
        <v>2.928508691005415</v>
      </c>
      <c r="P24">
        <f>'MM Black Si'!D23/1000</f>
        <v>200.91029368599308</v>
      </c>
      <c r="Q24">
        <f>'MM Black Si'!F23</f>
        <v>681.0858955955166</v>
      </c>
      <c r="R24">
        <f>'MM Black Si'!G23</f>
        <v>1456.7333786891647</v>
      </c>
      <c r="S24">
        <f t="shared" si="4"/>
        <v>0.36928818282917403</v>
      </c>
      <c r="T24">
        <f t="shared" si="5"/>
        <v>8.416176568787825E-3</v>
      </c>
      <c r="U24">
        <f t="shared" si="6"/>
        <v>1.6775899247678475E-2</v>
      </c>
    </row>
    <row r="25" spans="1:21" x14ac:dyDescent="0.2">
      <c r="A25">
        <f>'MM Black Cations'!C24</f>
        <v>434</v>
      </c>
      <c r="B25">
        <f>'MM Black Cations'!BL24</f>
        <v>56.375106692612988</v>
      </c>
      <c r="C25">
        <f>'MM Black Cations'!BM24</f>
        <v>612.85378485539582</v>
      </c>
      <c r="D25">
        <f>'MM Black Cations'!BN24</f>
        <v>24.888119166471519</v>
      </c>
      <c r="E25">
        <f>'MM Black Cations'!BP24</f>
        <v>31.918715794384887</v>
      </c>
      <c r="F25">
        <f>'MM Black Anions'!AC25</f>
        <v>16.36</v>
      </c>
      <c r="G25">
        <f>'MM Black Anions'!AD25</f>
        <v>177.84956000000003</v>
      </c>
      <c r="H25">
        <f>'MM Black Anions'!AE25</f>
        <v>8.9046791880207152</v>
      </c>
      <c r="I25">
        <f>'MM Black Anions'!AF25</f>
        <v>8.996345958788984</v>
      </c>
      <c r="J25">
        <f t="shared" si="0"/>
        <v>3.4459111670301334</v>
      </c>
      <c r="K25">
        <f t="shared" si="1"/>
        <v>2.7949484356441503</v>
      </c>
      <c r="L25">
        <f t="shared" si="2"/>
        <v>3.5479644669736032</v>
      </c>
      <c r="P25">
        <f>'MM Black Si'!D24/1000</f>
        <v>118.79849988034381</v>
      </c>
      <c r="Q25">
        <f>'MM Black Si'!F24</f>
        <v>1291.4584921992177</v>
      </c>
      <c r="R25">
        <f>'MM Black Si'!G24</f>
        <v>2762.2223642338554</v>
      </c>
      <c r="S25">
        <f t="shared" si="4"/>
        <v>0.41710367266965831</v>
      </c>
      <c r="T25">
        <f t="shared" si="5"/>
        <v>8.9812263301140022E-3</v>
      </c>
      <c r="U25">
        <f t="shared" si="6"/>
        <v>1.7904917389292611E-2</v>
      </c>
    </row>
    <row r="26" spans="1:21" x14ac:dyDescent="0.2">
      <c r="A26">
        <f>'MM Black Cations'!C25</f>
        <v>452</v>
      </c>
      <c r="B26">
        <f>'MM Black Cations'!BL25</f>
        <v>78.493675921408212</v>
      </c>
      <c r="C26">
        <f>'MM Black Cations'!BM25</f>
        <v>82.104385013792992</v>
      </c>
      <c r="D26">
        <f>'MM Black Cations'!BN25</f>
        <v>3.4592502025790428</v>
      </c>
      <c r="E26">
        <f>'MM Black Cations'!BP25</f>
        <v>4.2097827665501359</v>
      </c>
      <c r="F26">
        <f>'MM Black Anions'!AC26</f>
        <v>23.25</v>
      </c>
      <c r="G26">
        <f>'MM Black Anions'!AD26</f>
        <v>24.319499999999998</v>
      </c>
      <c r="H26">
        <f>'MM Black Anions'!AE26</f>
        <v>1.2160084103712017</v>
      </c>
      <c r="I26">
        <f>'MM Black Anions'!AF26</f>
        <v>1.226897438062228</v>
      </c>
      <c r="J26">
        <f t="shared" si="0"/>
        <v>3.3760720826412136</v>
      </c>
      <c r="K26">
        <f t="shared" si="1"/>
        <v>2.844758451566189</v>
      </c>
      <c r="L26">
        <f t="shared" si="2"/>
        <v>3.4312426091614485</v>
      </c>
      <c r="P26">
        <f>'MM Black Si'!D25/1000</f>
        <v>198.75942851498101</v>
      </c>
      <c r="Q26">
        <f>'MM Black Si'!F25</f>
        <v>207.90236222667014</v>
      </c>
      <c r="R26">
        <f>'MM Black Si'!G25</f>
        <v>444.66977296469707</v>
      </c>
      <c r="S26">
        <f t="shared" si="4"/>
        <v>0.35356010078694261</v>
      </c>
      <c r="T26">
        <f t="shared" si="5"/>
        <v>7.7581532021744502E-3</v>
      </c>
      <c r="U26">
        <f t="shared" si="6"/>
        <v>1.5474105814870968E-2</v>
      </c>
    </row>
    <row r="27" spans="1:21" x14ac:dyDescent="0.2">
      <c r="A27">
        <f>'MM Black Cations'!C26</f>
        <v>470</v>
      </c>
      <c r="B27">
        <f>'MM Black Cations'!BL26</f>
        <v>91.054258072064002</v>
      </c>
      <c r="C27">
        <f>'MM Black Cations'!BM26</f>
        <v>246.30176808493309</v>
      </c>
      <c r="D27">
        <f>'MM Black Cations'!BN26</f>
        <v>10.4305687285697</v>
      </c>
      <c r="E27">
        <f>'MM Black Cations'!BP26</f>
        <v>12.535932743101899</v>
      </c>
      <c r="F27">
        <f>'MM Black Anions'!AC27</f>
        <v>26.570000000000004</v>
      </c>
      <c r="G27">
        <f>'MM Black Anions'!AD27</f>
        <v>71.871850000000009</v>
      </c>
      <c r="H27">
        <f>'MM Black Anions'!AE27</f>
        <v>3.5501490377869547</v>
      </c>
      <c r="I27">
        <f>'MM Black Anions'!AF27</f>
        <v>3.5952042116366321</v>
      </c>
      <c r="J27">
        <f t="shared" si="0"/>
        <v>3.4269573982711319</v>
      </c>
      <c r="K27">
        <f t="shared" si="1"/>
        <v>2.9380650270028581</v>
      </c>
      <c r="L27">
        <f t="shared" si="2"/>
        <v>3.4868485919455492</v>
      </c>
      <c r="P27">
        <f>'MM Black Si'!D26/1000</f>
        <v>237.43650397689601</v>
      </c>
      <c r="Q27">
        <f>'MM Black Si'!F26</f>
        <v>642.26574325750369</v>
      </c>
      <c r="R27">
        <f>'MM Black Si'!G26</f>
        <v>1373.7033056216028</v>
      </c>
      <c r="S27">
        <f t="shared" si="4"/>
        <v>0.34489399579349916</v>
      </c>
      <c r="T27">
        <f t="shared" si="5"/>
        <v>7.5734562097354088E-3</v>
      </c>
      <c r="U27">
        <f t="shared" si="6"/>
        <v>1.5107968578067562E-2</v>
      </c>
    </row>
    <row r="28" spans="1:21" x14ac:dyDescent="0.2">
      <c r="A28">
        <f>'MM Black Cations'!C27</f>
        <v>488</v>
      </c>
      <c r="B28">
        <f>'MM Black Cations'!BL27</f>
        <v>72.720440420709693</v>
      </c>
      <c r="C28">
        <f>'MM Black Cations'!BM27</f>
        <v>239.75929206707988</v>
      </c>
      <c r="D28">
        <f>'MM Black Cations'!BN27</f>
        <v>10.178449178631455</v>
      </c>
      <c r="E28">
        <f>'MM Black Cations'!BP27</f>
        <v>12.164941994351743</v>
      </c>
      <c r="F28">
        <f>'MM Black Anions'!AC28</f>
        <v>19.970000000000002</v>
      </c>
      <c r="G28">
        <f>'MM Black Anions'!AD28</f>
        <v>65.841090000000008</v>
      </c>
      <c r="H28">
        <f>'MM Black Anions'!AE28</f>
        <v>3.2343241778629848</v>
      </c>
      <c r="I28">
        <f>'MM Black Anions'!AF28</f>
        <v>3.2782567200241344</v>
      </c>
      <c r="J28">
        <f t="shared" si="0"/>
        <v>3.6414842474065945</v>
      </c>
      <c r="K28">
        <f t="shared" si="1"/>
        <v>3.1470095818770591</v>
      </c>
      <c r="L28">
        <f t="shared" si="2"/>
        <v>3.7107960215703257</v>
      </c>
      <c r="P28">
        <f>'MM Black Si'!D27/1000</f>
        <v>189.99308293614678</v>
      </c>
      <c r="Q28">
        <f>'MM Black Si'!F27</f>
        <v>626.40719444047602</v>
      </c>
      <c r="R28">
        <f>'MM Black Si'!G27</f>
        <v>1339.7844158769599</v>
      </c>
      <c r="S28">
        <f t="shared" si="4"/>
        <v>0.34634869808434454</v>
      </c>
      <c r="T28">
        <f t="shared" si="5"/>
        <v>7.5787841785558132E-3</v>
      </c>
      <c r="U28">
        <f t="shared" si="6"/>
        <v>1.5121152848677514E-2</v>
      </c>
    </row>
    <row r="29" spans="1:21" x14ac:dyDescent="0.2">
      <c r="A29">
        <f>'MM Black Cations'!C28</f>
        <v>506</v>
      </c>
      <c r="B29">
        <f>'MM Black Cations'!BL28</f>
        <v>71.604604832763286</v>
      </c>
      <c r="C29">
        <f>'MM Black Cations'!BM28</f>
        <v>235.57198943930794</v>
      </c>
      <c r="D29">
        <f>'MM Black Cations'!BN28</f>
        <v>10.007225395242893</v>
      </c>
      <c r="E29">
        <f>'MM Black Cations'!BP28</f>
        <v>11.951008991614234</v>
      </c>
      <c r="F29">
        <f>'MM Black Anions'!AC29</f>
        <v>18.71</v>
      </c>
      <c r="G29">
        <f>'MM Black Anions'!AD29</f>
        <v>61.554029</v>
      </c>
      <c r="H29">
        <f>'MM Black Anions'!AE29</f>
        <v>3.0290374790663881</v>
      </c>
      <c r="I29">
        <f>'MM Black Anions'!AF29</f>
        <v>3.0725329298263295</v>
      </c>
      <c r="J29">
        <f t="shared" si="0"/>
        <v>3.8270766880151412</v>
      </c>
      <c r="K29">
        <f t="shared" si="1"/>
        <v>3.3037641377508891</v>
      </c>
      <c r="L29">
        <f t="shared" si="2"/>
        <v>3.8896276344513412</v>
      </c>
      <c r="P29">
        <f>'MM Black Si'!D28/1000</f>
        <v>190.21205389923057</v>
      </c>
      <c r="Q29">
        <f>'MM Black Si'!F28</f>
        <v>625.77863612307863</v>
      </c>
      <c r="R29">
        <f>'MM Black Si'!G28</f>
        <v>1338.4400305544521</v>
      </c>
      <c r="S29">
        <f t="shared" si="4"/>
        <v>0.34273358650446906</v>
      </c>
      <c r="T29">
        <f t="shared" si="5"/>
        <v>7.4599002196246312E-3</v>
      </c>
      <c r="U29">
        <f t="shared" si="6"/>
        <v>1.4886187424455577E-2</v>
      </c>
    </row>
    <row r="30" spans="1:21" x14ac:dyDescent="0.2">
      <c r="A30">
        <f>'MM Black Cations'!C29</f>
        <v>524</v>
      </c>
      <c r="B30">
        <f>'MM Black Cations'!BL29</f>
        <v>71.552797006416498</v>
      </c>
      <c r="C30">
        <f>'MM Black Cations'!BM29</f>
        <v>233.40522383493067</v>
      </c>
      <c r="D30">
        <f>'MM Black Cations'!BN29</f>
        <v>9.920336318445008</v>
      </c>
      <c r="E30">
        <f>'MM Black Cations'!BP29</f>
        <v>11.829864343890026</v>
      </c>
      <c r="F30">
        <f>'MM Black Anions'!AC30</f>
        <v>18.52</v>
      </c>
      <c r="G30">
        <f>'MM Black Anions'!AD30</f>
        <v>60.412239999999997</v>
      </c>
      <c r="H30">
        <f>'MM Black Anions'!AE30</f>
        <v>2.9739137042394828</v>
      </c>
      <c r="I30">
        <f>'MM Black Anions'!AF30</f>
        <v>3.017040291788931</v>
      </c>
      <c r="J30">
        <f t="shared" si="0"/>
        <v>3.8635419549900929</v>
      </c>
      <c r="K30">
        <f t="shared" si="1"/>
        <v>3.3357848629914866</v>
      </c>
      <c r="L30">
        <f t="shared" si="2"/>
        <v>3.9210163603335899</v>
      </c>
      <c r="P30">
        <f>'MM Black Si'!D29/1000</f>
        <v>195.17455178805577</v>
      </c>
      <c r="Q30">
        <f>'MM Black Si'!F29</f>
        <v>636.65938793263797</v>
      </c>
      <c r="R30">
        <f>'MM Black Si'!G29</f>
        <v>1361.7122117120998</v>
      </c>
      <c r="S30">
        <f t="shared" si="4"/>
        <v>0.33483678646792658</v>
      </c>
      <c r="T30">
        <f t="shared" si="5"/>
        <v>7.2693171958632648E-3</v>
      </c>
      <c r="U30">
        <f t="shared" si="6"/>
        <v>1.4507020801490841E-2</v>
      </c>
    </row>
    <row r="31" spans="1:21" x14ac:dyDescent="0.2">
      <c r="A31">
        <f>'MM Black Cations'!C30</f>
        <v>542</v>
      </c>
      <c r="B31">
        <f>'MM Black Cations'!BL30</f>
        <v>71.02432853971051</v>
      </c>
      <c r="C31">
        <f>'MM Black Cations'!BM30</f>
        <v>233.31491925294901</v>
      </c>
      <c r="D31">
        <f>'MM Black Cations'!BN30</f>
        <v>9.9254357677733847</v>
      </c>
      <c r="E31">
        <f>'MM Black Cations'!BP30</f>
        <v>11.758924915036832</v>
      </c>
      <c r="F31">
        <f>'MM Black Anions'!AC31</f>
        <v>17.79</v>
      </c>
      <c r="G31">
        <f>'MM Black Anions'!AD31</f>
        <v>58.440149999999996</v>
      </c>
      <c r="H31">
        <f>'MM Black Anions'!AE31</f>
        <v>2.8708456225834098</v>
      </c>
      <c r="I31">
        <f>'MM Black Anions'!AF31</f>
        <v>2.9139343171493062</v>
      </c>
      <c r="J31">
        <f t="shared" si="0"/>
        <v>3.9923737234238623</v>
      </c>
      <c r="K31">
        <f t="shared" si="1"/>
        <v>3.45732131665154</v>
      </c>
      <c r="L31">
        <f t="shared" si="2"/>
        <v>4.0354117956030509</v>
      </c>
      <c r="P31">
        <f>'MM Black Si'!D30/1000</f>
        <v>187.05159773472687</v>
      </c>
      <c r="Q31">
        <f>'MM Black Si'!F30</f>
        <v>614.46449855857782</v>
      </c>
      <c r="R31">
        <f>'MM Black Si'!G30</f>
        <v>1314.2409068493896</v>
      </c>
      <c r="S31">
        <f t="shared" si="4"/>
        <v>0.34672805389698302</v>
      </c>
      <c r="T31">
        <f t="shared" si="5"/>
        <v>7.5357582598023238E-3</v>
      </c>
      <c r="U31">
        <f t="shared" si="6"/>
        <v>1.5038737301690367E-2</v>
      </c>
    </row>
    <row r="32" spans="1:21" x14ac:dyDescent="0.2">
      <c r="A32">
        <f>'MM Black Cations'!C31</f>
        <v>560</v>
      </c>
      <c r="B32">
        <f>'MM Black Cations'!BL31</f>
        <v>72.999346921325994</v>
      </c>
      <c r="C32">
        <f>'MM Black Cations'!BM31</f>
        <v>225.71398068073998</v>
      </c>
      <c r="D32">
        <f>'MM Black Cations'!BN31</f>
        <v>9.6045699424964202</v>
      </c>
      <c r="E32">
        <f>'MM Black Cations'!BP31</f>
        <v>11.351141302495046</v>
      </c>
      <c r="F32">
        <f>'MM Black Anions'!AC32</f>
        <v>18.73</v>
      </c>
      <c r="G32">
        <f>'MM Black Anions'!AD32</f>
        <v>57.913159999999998</v>
      </c>
      <c r="H32">
        <f>'MM Black Anions'!AE32</f>
        <v>2.8330572874704765</v>
      </c>
      <c r="I32">
        <f>'MM Black Anions'!AF32</f>
        <v>2.8732925570936287</v>
      </c>
      <c r="J32">
        <f t="shared" si="0"/>
        <v>3.8974557886452748</v>
      </c>
      <c r="K32">
        <f t="shared" si="1"/>
        <v>3.390178513146819</v>
      </c>
      <c r="L32">
        <f t="shared" si="2"/>
        <v>3.9505692779077348</v>
      </c>
      <c r="P32">
        <f>'MM Black Si'!D31/1000</f>
        <v>193.63048978739479</v>
      </c>
      <c r="Q32">
        <f>'MM Black Si'!F31</f>
        <v>598.70547442262466</v>
      </c>
      <c r="R32">
        <f>'MM Black Si'!G31</f>
        <v>1280.5348844183443</v>
      </c>
      <c r="S32">
        <f t="shared" si="4"/>
        <v>0.3437520180632917</v>
      </c>
      <c r="T32">
        <f t="shared" si="5"/>
        <v>7.4838786527036899E-3</v>
      </c>
      <c r="U32">
        <f t="shared" si="6"/>
        <v>1.493478849730945E-2</v>
      </c>
    </row>
    <row r="33" spans="1:21" x14ac:dyDescent="0.2">
      <c r="A33">
        <f>'MM Black Cations'!C32</f>
        <v>578</v>
      </c>
      <c r="B33">
        <f>'MM Black Cations'!BL32</f>
        <v>68.799996264296382</v>
      </c>
      <c r="C33">
        <f>'MM Black Cations'!BM32</f>
        <v>226.07678772447798</v>
      </c>
      <c r="D33">
        <f>'MM Black Cations'!BN32</f>
        <v>9.6160269089836454</v>
      </c>
      <c r="E33">
        <f>'MM Black Cations'!BP32</f>
        <v>11.376537818286362</v>
      </c>
      <c r="F33">
        <f>'MM Black Anions'!AC33</f>
        <v>17.11</v>
      </c>
      <c r="G33">
        <f>'MM Black Anions'!AD33</f>
        <v>56.223460000000003</v>
      </c>
      <c r="H33">
        <f>'MM Black Anions'!AE33</f>
        <v>2.7428649273428376</v>
      </c>
      <c r="I33">
        <f>'MM Black Anions'!AF33</f>
        <v>2.7859667387107327</v>
      </c>
      <c r="J33">
        <f t="shared" si="0"/>
        <v>4.0210401089594621</v>
      </c>
      <c r="K33">
        <f t="shared" si="1"/>
        <v>3.5058331940170357</v>
      </c>
      <c r="L33">
        <f t="shared" si="2"/>
        <v>4.0835153055528242</v>
      </c>
      <c r="P33">
        <f>'MM Black Si'!D32/1000</f>
        <v>186.89038774126919</v>
      </c>
      <c r="Q33">
        <f>'MM Black Si'!F32</f>
        <v>614.12181411781057</v>
      </c>
      <c r="R33">
        <f>'MM Black Si'!G32</f>
        <v>1313.5079598504115</v>
      </c>
      <c r="S33">
        <f t="shared" si="4"/>
        <v>0.33725424263190351</v>
      </c>
      <c r="T33">
        <f t="shared" si="5"/>
        <v>7.3056189048217972E-3</v>
      </c>
      <c r="U33">
        <f t="shared" si="6"/>
        <v>1.4580853546211603E-2</v>
      </c>
    </row>
    <row r="34" spans="1:21" x14ac:dyDescent="0.2">
      <c r="A34">
        <f>'MM Black Cations'!C33</f>
        <v>596</v>
      </c>
      <c r="B34">
        <f>'MM Black Cations'!BL33</f>
        <v>180.64823446030559</v>
      </c>
      <c r="C34">
        <f>'MM Black Cations'!BM33</f>
        <v>392.54861348224415</v>
      </c>
      <c r="D34">
        <f>'MM Black Cations'!BN33</f>
        <v>16.726884201249042</v>
      </c>
      <c r="E34">
        <f>'MM Black Cations'!BP33</f>
        <v>19.852725406776575</v>
      </c>
      <c r="F34">
        <f>'MM Black Anions'!AC34</f>
        <v>51.489999999999995</v>
      </c>
      <c r="G34">
        <f>'MM Black Anions'!AD34</f>
        <v>111.88777</v>
      </c>
      <c r="H34">
        <f>'MM Black Anions'!AE34</f>
        <v>5.4798261595008126</v>
      </c>
      <c r="I34">
        <f>'MM Black Anions'!AF34</f>
        <v>5.5626200383265472</v>
      </c>
      <c r="J34">
        <f t="shared" si="0"/>
        <v>3.5084139533949434</v>
      </c>
      <c r="K34">
        <f t="shared" si="1"/>
        <v>3.0524479635632793</v>
      </c>
      <c r="L34">
        <f t="shared" si="2"/>
        <v>3.5689522688932476</v>
      </c>
      <c r="P34">
        <f>'MM Black Si'!D33/1000</f>
        <v>446.5277688348026</v>
      </c>
      <c r="Q34">
        <f>'MM Black Si'!F33</f>
        <v>970.30484167802615</v>
      </c>
      <c r="R34">
        <f>'MM Black Si'!G33</f>
        <v>2075.3262687082879</v>
      </c>
      <c r="S34">
        <f t="shared" si="4"/>
        <v>0.36273451624620329</v>
      </c>
      <c r="T34">
        <f t="shared" si="5"/>
        <v>8.0386559047982056E-3</v>
      </c>
      <c r="U34">
        <f t="shared" si="6"/>
        <v>1.6035083238267463E-2</v>
      </c>
    </row>
    <row r="35" spans="1:21" x14ac:dyDescent="0.2">
      <c r="A35">
        <f>'MM Black Cations'!C34</f>
        <v>614</v>
      </c>
      <c r="B35">
        <f>'MM Black Cations'!BL34</f>
        <v>63.696161703017026</v>
      </c>
      <c r="C35">
        <f>'MM Black Cations'!BM34</f>
        <v>221.59894656479619</v>
      </c>
      <c r="D35">
        <f>'MM Black Cations'!BN34</f>
        <v>9.4154188725410979</v>
      </c>
      <c r="E35">
        <f>'MM Black Cations'!BP34</f>
        <v>11.238353428318685</v>
      </c>
      <c r="F35">
        <f>'MM Black Anions'!AC35</f>
        <v>16.45</v>
      </c>
      <c r="G35">
        <f>'MM Black Anions'!AD35</f>
        <v>57.229550000000003</v>
      </c>
      <c r="H35">
        <f>'MM Black Anions'!AE35</f>
        <v>2.8083923378326556</v>
      </c>
      <c r="I35">
        <f>'MM Black Anions'!AF35</f>
        <v>2.8456957940058807</v>
      </c>
      <c r="J35">
        <f t="shared" si="0"/>
        <v>3.8721070944083289</v>
      </c>
      <c r="K35">
        <f t="shared" si="1"/>
        <v>3.3526009687832072</v>
      </c>
      <c r="L35">
        <f t="shared" si="2"/>
        <v>3.9492462447992294</v>
      </c>
      <c r="P35">
        <f>'MM Black Si'!D34/1000</f>
        <v>182.97829833781481</v>
      </c>
      <c r="Q35">
        <f>'MM Black Si'!F34</f>
        <v>636.5814999172577</v>
      </c>
      <c r="R35">
        <f>'MM Black Si'!G34</f>
        <v>1361.5456217525398</v>
      </c>
      <c r="S35">
        <f t="shared" si="4"/>
        <v>0.31939379834210418</v>
      </c>
      <c r="T35">
        <f t="shared" si="5"/>
        <v>6.9010086643959819E-3</v>
      </c>
      <c r="U35">
        <f t="shared" si="6"/>
        <v>1.3773665554686298E-2</v>
      </c>
    </row>
    <row r="36" spans="1:21" x14ac:dyDescent="0.2">
      <c r="A36">
        <f>'MM Black Cations'!C35</f>
        <v>632</v>
      </c>
      <c r="B36">
        <f>'MM Black Cations'!BL35</f>
        <v>66.286032615949281</v>
      </c>
      <c r="C36">
        <f>'MM Black Cations'!BM35</f>
        <v>228.42166839456129</v>
      </c>
      <c r="D36">
        <f>'MM Black Cations'!BN35</f>
        <v>9.706420041882156</v>
      </c>
      <c r="E36">
        <f>'MM Black Cations'!BP35</f>
        <v>11.551802489456891</v>
      </c>
      <c r="F36">
        <f>'MM Black Anions'!AC36</f>
        <v>18.87</v>
      </c>
      <c r="G36">
        <f>'MM Black Anions'!AD36</f>
        <v>65.026020000000003</v>
      </c>
      <c r="H36">
        <f>'MM Black Anions'!AE36</f>
        <v>3.2187990951489795</v>
      </c>
      <c r="I36">
        <f>'MM Black Anions'!AF36</f>
        <v>3.2553899758485421</v>
      </c>
      <c r="J36">
        <f t="shared" si="0"/>
        <v>3.5127733235797192</v>
      </c>
      <c r="K36">
        <f t="shared" si="1"/>
        <v>3.0155408135010995</v>
      </c>
      <c r="L36">
        <f t="shared" si="2"/>
        <v>3.5485157155237066</v>
      </c>
      <c r="P36">
        <f>'MM Black Si'!D35/1000</f>
        <v>186.8559288868301</v>
      </c>
      <c r="Q36">
        <f>'MM Black Si'!F35</f>
        <v>643.9055309440165</v>
      </c>
      <c r="R36">
        <f>'MM Black Si'!G35</f>
        <v>1377.210548206355</v>
      </c>
      <c r="S36">
        <f t="shared" si="4"/>
        <v>0.32220553322869316</v>
      </c>
      <c r="T36">
        <f t="shared" si="5"/>
        <v>7.0314500780909181E-3</v>
      </c>
      <c r="U36">
        <f t="shared" si="6"/>
        <v>1.4030185444413697E-2</v>
      </c>
    </row>
    <row r="37" spans="1:21" x14ac:dyDescent="0.2">
      <c r="A37">
        <f>'MM Black Cations'!C36</f>
        <v>650</v>
      </c>
      <c r="B37">
        <f>'MM Black Cations'!BL36</f>
        <v>69.791215711508912</v>
      </c>
      <c r="C37">
        <f>'MM Black Cations'!BM36</f>
        <v>229.61309969086432</v>
      </c>
      <c r="D37">
        <f>'MM Black Cations'!BN36</f>
        <v>9.7598103350040937</v>
      </c>
      <c r="E37">
        <f>'MM Black Cations'!BP36</f>
        <v>11.589994831853717</v>
      </c>
      <c r="F37">
        <f>'MM Black Anions'!AC37</f>
        <v>21.519999999999996</v>
      </c>
      <c r="G37">
        <f>'MM Black Anions'!AD37</f>
        <v>70.800799999999981</v>
      </c>
      <c r="H37">
        <f>'MM Black Anions'!AE37</f>
        <v>3.5397512088519809</v>
      </c>
      <c r="I37">
        <f>'MM Black Anions'!AF37</f>
        <v>3.5729731534699281</v>
      </c>
      <c r="J37">
        <f t="shared" si="0"/>
        <v>3.2430862319474412</v>
      </c>
      <c r="K37">
        <f t="shared" si="1"/>
        <v>2.757202345350541</v>
      </c>
      <c r="L37">
        <f t="shared" si="2"/>
        <v>3.2437956665299823</v>
      </c>
      <c r="P37">
        <f>'MM Black Si'!D36/1000</f>
        <v>189.36064479257308</v>
      </c>
      <c r="Q37">
        <f>'MM Black Si'!F36</f>
        <v>622.99652136756549</v>
      </c>
      <c r="R37">
        <f>'MM Black Si'!G36</f>
        <v>1332.4895337758394</v>
      </c>
      <c r="S37">
        <f t="shared" si="4"/>
        <v>0.33095126288217258</v>
      </c>
      <c r="T37">
        <f t="shared" si="5"/>
        <v>7.3050871299695534E-3</v>
      </c>
      <c r="U37">
        <f t="shared" si="6"/>
        <v>1.4571567528519642E-2</v>
      </c>
    </row>
    <row r="38" spans="1:21" x14ac:dyDescent="0.2">
      <c r="A38">
        <f>'MM Black Cations'!C37</f>
        <v>668</v>
      </c>
      <c r="B38">
        <f>'MM Black Cations'!BL37</f>
        <v>70.966392293326606</v>
      </c>
      <c r="C38">
        <f>'MM Black Cations'!BM37</f>
        <v>229.00854793056493</v>
      </c>
      <c r="D38">
        <f>'MM Black Cations'!BN37</f>
        <v>9.73466277711311</v>
      </c>
      <c r="E38">
        <f>'MM Black Cations'!BP37</f>
        <v>11.547818263559066</v>
      </c>
      <c r="F38">
        <f>'MM Black Anions'!AC38</f>
        <v>22.94</v>
      </c>
      <c r="G38">
        <f>'MM Black Anions'!AD38</f>
        <v>74.027380000000008</v>
      </c>
      <c r="H38">
        <f>'MM Black Anions'!AE38</f>
        <v>3.7053543510675189</v>
      </c>
      <c r="I38">
        <f>'MM Black Anions'!AF38</f>
        <v>3.7392838742821763</v>
      </c>
      <c r="J38">
        <f t="shared" si="0"/>
        <v>3.0935654879392587</v>
      </c>
      <c r="K38">
        <f t="shared" si="1"/>
        <v>2.6271880783300894</v>
      </c>
      <c r="L38">
        <f t="shared" si="2"/>
        <v>3.0882432711198957</v>
      </c>
      <c r="P38">
        <f>'MM Black Si'!D37/1000</f>
        <v>194.79195231367558</v>
      </c>
      <c r="Q38">
        <f>'MM Black Si'!F37</f>
        <v>628.593630116231</v>
      </c>
      <c r="R38">
        <f>'MM Black Si'!G37</f>
        <v>1344.4608507434375</v>
      </c>
      <c r="S38">
        <f t="shared" si="4"/>
        <v>0.32593467122863468</v>
      </c>
      <c r="T38">
        <f t="shared" si="5"/>
        <v>7.2206696328148351E-3</v>
      </c>
      <c r="U38">
        <f t="shared" si="6"/>
        <v>1.4401756896351122E-2</v>
      </c>
    </row>
    <row r="39" spans="1:21" x14ac:dyDescent="0.2">
      <c r="A39">
        <f>'MM Black Cations'!C38</f>
        <v>686</v>
      </c>
      <c r="B39">
        <f>'MM Black Cations'!BL38</f>
        <v>66.485072021117219</v>
      </c>
      <c r="C39">
        <f>'MM Black Cations'!BM38</f>
        <v>224.85251357541839</v>
      </c>
      <c r="D39">
        <f>'MM Black Cations'!BN38</f>
        <v>9.5550537250091399</v>
      </c>
      <c r="E39">
        <f>'MM Black Cations'!BP38</f>
        <v>11.341339704567256</v>
      </c>
      <c r="F39">
        <f>'MM Black Anions'!AC39</f>
        <v>21.1</v>
      </c>
      <c r="G39">
        <f>'MM Black Anions'!AD39</f>
        <v>71.360199999999992</v>
      </c>
      <c r="H39">
        <f>'MM Black Anions'!AE39</f>
        <v>3.5705058936381135</v>
      </c>
      <c r="I39">
        <f>'MM Black Anions'!AF39</f>
        <v>3.6032485544750905</v>
      </c>
      <c r="J39">
        <f t="shared" si="0"/>
        <v>3.1509512806216686</v>
      </c>
      <c r="K39">
        <f t="shared" si="1"/>
        <v>2.6761064145095586</v>
      </c>
      <c r="L39">
        <f t="shared" si="2"/>
        <v>3.1475318821627685</v>
      </c>
      <c r="P39">
        <f>'MM Black Si'!D38/1000</f>
        <v>183.0894075503416</v>
      </c>
      <c r="Q39">
        <f>'MM Black Si'!F38</f>
        <v>619.20837633525537</v>
      </c>
      <c r="R39">
        <f>'MM Black Si'!G38</f>
        <v>1324.3872997587093</v>
      </c>
      <c r="S39">
        <f t="shared" si="4"/>
        <v>0.32560490193266134</v>
      </c>
      <c r="T39">
        <f t="shared" si="5"/>
        <v>7.1952991912384639E-3</v>
      </c>
      <c r="U39">
        <f t="shared" si="6"/>
        <v>1.4352009855374595E-2</v>
      </c>
    </row>
    <row r="40" spans="1:21" x14ac:dyDescent="0.2">
      <c r="A40">
        <f>'MM Black Cations'!C39</f>
        <v>704</v>
      </c>
      <c r="B40">
        <f>'MM Black Cations'!BL39</f>
        <v>65.535899252349608</v>
      </c>
      <c r="C40">
        <f>'MM Black Cations'!BM39</f>
        <v>224.19831134228795</v>
      </c>
      <c r="D40">
        <f>'MM Black Cations'!BN39</f>
        <v>9.521279067290882</v>
      </c>
      <c r="E40">
        <f>'MM Black Cations'!BP39</f>
        <v>11.293902193930702</v>
      </c>
      <c r="F40">
        <f>'MM Black Anions'!AC40</f>
        <v>21.060000000000002</v>
      </c>
      <c r="G40">
        <f>'MM Black Anions'!AD40</f>
        <v>72.046260000000018</v>
      </c>
      <c r="H40">
        <f>'MM Black Anions'!AE40</f>
        <v>3.607365980481736</v>
      </c>
      <c r="I40">
        <f>'MM Black Anions'!AF40</f>
        <v>3.6397739546645385</v>
      </c>
      <c r="J40">
        <f t="shared" si="0"/>
        <v>3.1118660613651272</v>
      </c>
      <c r="K40">
        <f t="shared" si="1"/>
        <v>2.6393992510899569</v>
      </c>
      <c r="L40">
        <f t="shared" si="2"/>
        <v>3.102913074988364</v>
      </c>
      <c r="P40">
        <f>'MM Black Si'!D39/1000</f>
        <v>182.44657050664088</v>
      </c>
      <c r="Q40">
        <f>'MM Black Si'!F39</f>
        <v>624.14971770321847</v>
      </c>
      <c r="R40">
        <f>'MM Black Si'!G39</f>
        <v>1334.9560355859512</v>
      </c>
      <c r="S40">
        <f t="shared" si="4"/>
        <v>0.32203333331790879</v>
      </c>
      <c r="T40">
        <f t="shared" si="5"/>
        <v>7.1130579665847384E-3</v>
      </c>
      <c r="U40">
        <f t="shared" si="6"/>
        <v>1.4187880257134376E-2</v>
      </c>
    </row>
    <row r="41" spans="1:21" x14ac:dyDescent="0.2">
      <c r="A41">
        <f>'MM Black Cations'!C40</f>
        <v>722</v>
      </c>
      <c r="B41">
        <f>'MM Black Cations'!BL40</f>
        <v>65.405146776801715</v>
      </c>
      <c r="C41">
        <f>'MM Black Cations'!BM40</f>
        <v>222.90074021534025</v>
      </c>
      <c r="D41">
        <f>'MM Black Cations'!BN40</f>
        <v>9.4663056395179819</v>
      </c>
      <c r="E41">
        <f>'MM Black Cations'!BP40</f>
        <v>11.226004312885806</v>
      </c>
      <c r="F41">
        <f>'MM Black Anions'!AC41</f>
        <v>21.119999999999997</v>
      </c>
      <c r="G41">
        <f>'MM Black Anions'!AD41</f>
        <v>71.976959999999991</v>
      </c>
      <c r="H41">
        <f>'MM Black Anions'!AE41</f>
        <v>3.6083576689303447</v>
      </c>
      <c r="I41">
        <f>'MM Black Anions'!AF41</f>
        <v>3.6402877126530178</v>
      </c>
      <c r="J41">
        <f t="shared" si="0"/>
        <v>3.096834601174324</v>
      </c>
      <c r="K41">
        <f t="shared" si="1"/>
        <v>2.623438835076501</v>
      </c>
      <c r="L41">
        <f t="shared" si="2"/>
        <v>3.0838233675503544</v>
      </c>
      <c r="P41">
        <f>'MM Black Si'!D40/1000</f>
        <v>182.15836693804752</v>
      </c>
      <c r="Q41">
        <f>'MM Black Si'!F40</f>
        <v>620.79571452486596</v>
      </c>
      <c r="R41">
        <f>'MM Black Si'!G40</f>
        <v>1327.7823612906354</v>
      </c>
      <c r="S41">
        <f t="shared" si="4"/>
        <v>0.32175163428351938</v>
      </c>
      <c r="T41">
        <f t="shared" si="5"/>
        <v>7.1100883495083707E-3</v>
      </c>
      <c r="U41">
        <f t="shared" si="6"/>
        <v>1.4181741104158483E-2</v>
      </c>
    </row>
    <row r="42" spans="1:21" x14ac:dyDescent="0.2">
      <c r="A42">
        <f>'MM Black Cations'!C41</f>
        <v>740</v>
      </c>
      <c r="B42">
        <f>'MM Black Cations'!BL41</f>
        <v>65.048524618380398</v>
      </c>
      <c r="C42">
        <f>'MM Black Cations'!BM41</f>
        <v>218.04265452081108</v>
      </c>
      <c r="D42">
        <f>'MM Black Cations'!BN41</f>
        <v>9.2611929070249719</v>
      </c>
      <c r="E42">
        <f>'MM Black Cations'!BP41</f>
        <v>10.97818647753583</v>
      </c>
      <c r="F42">
        <f>'MM Black Anions'!AC42</f>
        <v>20.47</v>
      </c>
      <c r="G42">
        <f>'MM Black Anions'!AD42</f>
        <v>68.615440000000007</v>
      </c>
      <c r="H42">
        <f>'MM Black Anions'!AE42</f>
        <v>3.4319231329808253</v>
      </c>
      <c r="I42">
        <f>'MM Black Anions'!AF42</f>
        <v>3.4633285046235489</v>
      </c>
      <c r="J42">
        <f t="shared" si="0"/>
        <v>3.1777491264475031</v>
      </c>
      <c r="K42">
        <f t="shared" si="1"/>
        <v>2.69854322144479</v>
      </c>
      <c r="L42">
        <f t="shared" si="2"/>
        <v>3.1698368961765926</v>
      </c>
      <c r="P42">
        <f>'MM Black Si'!D41/1000</f>
        <v>183.1509063936324</v>
      </c>
      <c r="Q42">
        <f>'MM Black Si'!F41</f>
        <v>613.92183823145581</v>
      </c>
      <c r="R42">
        <f>'MM Black Si'!G41</f>
        <v>1313.0802435366986</v>
      </c>
      <c r="S42">
        <f t="shared" si="4"/>
        <v>0.31945896799335033</v>
      </c>
      <c r="T42">
        <f t="shared" si="5"/>
        <v>7.0346428551834716E-3</v>
      </c>
      <c r="U42">
        <f t="shared" si="6"/>
        <v>1.4032704837383796E-2</v>
      </c>
    </row>
    <row r="43" spans="1:21" x14ac:dyDescent="0.2">
      <c r="A43">
        <f>'MM Black Cations'!C42</f>
        <v>758</v>
      </c>
      <c r="B43">
        <f>'MM Black Cations'!BL42</f>
        <v>24.512173834472598</v>
      </c>
      <c r="C43">
        <f>'MM Black Cations'!BM42</f>
        <v>82.21383104082112</v>
      </c>
      <c r="D43">
        <f>'MM Black Cations'!BN42</f>
        <v>3.5443717567670396</v>
      </c>
      <c r="E43">
        <f>'MM Black Cations'!BP42</f>
        <v>3.6881982425861328</v>
      </c>
      <c r="F43">
        <f>'MM Black Anions'!AC43</f>
        <v>4.05</v>
      </c>
      <c r="G43">
        <f>'MM Black Anions'!AD43</f>
        <v>13.5837</v>
      </c>
      <c r="H43">
        <f>'MM Black Anions'!AE43</f>
        <v>0.64914416257761098</v>
      </c>
      <c r="I43">
        <f>'MM Black Anions'!AF43</f>
        <v>0.65507982778685514</v>
      </c>
      <c r="J43">
        <f t="shared" si="0"/>
        <v>6.0523886011043473</v>
      </c>
      <c r="K43">
        <f t="shared" si="1"/>
        <v>5.4600687506656556</v>
      </c>
      <c r="L43">
        <f t="shared" si="2"/>
        <v>5.6301508398548501</v>
      </c>
      <c r="P43">
        <f>'MM Black Si'!D42/1000</f>
        <v>19.890927656628403</v>
      </c>
      <c r="Q43">
        <f>'MM Black Si'!F42</f>
        <v>66.714171360331662</v>
      </c>
      <c r="R43">
        <f>'MM Black Si'!G42</f>
        <v>142.69090122209778</v>
      </c>
      <c r="S43">
        <f t="shared" si="4"/>
        <v>1.0238606534398864</v>
      </c>
      <c r="T43">
        <f t="shared" si="5"/>
        <v>2.4727017123896987E-2</v>
      </c>
      <c r="U43">
        <f t="shared" si="6"/>
        <v>4.9231081415370859E-2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Descriptions</vt:lpstr>
      <vt:lpstr>Stripa cations</vt:lpstr>
      <vt:lpstr>Stripa Si</vt:lpstr>
      <vt:lpstr>Stripa Anions</vt:lpstr>
      <vt:lpstr>Stripa mass balance</vt:lpstr>
      <vt:lpstr>MM Black Cations</vt:lpstr>
      <vt:lpstr>MM Black Si</vt:lpstr>
      <vt:lpstr>MM Black Anions</vt:lpstr>
      <vt:lpstr>MM Black mass balance</vt:lpstr>
      <vt:lpstr>MD White cations</vt:lpstr>
      <vt:lpstr>MD White Si</vt:lpstr>
      <vt:lpstr>MD White Anions</vt:lpstr>
      <vt:lpstr>MD White Mass Balance</vt:lpstr>
      <vt:lpstr>AT Grey Cations</vt:lpstr>
      <vt:lpstr>AT Grey Si</vt:lpstr>
      <vt:lpstr>AT Grey Anions</vt:lpstr>
      <vt:lpstr>AT Grey Mass Balance</vt:lpstr>
      <vt:lpstr>Blank Cations</vt:lpstr>
      <vt:lpstr>Blank Si</vt:lpstr>
      <vt:lpstr>Blank Anions</vt:lpstr>
      <vt:lpstr>Blank mass balance</vt:lpstr>
      <vt:lpstr>table</vt:lpstr>
      <vt:lpstr>Silica - all samples</vt:lpstr>
      <vt:lpstr>read me</vt:lpstr>
      <vt:lpstr>composition table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E. Borglin</dc:creator>
  <cp:lastModifiedBy>TimKneafsey</cp:lastModifiedBy>
  <dcterms:created xsi:type="dcterms:W3CDTF">2016-02-03T22:59:46Z</dcterms:created>
  <dcterms:modified xsi:type="dcterms:W3CDTF">2020-09-30T20:56:41Z</dcterms:modified>
</cp:coreProperties>
</file>