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robins/Box/Geothermal Electricity &amp; Heat Market Analysis &amp; Report/Direct Use/GDH database and logs/"/>
    </mc:Choice>
  </mc:AlternateContent>
  <xr:revisionPtr revIDLastSave="0" documentId="13_ncr:1_{509B697B-F402-0841-A93A-F9E874E5CCAA}" xr6:coauthVersionLast="46" xr6:coauthVersionMax="46" xr10:uidLastSave="{00000000-0000-0000-0000-000000000000}"/>
  <bookViews>
    <workbookView xWindow="0" yWindow="460" windowWidth="33820" windowHeight="16280" activeTab="1" xr2:uid="{E2D823B5-00B2-45E3-91E9-8937C23EB7A5}"/>
  </bookViews>
  <sheets>
    <sheet name="US GDH data" sheetId="1" r:id="rId1"/>
    <sheet name="Funding sources (WIP)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2" l="1"/>
  <c r="N7" i="2"/>
  <c r="N10" i="2"/>
  <c r="N18" i="2"/>
  <c r="N19" i="2"/>
  <c r="N24" i="2"/>
  <c r="N26" i="2"/>
  <c r="M4" i="2"/>
  <c r="K22" i="2"/>
  <c r="K6" i="2"/>
  <c r="N6" i="2" s="1"/>
  <c r="K4" i="2"/>
  <c r="N4" i="2" s="1"/>
  <c r="K3" i="2"/>
  <c r="N3" i="2" s="1"/>
  <c r="J25" i="2"/>
  <c r="N25" i="2" s="1"/>
  <c r="I4" i="2"/>
  <c r="H22" i="2"/>
  <c r="H8" i="2"/>
  <c r="N8" i="2" s="1"/>
  <c r="N22" i="2" l="1"/>
  <c r="R22" i="1"/>
  <c r="Q22" i="1"/>
  <c r="Q4" i="1" l="1"/>
  <c r="Q7" i="1"/>
  <c r="Q8" i="1"/>
  <c r="Q10" i="1"/>
  <c r="Q11" i="1"/>
  <c r="Q13" i="1"/>
  <c r="Q14" i="1"/>
  <c r="Q16" i="1"/>
  <c r="Q17" i="1"/>
  <c r="Q18" i="1"/>
  <c r="Q20" i="1"/>
  <c r="Q21" i="1"/>
  <c r="Q24" i="1"/>
  <c r="Q25" i="1"/>
  <c r="Q26" i="1"/>
  <c r="Q6" i="1"/>
  <c r="Q3" i="1"/>
</calcChain>
</file>

<file path=xl/sharedStrings.xml><?xml version="1.0" encoding="utf-8"?>
<sst xmlns="http://schemas.openxmlformats.org/spreadsheetml/2006/main" count="388" uniqueCount="189">
  <si>
    <t>CA</t>
  </si>
  <si>
    <t>OIT Geo-heat Center Database CD-2004</t>
  </si>
  <si>
    <t>Google Maps</t>
  </si>
  <si>
    <t>closed</t>
  </si>
  <si>
    <t>open</t>
  </si>
  <si>
    <t>San Bernardino District Heating</t>
  </si>
  <si>
    <t>San Bernardino (37 bldgs.), CA</t>
  </si>
  <si>
    <t>Google Maps pg 4 https://www.ci.san-bernardino.ca.us/civicax/filebank/blobdload.aspx?blobid=4209</t>
  </si>
  <si>
    <t>https://www.ci.san-bernardino.ca.us/water/divisions/water_utility/water_quality/geothermal/default.asp</t>
  </si>
  <si>
    <t>Susanville District Heating</t>
  </si>
  <si>
    <t>Susanville, CA</t>
  </si>
  <si>
    <t>Google Maps, coordinates for city center</t>
  </si>
  <si>
    <t>second link confirms heating system still operating http://www.energy.ca.gov/geothermal/direct_use_projects/SUSANVILLE_CITY.PDF     http://www.lassennews.com/story/2016/04/05/news/chapman-walks-out-of-wednesdays-pool-meeting/1001.html</t>
  </si>
  <si>
    <t>CO</t>
  </si>
  <si>
    <t>Pagosa Springs District Heating</t>
  </si>
  <si>
    <t>Pagosa Springs, CO</t>
  </si>
  <si>
    <t>Google Maps, help from city map http://www.pagosasprings.co.gov/vertical/Sites/%7B175F1D4C-10BE-47AA-AF3E-C1BCDE2446A6%7D/uploads/%7BB8D0B650-704E-421C-AE26-52332EAEEB5A%7D.GIF</t>
  </si>
  <si>
    <t>http://www.pagosasprings.co.gov/index.asp?Type=B_BASIC&amp;SEC=%7BE4D74380-5C86-4626-972B-C735CE3280D9%7D</t>
  </si>
  <si>
    <t>ID</t>
  </si>
  <si>
    <t>Boise City District Heating</t>
  </si>
  <si>
    <t>Boise, ID</t>
  </si>
  <si>
    <t>Technical data updated based on numbers from Jon Gunnerson, previous flow rate 4000 GPM</t>
  </si>
  <si>
    <t>Jon Gunnerson</t>
  </si>
  <si>
    <t>http://publicworks.cityofboise.org/contact-us/geothermal-program/</t>
  </si>
  <si>
    <t>Google Maps, pg. 231 http://geology.isu.edu/Geothermal/References/GRC/Neely_etal_2006_GRC_Trans.pdf</t>
  </si>
  <si>
    <t>http://publicworks.cityofboise.org/services/geothermal/</t>
  </si>
  <si>
    <t xml:space="preserve">College of Southern Idaho </t>
  </si>
  <si>
    <t>Twin Falls, ID</t>
  </si>
  <si>
    <t>NA</t>
  </si>
  <si>
    <t>http://sustainability.csi.edu/map/index.asp</t>
  </si>
  <si>
    <t>Fort Boise Veteran's Hospital</t>
  </si>
  <si>
    <t>Doug Lamb</t>
  </si>
  <si>
    <t>https://www.energystar.gov/index.cfm?fuseaction=%20labeled_buildings.showProfile&amp;profile_id=2010</t>
  </si>
  <si>
    <t>Idaho Capitol Mall</t>
  </si>
  <si>
    <t>http://www.nrel.gov/docs/fy04osti/36158.pdf</t>
  </si>
  <si>
    <t>Kanaka Rapids Ranch</t>
  </si>
  <si>
    <t xml:space="preserve">Buhl, ID </t>
  </si>
  <si>
    <t>https://energy.idaho.gov/renewableenergy/geothermal_heating.htm</t>
  </si>
  <si>
    <t>Ketchum District Heating</t>
  </si>
  <si>
    <t>Ketchum, ID</t>
  </si>
  <si>
    <t>Boyd, 2015</t>
  </si>
  <si>
    <t xml:space="preserve">Google Maps, help from Appendix 1 in linked doc http://geology.isu.edu/Geothermal/References/Consultants/ODay_2008_Guyer_Hot_Spring.pdf </t>
  </si>
  <si>
    <t>most of the system was abandoned as fluoride contamination from a pipe failure occurred in the 80's, an unknown number of residences still use the undamaged portion</t>
  </si>
  <si>
    <t>http://geology.isu.edu/Geothermal/References/Consultants/ODay_2008_Guyer_Hot_Spring.pdf</t>
  </si>
  <si>
    <t>Warm Springs Water District</t>
  </si>
  <si>
    <t>Google Maps, help from http://bwswd.com/wp-content/uploads/2015/09/BWSWD_Map_2015.jpg</t>
  </si>
  <si>
    <t>http://bwswd.com/about-the-district/</t>
  </si>
  <si>
    <t>NM</t>
  </si>
  <si>
    <t>Gila Hot Springs Ranch</t>
  </si>
  <si>
    <t>Gila Hot Springs, NM</t>
  </si>
  <si>
    <t>http://www.gilahotspringsranch.com/index.htm</t>
  </si>
  <si>
    <t>New Mexico State University*</t>
  </si>
  <si>
    <t>Las Cruces, NM</t>
  </si>
  <si>
    <t>GEA, Benjamin Matek</t>
  </si>
  <si>
    <t>initial engineering design decisions</t>
  </si>
  <si>
    <t>http://www.ourenergypolicy.org/wp-content/uploads/2011/11/2008_12_Elsevier_EnergyPolicy_Hildigunnur_Tester_BarriersEnablersGeopthermalDistrictHeatingSystemDevelopmentUS.pdf</t>
  </si>
  <si>
    <t>NV</t>
  </si>
  <si>
    <t>Elko County School District</t>
  </si>
  <si>
    <t>Elko, NV</t>
  </si>
  <si>
    <t>Google Maps, help from pg. 1 http://www.energy.wsu.edu/Documents/3GeoHeat%20Bulletin_July04.pdf</t>
  </si>
  <si>
    <t>pg. 4: https://geothermal.org/PDFs/Final_Nevada.pdf</t>
  </si>
  <si>
    <t>Elko District Heat</t>
  </si>
  <si>
    <t>Google Maps, help from pg. 1 http://www.energy.wsu.edu/Documents/1GeoHeat%20Bulletin_July04.pdf</t>
  </si>
  <si>
    <t>Manzanita Estates</t>
  </si>
  <si>
    <t>Reno, NV</t>
  </si>
  <si>
    <t>heats 100 homes together with "Warren Estates" system, updated flow rate from 710 to 600 based on phone call with Steve McKay</t>
  </si>
  <si>
    <t>http://nvgeothermal.com/</t>
  </si>
  <si>
    <t>Warren Estates</t>
  </si>
  <si>
    <t>heats 100 homes together with "Manzanita Estates" system, updated flow rate from 1000 to 600 based on phone call with Steve McKay</t>
  </si>
  <si>
    <t>http://nvgeothermal.com/    http://citeseerx.ist.psu.edu/viewdoc/download?doi=10.1.1.544.2685&amp;rep=rep1&amp;type=pdf</t>
  </si>
  <si>
    <t>OR</t>
  </si>
  <si>
    <t>City of Klamath Falls DH</t>
  </si>
  <si>
    <t xml:space="preserve">Klamath Falls, OR </t>
  </si>
  <si>
    <t>Google Maps, help from map pg. 1: http://www.oit.edu/docs/default-source/geoheat-center-documents/publications/space-district-heating/tp125.pdf?sfvrsn=3</t>
  </si>
  <si>
    <t>http://dspace.mit.edu/bitstream/handle/1721.1/42932/251518357-MIT.pdf;sequence=2</t>
  </si>
  <si>
    <t>Lakeview District Hospitals and Lakeview schools</t>
  </si>
  <si>
    <t>Lakeview, OR</t>
  </si>
  <si>
    <t>Coordinates listed are for hospital, map of whole system was not found</t>
  </si>
  <si>
    <t>Oregon Institute of Technology</t>
  </si>
  <si>
    <t>http://www.oit.edu/sustainability/clean-energy</t>
  </si>
  <si>
    <t>SD</t>
  </si>
  <si>
    <t>Midland District Heat</t>
  </si>
  <si>
    <t>Midland, SD</t>
  </si>
  <si>
    <t>Google Maps, help from pg. 2 http://www.oit.edu/docs/default-source/geoheat-center-documents/quarterly-bulletin/vol-18/18-4/18-4-art5.pdf?sfvrsn=4</t>
  </si>
  <si>
    <t>Philip District Heating</t>
  </si>
  <si>
    <t>Philip, SD</t>
  </si>
  <si>
    <t>Google Maps, help from pg. 1 http://www.oit.edu/docs/default-source/geoheat-center-documents/quarterly-bulletin/vol-24/24-2/24-2-art6.pdf?sfvrsn=4</t>
  </si>
  <si>
    <t>ABOUT</t>
  </si>
  <si>
    <t>TECHNICAL</t>
  </si>
  <si>
    <t>CONTACT</t>
  </si>
  <si>
    <t>COST</t>
  </si>
  <si>
    <t>LOCATION</t>
  </si>
  <si>
    <t>STATUS</t>
  </si>
  <si>
    <t>State</t>
  </si>
  <si>
    <t>Site</t>
  </si>
  <si>
    <t>General Location</t>
  </si>
  <si>
    <t>Notes</t>
  </si>
  <si>
    <t>Year Closed</t>
  </si>
  <si>
    <t>Year Opened</t>
  </si>
  <si>
    <t>Minerals</t>
  </si>
  <si>
    <t>Load Factor</t>
  </si>
  <si>
    <t>Source(s)</t>
  </si>
  <si>
    <t>Contact</t>
  </si>
  <si>
    <t>Source</t>
  </si>
  <si>
    <t>Employment</t>
  </si>
  <si>
    <t>Installation Cost</t>
  </si>
  <si>
    <t>Source for Installation Cost</t>
  </si>
  <si>
    <t>Operation Cost</t>
  </si>
  <si>
    <t>Source for Operation Cost</t>
  </si>
  <si>
    <t>Latitude</t>
  </si>
  <si>
    <t>Longitude</t>
  </si>
  <si>
    <t>Status of Project</t>
  </si>
  <si>
    <t>Status Updated</t>
  </si>
  <si>
    <t>If closed or inactive - why?</t>
  </si>
  <si>
    <t>Source for project status</t>
  </si>
  <si>
    <t>City Engineer</t>
  </si>
  <si>
    <t>Scott Souders</t>
  </si>
  <si>
    <t>Kristen Jensen</t>
  </si>
  <si>
    <t>Daniel Gibbs</t>
  </si>
  <si>
    <t>Martin Schmidt, Gene Tautges</t>
  </si>
  <si>
    <t>Jon Caton</t>
  </si>
  <si>
    <t>Del Eytchison</t>
  </si>
  <si>
    <t>Thom Darrah</t>
  </si>
  <si>
    <t>Steve McKay</t>
  </si>
  <si>
    <t>ECONOMIC</t>
  </si>
  <si>
    <t>Mattson and Neupane, 2017</t>
  </si>
  <si>
    <t>Sherry Newland</t>
  </si>
  <si>
    <t>Ric Johnston</t>
  </si>
  <si>
    <t>Operator interview 7-2020</t>
  </si>
  <si>
    <t>Lakeview Prison</t>
  </si>
  <si>
    <t>Brian Brown</t>
  </si>
  <si>
    <t xml:space="preserve">Darryl Anderson </t>
  </si>
  <si>
    <t>Allen Campbell</t>
  </si>
  <si>
    <t>Casey Kelly</t>
  </si>
  <si>
    <t>Mike Lattin</t>
  </si>
  <si>
    <t xml:space="preserve"> </t>
  </si>
  <si>
    <t>tied to Manzanita</t>
  </si>
  <si>
    <t>Operator interview 6-2020, Mattson and Neupane, 2017</t>
  </si>
  <si>
    <t>contact info from realtor</t>
  </si>
  <si>
    <t>Operator interview 7-2020, Mattson and Neupane, 2017</t>
  </si>
  <si>
    <t>Annual O&amp;M cost</t>
  </si>
  <si>
    <t>Energy Use (GWh/yr)</t>
  </si>
  <si>
    <t>Energy Use (X10^12 TJ/yr)</t>
  </si>
  <si>
    <t>Energy Use (X10^9 Btu/yr)</t>
  </si>
  <si>
    <t>Capacity (MWt)</t>
  </si>
  <si>
    <t>Capacity (10^6 Btu/hr)</t>
  </si>
  <si>
    <t>Site visit &amp; interview 6-2020, Mattson and Neupane, 2017</t>
  </si>
  <si>
    <t>Operator interviews 7&amp;8-2020</t>
  </si>
  <si>
    <t>Temp (F)</t>
  </si>
  <si>
    <t xml:space="preserve">Temp (C) </t>
  </si>
  <si>
    <t>Flow (GPM)</t>
  </si>
  <si>
    <t>Flow (L/min)</t>
  </si>
  <si>
    <t>Depth (ft)</t>
  </si>
  <si>
    <t>Heats schools and hospital</t>
  </si>
  <si>
    <t>Canby/I'SOT District Heating System</t>
  </si>
  <si>
    <t>Canby, CA</t>
  </si>
  <si>
    <t>Modoc joint unified school district (Alturas)</t>
  </si>
  <si>
    <t>Modoc County, CA</t>
  </si>
  <si>
    <t>Operator Interview 6-2020, Mattson and Neupane, 2017</t>
  </si>
  <si>
    <t>Allen Lansbury, Val Clemens</t>
  </si>
  <si>
    <t>Capacity (10^9 Btu/yr)</t>
  </si>
  <si>
    <t>Dale Merrick</t>
  </si>
  <si>
    <t>USDA loan</t>
  </si>
  <si>
    <t>USDOE loan</t>
  </si>
  <si>
    <t>USDOE grant</t>
  </si>
  <si>
    <t> State Business Energy Tax Credit Program</t>
  </si>
  <si>
    <t>State Grant</t>
  </si>
  <si>
    <t>State Loan</t>
  </si>
  <si>
    <t>One grant from DOE for site characteristics study, two grants from California Energy Commission - $60,000 and $400,000 - for economic study and installation, respectively, and final $2.75 million grant from the CEC</t>
  </si>
  <si>
    <t>State grants came from California Energy Commission</t>
  </si>
  <si>
    <t>Sources listed in Rachel Rubin's documentation</t>
  </si>
  <si>
    <t>Source: email communication with Doug Lamb</t>
  </si>
  <si>
    <t>Source: GHG Bulletin August 1997</t>
  </si>
  <si>
    <t>Lund, 1979 states that the federal government funded 80% of the approx. $2 million costs and that the rest would come from "city, county, and state funds"</t>
  </si>
  <si>
    <t>https://www.rd.usda.gov/newsroom/news-release/clean-geothermal-heating-lakeview-oregon-community-buildings-keeping-energy</t>
  </si>
  <si>
    <t>Source: https://urbanecologycmu.wordpress.com/2016/11/01/geothermal-energy-oregon-institute-of-technology/</t>
  </si>
  <si>
    <t>Source: Geothermal District Heating System, Philip, South Dakota, GHC Bulletin June 2003, Vol 24, No. 2</t>
  </si>
  <si>
    <t>Source: https://www.energy.gov/sites/prod/files/2014/02/f7/canby_cascaded_peer2013.pdf</t>
  </si>
  <si>
    <t xml:space="preserve">Source: Anderson Engineering (email) "Modoc unified school district covered the rest of the cost - $992,689" </t>
  </si>
  <si>
    <t>HUD grant</t>
  </si>
  <si>
    <t>Total grant amount</t>
  </si>
  <si>
    <t>Other federal grants</t>
  </si>
  <si>
    <t>Design and construction($?) funded by the New Mexico State Legislature</t>
  </si>
  <si>
    <t>FEDERAL FUNDING SOURCE</t>
  </si>
  <si>
    <t>STATE FUNDING SOURCE</t>
  </si>
  <si>
    <t>Doug Lamb email: "Federally funded by the Department of Veteran's Affairs"</t>
  </si>
  <si>
    <t>Original system cost</t>
  </si>
  <si>
    <t>2020 Updated capital cost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</si>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</sst>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9"/>
      <color rgb="FF212121"/>
      <name val="Source Sans Pro"/>
      <family val="2"/>
    </font>
    <font>
      <sz val="11"/>
      <color rgb="FF212121"/>
      <name val="Calibri"/>
      <family val="2"/>
      <scheme val="minor"/>
    </font>
    <font>
      <sz val="9"/>
      <color rgb="FF212121"/>
      <name val="Source Sans Pro"/>
      <family val="2"/>
    </font>
    <font>
      <b/>
      <sz val="10"/>
      <color rgb="FF212121"/>
      <name val="Source Sans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9"/>
      </patternFill>
    </fill>
    <fill>
      <patternFill patternType="solid">
        <fgColor theme="6" tint="-0.499984740745262"/>
        <bgColor indexed="9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164" fontId="4" fillId="6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4" fillId="14" borderId="1" xfId="0" applyFont="1" applyFill="1" applyBorder="1" applyAlignment="1">
      <alignment horizontal="center" vertical="top"/>
    </xf>
    <xf numFmtId="0" fontId="7" fillId="0" borderId="0" xfId="0" applyFont="1"/>
    <xf numFmtId="3" fontId="4" fillId="14" borderId="1" xfId="0" applyNumberFormat="1" applyFont="1" applyFill="1" applyBorder="1" applyAlignment="1">
      <alignment horizontal="center" vertical="top"/>
    </xf>
    <xf numFmtId="3" fontId="6" fillId="13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/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6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center"/>
    </xf>
    <xf numFmtId="0" fontId="2" fillId="0" borderId="0" xfId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6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12" fillId="0" borderId="1" xfId="0" applyFont="1" applyFill="1" applyBorder="1" applyAlignment="1">
      <alignment vertical="top"/>
    </xf>
    <xf numFmtId="6" fontId="12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12" fillId="0" borderId="1" xfId="0" applyFont="1" applyFill="1" applyBorder="1"/>
    <xf numFmtId="0" fontId="12" fillId="0" borderId="1" xfId="0" applyFont="1" applyBorder="1"/>
    <xf numFmtId="0" fontId="8" fillId="0" borderId="1" xfId="0" applyFont="1" applyFill="1" applyBorder="1"/>
    <xf numFmtId="0" fontId="11" fillId="0" borderId="1" xfId="0" applyFont="1" applyBorder="1" applyAlignment="1">
      <alignment vertical="center"/>
    </xf>
    <xf numFmtId="6" fontId="1" fillId="0" borderId="1" xfId="0" applyNumberFormat="1" applyFont="1" applyFill="1" applyBorder="1" applyAlignment="1">
      <alignment horizontal="left" vertical="top"/>
    </xf>
    <xf numFmtId="6" fontId="12" fillId="0" borderId="1" xfId="0" applyNumberFormat="1" applyFont="1" applyFill="1" applyBorder="1" applyAlignment="1">
      <alignment horizontal="left" vertical="top"/>
    </xf>
    <xf numFmtId="6" fontId="12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4" fillId="14" borderId="1" xfId="0" applyNumberFormat="1" applyFont="1" applyFill="1" applyBorder="1" applyAlignment="1">
      <alignment horizontal="center" vertical="center"/>
    </xf>
    <xf numFmtId="165" fontId="16" fillId="0" borderId="1" xfId="2" applyNumberFormat="1" applyFont="1" applyBorder="1"/>
    <xf numFmtId="165" fontId="0" fillId="0" borderId="1" xfId="2" applyNumberFormat="1" applyFont="1" applyBorder="1"/>
    <xf numFmtId="165" fontId="14" fillId="0" borderId="1" xfId="2" applyNumberFormat="1" applyFont="1" applyBorder="1" applyAlignment="1">
      <alignment horizontal="left"/>
    </xf>
    <xf numFmtId="0" fontId="18" fillId="1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/>
    <xf numFmtId="6" fontId="16" fillId="0" borderId="1" xfId="0" applyNumberFormat="1" applyFont="1" applyBorder="1"/>
    <xf numFmtId="3" fontId="7" fillId="0" borderId="1" xfId="0" applyNumberFormat="1" applyFont="1" applyBorder="1"/>
    <xf numFmtId="3" fontId="0" fillId="0" borderId="1" xfId="0" applyNumberFormat="1" applyBorder="1"/>
    <xf numFmtId="165" fontId="17" fillId="0" borderId="1" xfId="2" applyNumberFormat="1" applyFont="1" applyBorder="1"/>
    <xf numFmtId="165" fontId="14" fillId="0" borderId="1" xfId="2" applyNumberFormat="1" applyFont="1" applyBorder="1" applyAlignment="1">
      <alignment horizontal="right"/>
    </xf>
    <xf numFmtId="0" fontId="0" fillId="17" borderId="1" xfId="0" applyFill="1" applyBorder="1" applyAlignment="1">
      <alignment horizontal="center" vertical="center"/>
    </xf>
    <xf numFmtId="0" fontId="21" fillId="17" borderId="1" xfId="0" applyFont="1" applyFill="1" applyBorder="1" applyAlignment="1">
      <alignment horizontal="left" vertical="center"/>
    </xf>
    <xf numFmtId="0" fontId="0" fillId="18" borderId="1" xfId="0" applyFill="1" applyBorder="1" applyAlignment="1">
      <alignment horizontal="center" vertical="center"/>
    </xf>
    <xf numFmtId="0" fontId="20" fillId="18" borderId="1" xfId="0" applyFont="1" applyFill="1" applyBorder="1" applyAlignment="1">
      <alignment horizontal="left" vertical="center"/>
    </xf>
    <xf numFmtId="0" fontId="18" fillId="16" borderId="1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165" fontId="4" fillId="14" borderId="1" xfId="0" applyNumberFormat="1" applyFont="1" applyFill="1" applyBorder="1" applyAlignment="1">
      <alignment horizontal="center" vertical="top"/>
    </xf>
    <xf numFmtId="165" fontId="6" fillId="1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/>
    </xf>
    <xf numFmtId="165" fontId="7" fillId="0" borderId="0" xfId="0" applyNumberFormat="1" applyFont="1"/>
    <xf numFmtId="165" fontId="0" fillId="0" borderId="0" xfId="0" applyNumberFormat="1"/>
    <xf numFmtId="0" fontId="24" fillId="0" borderId="1" xfId="0" applyFont="1" applyFill="1" applyBorder="1"/>
    <xf numFmtId="0" fontId="25" fillId="0" borderId="1" xfId="0" applyFont="1" applyFill="1" applyBorder="1"/>
    <xf numFmtId="165" fontId="22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1" applyFont="1" applyFill="1" applyBorder="1" applyAlignment="1">
      <alignment vertical="top"/>
    </xf>
    <xf numFmtId="6" fontId="22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165" fontId="0" fillId="0" borderId="1" xfId="0" applyNumberFormat="1" applyBorder="1"/>
    <xf numFmtId="0" fontId="26" fillId="0" borderId="1" xfId="0" applyFont="1" applyBorder="1" applyAlignment="1">
      <alignment horizontal="center" vertical="center"/>
    </xf>
    <xf numFmtId="0" fontId="27" fillId="19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/>
    <xf numFmtId="165" fontId="26" fillId="0" borderId="1" xfId="2" applyNumberFormat="1" applyFont="1" applyBorder="1"/>
    <xf numFmtId="0" fontId="28" fillId="0" borderId="1" xfId="1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B0A8"/>
      <color rgb="FFFF6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RUBIN/AppData/Local/Microsoft/Windows/INetCache/Content.Outlook/18I85VIL/PRA%20September%202020%20NR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F2">
            <v>24495</v>
          </cell>
        </row>
        <row r="3">
          <cell r="F3">
            <v>22058</v>
          </cell>
        </row>
        <row r="4">
          <cell r="F4">
            <v>143437</v>
          </cell>
        </row>
        <row r="5">
          <cell r="F5">
            <v>23450</v>
          </cell>
        </row>
        <row r="6">
          <cell r="F6">
            <v>325000</v>
          </cell>
        </row>
        <row r="7">
          <cell r="F7">
            <v>33450</v>
          </cell>
        </row>
        <row r="8">
          <cell r="F8">
            <v>50540</v>
          </cell>
        </row>
        <row r="9">
          <cell r="F9">
            <v>26850</v>
          </cell>
        </row>
        <row r="10">
          <cell r="F10">
            <v>36000</v>
          </cell>
        </row>
        <row r="11">
          <cell r="F11">
            <v>75000</v>
          </cell>
        </row>
        <row r="12">
          <cell r="F12">
            <v>200000</v>
          </cell>
        </row>
        <row r="13">
          <cell r="F13">
            <v>95000</v>
          </cell>
        </row>
        <row r="14">
          <cell r="F14">
            <v>5200</v>
          </cell>
        </row>
        <row r="15">
          <cell r="F15">
            <v>70000</v>
          </cell>
        </row>
        <row r="16">
          <cell r="F16">
            <v>162496</v>
          </cell>
        </row>
        <row r="17">
          <cell r="F17">
            <v>120443</v>
          </cell>
        </row>
        <row r="18">
          <cell r="F18">
            <v>528306</v>
          </cell>
        </row>
        <row r="19">
          <cell r="F19">
            <v>82920</v>
          </cell>
        </row>
        <row r="20">
          <cell r="F20">
            <v>585536</v>
          </cell>
        </row>
        <row r="21">
          <cell r="F21">
            <v>750000</v>
          </cell>
        </row>
        <row r="22">
          <cell r="F22">
            <v>378360</v>
          </cell>
        </row>
        <row r="24">
          <cell r="F24">
            <v>3155759</v>
          </cell>
        </row>
        <row r="25">
          <cell r="F25">
            <v>880000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vgeothermal.com/" TargetMode="External"/><Relationship Id="rId2" Type="http://schemas.openxmlformats.org/officeDocument/2006/relationships/hyperlink" Target="http://www.ourenergypolicy.org/wp-content/uploads/2011/11/2008_12_Elsevier_EnergyPolicy_Hildigunnur_Tester_BarriersEnablersGeopthermalDistrictHeatingSystemDevelopmentUS.pdf" TargetMode="External"/><Relationship Id="rId1" Type="http://schemas.openxmlformats.org/officeDocument/2006/relationships/hyperlink" Target="http://www.nrel.gov/docs/fy04osti/3615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urenergypolicy.org/wp-content/uploads/2011/11/2008_12_Elsevier_EnergyPolicy_Hildigunnur_Tester_BarriersEnablersGeopthermalDistrictHeatingSystemDevelopmentUS.pdf" TargetMode="External"/><Relationship Id="rId4" Type="http://schemas.openxmlformats.org/officeDocument/2006/relationships/hyperlink" Target="http://www.ourenergypolicy.org/wp-content/uploads/2011/11/2008_12_Elsevier_EnergyPolicy_Hildigunnur_Tester_BarriersEnablersGeopthermalDistrictHeatingSystemDevelopmentU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d.usda.gov/newsroom/news-release/clean-geothermal-heating-lakeview-oregon-community-buildings-keeping-ener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FC63-2543-4CF4-A9DB-7D0C0E09CB0F}">
  <dimension ref="A1:WM29"/>
  <sheetViews>
    <sheetView workbookViewId="0">
      <selection activeCell="AB9" sqref="AB9"/>
    </sheetView>
  </sheetViews>
  <sheetFormatPr baseColWidth="10" defaultColWidth="8.83203125" defaultRowHeight="15" x14ac:dyDescent="0.2"/>
  <cols>
    <col min="2" max="2" width="39.33203125" customWidth="1"/>
    <col min="3" max="3" width="26.33203125" customWidth="1"/>
    <col min="6" max="6" width="13.1640625" style="87" customWidth="1"/>
    <col min="7" max="7" width="17.6640625" style="29" customWidth="1"/>
    <col min="8" max="8" width="15.1640625" customWidth="1"/>
    <col min="9" max="9" width="26.33203125" customWidth="1"/>
    <col min="10" max="14" width="11.83203125" customWidth="1"/>
    <col min="25" max="25" width="16" customWidth="1"/>
    <col min="26" max="26" width="52.5" bestFit="1" customWidth="1"/>
    <col min="27" max="27" width="11.5" bestFit="1" customWidth="1"/>
    <col min="28" max="28" width="8.1640625" bestFit="1" customWidth="1"/>
    <col min="38" max="38" width="79.83203125" customWidth="1"/>
  </cols>
  <sheetData>
    <row r="1" spans="1:611" s="12" customFormat="1" ht="14.25" customHeight="1" x14ac:dyDescent="0.2">
      <c r="A1" s="3" t="s">
        <v>87</v>
      </c>
      <c r="B1" s="4" t="s">
        <v>87</v>
      </c>
      <c r="C1" s="4" t="s">
        <v>87</v>
      </c>
      <c r="D1" s="5" t="s">
        <v>87</v>
      </c>
      <c r="E1" s="3" t="s">
        <v>87</v>
      </c>
      <c r="F1" s="83" t="s">
        <v>124</v>
      </c>
      <c r="G1" s="26" t="s">
        <v>124</v>
      </c>
      <c r="H1" s="24" t="s">
        <v>124</v>
      </c>
      <c r="I1" s="24"/>
      <c r="J1" s="6" t="s">
        <v>88</v>
      </c>
      <c r="K1" s="6" t="s">
        <v>88</v>
      </c>
      <c r="L1" s="6" t="s">
        <v>88</v>
      </c>
      <c r="M1" s="6" t="s">
        <v>88</v>
      </c>
      <c r="N1" s="6" t="s">
        <v>88</v>
      </c>
      <c r="O1" s="6" t="s">
        <v>88</v>
      </c>
      <c r="P1" s="6" t="s">
        <v>88</v>
      </c>
      <c r="Q1" s="6" t="s">
        <v>88</v>
      </c>
      <c r="R1" s="6" t="s">
        <v>88</v>
      </c>
      <c r="S1" s="6" t="s">
        <v>88</v>
      </c>
      <c r="T1" s="6" t="s">
        <v>88</v>
      </c>
      <c r="U1" s="6" t="s">
        <v>88</v>
      </c>
      <c r="V1" s="6" t="s">
        <v>88</v>
      </c>
      <c r="W1" s="6"/>
      <c r="X1" s="6" t="s">
        <v>88</v>
      </c>
      <c r="Y1" s="7" t="s">
        <v>89</v>
      </c>
      <c r="Z1" s="7" t="s">
        <v>89</v>
      </c>
      <c r="AA1" s="8" t="s">
        <v>90</v>
      </c>
      <c r="AB1" s="8" t="s">
        <v>90</v>
      </c>
      <c r="AC1" s="8" t="s">
        <v>90</v>
      </c>
      <c r="AD1" s="8" t="s">
        <v>90</v>
      </c>
      <c r="AE1" s="8" t="s">
        <v>90</v>
      </c>
      <c r="AF1" s="9" t="s">
        <v>91</v>
      </c>
      <c r="AG1" s="9" t="s">
        <v>91</v>
      </c>
      <c r="AH1" s="9" t="s">
        <v>91</v>
      </c>
      <c r="AI1" s="10" t="s">
        <v>92</v>
      </c>
      <c r="AJ1" s="10" t="s">
        <v>92</v>
      </c>
      <c r="AK1" s="11" t="s">
        <v>92</v>
      </c>
      <c r="AL1" s="11" t="s">
        <v>92</v>
      </c>
      <c r="AM1" s="4" t="s">
        <v>87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</row>
    <row r="2" spans="1:611" s="23" customFormat="1" ht="58" customHeight="1" x14ac:dyDescent="0.2">
      <c r="A2" s="14" t="s">
        <v>93</v>
      </c>
      <c r="B2" s="14" t="s">
        <v>94</v>
      </c>
      <c r="C2" s="14" t="s">
        <v>95</v>
      </c>
      <c r="D2" s="14" t="s">
        <v>97</v>
      </c>
      <c r="E2" s="14" t="s">
        <v>98</v>
      </c>
      <c r="F2" s="84" t="s">
        <v>186</v>
      </c>
      <c r="G2" s="27" t="s">
        <v>187</v>
      </c>
      <c r="H2" s="21" t="s">
        <v>140</v>
      </c>
      <c r="I2" s="21" t="s">
        <v>101</v>
      </c>
      <c r="J2" s="15" t="s">
        <v>99</v>
      </c>
      <c r="K2" s="15" t="s">
        <v>148</v>
      </c>
      <c r="L2" s="15" t="s">
        <v>149</v>
      </c>
      <c r="M2" s="15" t="s">
        <v>150</v>
      </c>
      <c r="N2" s="15" t="s">
        <v>151</v>
      </c>
      <c r="O2" s="15" t="s">
        <v>152</v>
      </c>
      <c r="P2" s="15" t="s">
        <v>145</v>
      </c>
      <c r="Q2" s="15" t="s">
        <v>160</v>
      </c>
      <c r="R2" s="16" t="s">
        <v>144</v>
      </c>
      <c r="S2" s="15" t="s">
        <v>143</v>
      </c>
      <c r="T2" s="17" t="s">
        <v>141</v>
      </c>
      <c r="U2" s="17" t="s">
        <v>142</v>
      </c>
      <c r="V2" s="16" t="s">
        <v>100</v>
      </c>
      <c r="W2" s="16" t="s">
        <v>96</v>
      </c>
      <c r="X2" s="16" t="s">
        <v>101</v>
      </c>
      <c r="Y2" s="18" t="s">
        <v>102</v>
      </c>
      <c r="Z2" s="18" t="s">
        <v>103</v>
      </c>
      <c r="AA2" s="19" t="s">
        <v>104</v>
      </c>
      <c r="AB2" s="19" t="s">
        <v>105</v>
      </c>
      <c r="AC2" s="19" t="s">
        <v>106</v>
      </c>
      <c r="AD2" s="19" t="s">
        <v>107</v>
      </c>
      <c r="AE2" s="19" t="s">
        <v>108</v>
      </c>
      <c r="AF2" s="20" t="s">
        <v>109</v>
      </c>
      <c r="AG2" s="20" t="s">
        <v>110</v>
      </c>
      <c r="AH2" s="20" t="s">
        <v>103</v>
      </c>
      <c r="AI2" s="21" t="s">
        <v>111</v>
      </c>
      <c r="AJ2" s="21" t="s">
        <v>112</v>
      </c>
      <c r="AK2" s="21" t="s">
        <v>113</v>
      </c>
      <c r="AL2" s="21" t="s">
        <v>114</v>
      </c>
      <c r="AM2" s="14" t="s">
        <v>96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</row>
    <row r="3" spans="1:611" s="13" customFormat="1" ht="13.25" customHeight="1" x14ac:dyDescent="0.2">
      <c r="A3" s="30" t="s">
        <v>0</v>
      </c>
      <c r="B3" s="13" t="s">
        <v>5</v>
      </c>
      <c r="C3" s="13" t="s">
        <v>6</v>
      </c>
      <c r="D3" s="30" t="s">
        <v>135</v>
      </c>
      <c r="E3" s="30">
        <v>1984</v>
      </c>
      <c r="F3" s="85">
        <v>6000000</v>
      </c>
      <c r="G3" s="58">
        <v>13800000</v>
      </c>
      <c r="H3" s="32">
        <v>161280</v>
      </c>
      <c r="I3" s="54" t="s">
        <v>125</v>
      </c>
      <c r="K3" s="30">
        <v>138</v>
      </c>
      <c r="L3" s="33">
        <v>58.888888888888893</v>
      </c>
      <c r="M3" s="30">
        <v>3700</v>
      </c>
      <c r="N3" s="33">
        <v>14023</v>
      </c>
      <c r="O3" s="33"/>
      <c r="P3" s="30">
        <v>43.8</v>
      </c>
      <c r="Q3" s="36">
        <f>(P3*24*365)/1000</f>
        <v>383.68799999999993</v>
      </c>
      <c r="R3" s="36">
        <v>12.833284500439495</v>
      </c>
      <c r="S3" s="30">
        <v>75</v>
      </c>
      <c r="T3" s="35">
        <v>21.974802226779961</v>
      </c>
      <c r="U3" s="35">
        <v>79.05</v>
      </c>
      <c r="V3" s="36">
        <v>0.19547132044786389</v>
      </c>
      <c r="W3" s="36"/>
      <c r="X3" s="37"/>
      <c r="Y3" s="13" t="s">
        <v>117</v>
      </c>
      <c r="Z3" s="13" t="s">
        <v>1</v>
      </c>
      <c r="AA3" s="30"/>
      <c r="AF3" s="13">
        <v>34.092134999999999</v>
      </c>
      <c r="AG3" s="13">
        <v>-117.28963299999999</v>
      </c>
      <c r="AH3" s="13" t="s">
        <v>7</v>
      </c>
      <c r="AI3" s="30" t="s">
        <v>4</v>
      </c>
      <c r="AJ3" s="30">
        <v>2016</v>
      </c>
      <c r="AL3" s="13" t="s">
        <v>8</v>
      </c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</row>
    <row r="4" spans="1:611" s="13" customFormat="1" ht="13.25" customHeight="1" x14ac:dyDescent="0.2">
      <c r="A4" s="30" t="s">
        <v>0</v>
      </c>
      <c r="B4" s="13" t="s">
        <v>9</v>
      </c>
      <c r="C4" s="13" t="s">
        <v>10</v>
      </c>
      <c r="D4" s="30"/>
      <c r="E4" s="30">
        <v>1982</v>
      </c>
      <c r="F4" s="85">
        <v>2400000</v>
      </c>
      <c r="G4" s="58">
        <v>3329822</v>
      </c>
      <c r="H4" s="32">
        <v>67200</v>
      </c>
      <c r="I4" s="54" t="s">
        <v>125</v>
      </c>
      <c r="K4" s="30">
        <v>170</v>
      </c>
      <c r="L4" s="33">
        <v>76.666666666666671</v>
      </c>
      <c r="M4" s="30">
        <v>1300</v>
      </c>
      <c r="N4" s="33">
        <v>4927</v>
      </c>
      <c r="O4" s="33"/>
      <c r="P4" s="30">
        <v>19</v>
      </c>
      <c r="Q4" s="36">
        <f t="shared" ref="Q4:Q26" si="0">(P4*24*365)/1000</f>
        <v>166.44</v>
      </c>
      <c r="R4" s="36">
        <v>5.5669498974509235</v>
      </c>
      <c r="S4" s="30">
        <v>11.5</v>
      </c>
      <c r="T4" s="35">
        <v>3.3694696747729274</v>
      </c>
      <c r="U4" s="35">
        <v>12.121</v>
      </c>
      <c r="V4" s="36">
        <v>6.9093967796202832E-2</v>
      </c>
      <c r="W4" s="36"/>
      <c r="X4" s="37"/>
      <c r="Y4" s="13" t="s">
        <v>118</v>
      </c>
      <c r="Z4" s="13" t="s">
        <v>1</v>
      </c>
      <c r="AA4" s="30"/>
      <c r="AF4" s="13">
        <v>40.416623999999999</v>
      </c>
      <c r="AG4" s="13">
        <v>-120.65365300000001</v>
      </c>
      <c r="AH4" s="13" t="s">
        <v>11</v>
      </c>
      <c r="AI4" s="30" t="s">
        <v>4</v>
      </c>
      <c r="AJ4" s="30">
        <v>2016</v>
      </c>
      <c r="AL4" s="13" t="s">
        <v>12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</row>
    <row r="5" spans="1:611" s="46" customFormat="1" x14ac:dyDescent="0.2">
      <c r="A5" s="30" t="s">
        <v>0</v>
      </c>
      <c r="B5" s="47" t="s">
        <v>154</v>
      </c>
      <c r="C5" s="88" t="s">
        <v>155</v>
      </c>
      <c r="D5" s="89"/>
      <c r="E5" s="45">
        <v>2003</v>
      </c>
      <c r="F5" s="58">
        <v>1400000</v>
      </c>
      <c r="G5" s="90">
        <v>1568000</v>
      </c>
      <c r="H5" s="48">
        <v>10496</v>
      </c>
      <c r="I5" s="56" t="s">
        <v>139</v>
      </c>
      <c r="J5" s="89" t="s">
        <v>135</v>
      </c>
      <c r="K5" s="91">
        <v>185</v>
      </c>
      <c r="L5" s="91">
        <v>85</v>
      </c>
      <c r="M5" s="64"/>
      <c r="N5" s="64">
        <v>62</v>
      </c>
      <c r="O5" s="64"/>
      <c r="P5" s="64"/>
      <c r="Q5" s="36"/>
      <c r="R5" s="64">
        <v>0.38</v>
      </c>
      <c r="S5" s="64"/>
      <c r="T5" s="64">
        <v>1.2</v>
      </c>
      <c r="U5" s="64"/>
      <c r="V5" s="64">
        <v>0.47</v>
      </c>
      <c r="W5" s="52"/>
      <c r="X5" s="52"/>
      <c r="Y5" s="13" t="s">
        <v>161</v>
      </c>
      <c r="Z5" s="50" t="s">
        <v>1</v>
      </c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611" s="1" customFormat="1" x14ac:dyDescent="0.2">
      <c r="A6" s="30" t="s">
        <v>0</v>
      </c>
      <c r="B6" s="47" t="s">
        <v>156</v>
      </c>
      <c r="C6" s="50" t="s">
        <v>157</v>
      </c>
      <c r="D6" s="51"/>
      <c r="E6" s="45">
        <v>2017</v>
      </c>
      <c r="F6" s="62">
        <v>4963448</v>
      </c>
      <c r="G6" s="92">
        <v>4963448</v>
      </c>
      <c r="H6" s="62">
        <v>31558</v>
      </c>
      <c r="I6" s="57" t="s">
        <v>147</v>
      </c>
      <c r="J6" s="93"/>
      <c r="K6" s="94">
        <v>180</v>
      </c>
      <c r="L6" s="94">
        <v>82</v>
      </c>
      <c r="M6" s="63">
        <v>500</v>
      </c>
      <c r="N6" s="63">
        <v>1892</v>
      </c>
      <c r="O6" s="63"/>
      <c r="P6" s="63">
        <v>1.5</v>
      </c>
      <c r="Q6" s="36">
        <f>(P6*24*365)/1000</f>
        <v>13.14</v>
      </c>
      <c r="R6" s="63">
        <v>0.44</v>
      </c>
      <c r="S6" s="63"/>
      <c r="T6" s="63"/>
      <c r="U6" s="63"/>
      <c r="V6" s="63"/>
      <c r="W6" s="63"/>
      <c r="X6" s="51"/>
      <c r="Y6" s="53" t="s">
        <v>131</v>
      </c>
      <c r="Z6" s="95" t="s">
        <v>153</v>
      </c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</row>
    <row r="7" spans="1:611" s="13" customFormat="1" ht="13.25" customHeight="1" x14ac:dyDescent="0.2">
      <c r="A7" s="30" t="s">
        <v>13</v>
      </c>
      <c r="B7" s="13" t="s">
        <v>14</v>
      </c>
      <c r="C7" s="13" t="s">
        <v>15</v>
      </c>
      <c r="D7" s="30"/>
      <c r="E7" s="30">
        <v>1982</v>
      </c>
      <c r="F7" s="62">
        <v>1364000</v>
      </c>
      <c r="G7" s="58">
        <v>3458000</v>
      </c>
      <c r="H7" s="32">
        <v>35000</v>
      </c>
      <c r="I7" s="54" t="s">
        <v>137</v>
      </c>
      <c r="J7" s="30">
        <v>115</v>
      </c>
      <c r="K7" s="30">
        <v>140</v>
      </c>
      <c r="L7" s="33">
        <v>60</v>
      </c>
      <c r="M7" s="30">
        <v>450</v>
      </c>
      <c r="N7" s="33">
        <v>1705.5</v>
      </c>
      <c r="O7" s="33"/>
      <c r="P7" s="30">
        <v>17.5</v>
      </c>
      <c r="Q7" s="36">
        <f t="shared" si="0"/>
        <v>153.30000000000001</v>
      </c>
      <c r="R7" s="36">
        <v>5.1274538529153242</v>
      </c>
      <c r="S7" s="30">
        <v>16.399999999999999</v>
      </c>
      <c r="T7" s="35">
        <v>4.8051567535892179</v>
      </c>
      <c r="U7" s="35">
        <v>17.285599999999999</v>
      </c>
      <c r="V7" s="36">
        <v>0.10697977821265492</v>
      </c>
      <c r="W7" s="36"/>
      <c r="X7" s="37"/>
      <c r="Y7" s="13" t="s">
        <v>119</v>
      </c>
      <c r="Z7" s="13" t="s">
        <v>1</v>
      </c>
      <c r="AA7" s="30"/>
      <c r="AF7" s="13">
        <v>37.265726000000001</v>
      </c>
      <c r="AG7" s="13">
        <v>-107.014335</v>
      </c>
      <c r="AH7" s="13" t="s">
        <v>16</v>
      </c>
      <c r="AI7" s="30" t="s">
        <v>4</v>
      </c>
      <c r="AJ7" s="30">
        <v>2016</v>
      </c>
      <c r="AL7" s="13" t="s">
        <v>17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</row>
    <row r="8" spans="1:611" s="13" customFormat="1" ht="13" customHeight="1" x14ac:dyDescent="0.2">
      <c r="A8" s="30" t="s">
        <v>18</v>
      </c>
      <c r="B8" s="13" t="s">
        <v>19</v>
      </c>
      <c r="C8" s="13" t="s">
        <v>20</v>
      </c>
      <c r="D8" s="30"/>
      <c r="E8" s="30">
        <v>1983</v>
      </c>
      <c r="F8" s="62">
        <v>7128000</v>
      </c>
      <c r="G8" s="58"/>
      <c r="H8" s="32">
        <v>379000</v>
      </c>
      <c r="I8" s="54" t="s">
        <v>146</v>
      </c>
      <c r="J8" s="13" t="s">
        <v>135</v>
      </c>
      <c r="K8" s="30">
        <v>174</v>
      </c>
      <c r="L8" s="33">
        <v>78.888888888888886</v>
      </c>
      <c r="M8" s="30">
        <v>2100</v>
      </c>
      <c r="N8" s="33">
        <v>7959</v>
      </c>
      <c r="O8" s="96"/>
      <c r="P8" s="97">
        <v>70.3</v>
      </c>
      <c r="Q8" s="36">
        <f t="shared" si="0"/>
        <v>615.82799999999986</v>
      </c>
      <c r="R8" s="97">
        <v>20.6</v>
      </c>
      <c r="S8" s="96"/>
      <c r="T8" s="35">
        <v>42.3</v>
      </c>
      <c r="U8" s="35"/>
      <c r="V8" s="36">
        <v>0</v>
      </c>
      <c r="W8" s="36"/>
      <c r="X8" s="13" t="s">
        <v>21</v>
      </c>
      <c r="Y8" s="13" t="s">
        <v>22</v>
      </c>
      <c r="Z8" s="13" t="s">
        <v>23</v>
      </c>
      <c r="AA8" s="30"/>
      <c r="AF8" s="13">
        <v>43.615029</v>
      </c>
      <c r="AG8" s="13">
        <v>-116.20225499999999</v>
      </c>
      <c r="AH8" s="13" t="s">
        <v>24</v>
      </c>
      <c r="AI8" s="30" t="s">
        <v>4</v>
      </c>
      <c r="AJ8" s="30">
        <v>2016</v>
      </c>
      <c r="AL8" s="13" t="s">
        <v>25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</row>
    <row r="9" spans="1:611" s="13" customFormat="1" ht="13.25" customHeight="1" x14ac:dyDescent="0.2">
      <c r="A9" s="30" t="s">
        <v>18</v>
      </c>
      <c r="B9" s="13" t="s">
        <v>26</v>
      </c>
      <c r="C9" s="13" t="s">
        <v>27</v>
      </c>
      <c r="D9" s="30"/>
      <c r="E9" s="30">
        <v>1980</v>
      </c>
      <c r="F9" s="58"/>
      <c r="G9" s="58"/>
      <c r="H9" s="32">
        <v>190400</v>
      </c>
      <c r="I9" s="54" t="s">
        <v>125</v>
      </c>
      <c r="K9" s="30">
        <v>100</v>
      </c>
      <c r="L9" s="33">
        <v>37.777777777777779</v>
      </c>
      <c r="M9" s="30"/>
      <c r="N9" s="30" t="s">
        <v>28</v>
      </c>
      <c r="O9" s="30"/>
      <c r="P9" s="36"/>
      <c r="Q9" s="36"/>
      <c r="R9" s="30">
        <v>6.34</v>
      </c>
      <c r="S9" s="30"/>
      <c r="T9" s="30">
        <v>14</v>
      </c>
      <c r="U9" s="30">
        <v>14</v>
      </c>
      <c r="V9" s="30"/>
      <c r="W9" s="30"/>
      <c r="X9" s="40"/>
      <c r="Y9" s="13" t="s">
        <v>120</v>
      </c>
      <c r="Z9" s="13" t="s">
        <v>1</v>
      </c>
      <c r="AA9" s="30"/>
      <c r="AF9" s="13">
        <v>42.58164</v>
      </c>
      <c r="AG9" s="13">
        <v>-114.474394</v>
      </c>
      <c r="AH9" s="13" t="s">
        <v>2</v>
      </c>
      <c r="AI9" s="30" t="s">
        <v>4</v>
      </c>
      <c r="AJ9" s="30">
        <v>2016</v>
      </c>
      <c r="AL9" s="13" t="s">
        <v>29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</row>
    <row r="10" spans="1:611" s="13" customFormat="1" ht="13.25" customHeight="1" x14ac:dyDescent="0.2">
      <c r="A10" s="30" t="s">
        <v>18</v>
      </c>
      <c r="B10" s="13" t="s">
        <v>30</v>
      </c>
      <c r="C10" s="13" t="s">
        <v>20</v>
      </c>
      <c r="D10" s="30"/>
      <c r="E10" s="30">
        <v>1988</v>
      </c>
      <c r="F10" s="58">
        <v>7500000</v>
      </c>
      <c r="G10" s="58">
        <v>14775000</v>
      </c>
      <c r="H10" s="30"/>
      <c r="I10" s="40" t="s">
        <v>125</v>
      </c>
      <c r="K10" s="30">
        <v>162</v>
      </c>
      <c r="L10" s="33">
        <v>72.222222222222229</v>
      </c>
      <c r="M10" s="30">
        <v>300</v>
      </c>
      <c r="N10" s="33">
        <v>1137</v>
      </c>
      <c r="O10" s="33"/>
      <c r="P10" s="30">
        <v>6</v>
      </c>
      <c r="Q10" s="36">
        <f t="shared" si="0"/>
        <v>52.56</v>
      </c>
      <c r="R10" s="36">
        <v>1.7579841781423968</v>
      </c>
      <c r="S10" s="30">
        <v>12.1</v>
      </c>
      <c r="T10" s="35">
        <v>3.5452680925871669</v>
      </c>
      <c r="U10" s="35">
        <v>12.753400000000001</v>
      </c>
      <c r="V10" s="36">
        <v>0.2302130898021309</v>
      </c>
      <c r="W10" s="36"/>
      <c r="X10" s="37"/>
      <c r="Y10" s="13" t="s">
        <v>31</v>
      </c>
      <c r="Z10" s="13" t="s">
        <v>1</v>
      </c>
      <c r="AA10" s="30"/>
      <c r="AF10" s="13">
        <v>43.621042000000003</v>
      </c>
      <c r="AG10" s="13">
        <v>-116.189767</v>
      </c>
      <c r="AH10" s="13" t="s">
        <v>2</v>
      </c>
      <c r="AI10" s="30" t="s">
        <v>4</v>
      </c>
      <c r="AJ10" s="30">
        <v>2016</v>
      </c>
      <c r="AL10" s="13" t="s">
        <v>32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</row>
    <row r="11" spans="1:611" s="13" customFormat="1" ht="13.25" customHeight="1" x14ac:dyDescent="0.2">
      <c r="A11" s="30" t="s">
        <v>18</v>
      </c>
      <c r="B11" s="13" t="s">
        <v>33</v>
      </c>
      <c r="C11" s="13" t="s">
        <v>20</v>
      </c>
      <c r="D11" s="30"/>
      <c r="E11" s="30">
        <v>1982</v>
      </c>
      <c r="F11" s="58">
        <v>1800000</v>
      </c>
      <c r="G11" s="58">
        <v>4446000</v>
      </c>
      <c r="H11" s="32">
        <v>23500</v>
      </c>
      <c r="I11" s="54" t="s">
        <v>137</v>
      </c>
      <c r="J11" s="13" t="s">
        <v>135</v>
      </c>
      <c r="K11" s="30">
        <v>169</v>
      </c>
      <c r="L11" s="33">
        <v>76.111111111111114</v>
      </c>
      <c r="M11" s="30">
        <v>750</v>
      </c>
      <c r="N11" s="33">
        <v>2842.5</v>
      </c>
      <c r="O11" s="33"/>
      <c r="P11" s="30">
        <v>11.3</v>
      </c>
      <c r="Q11" s="36">
        <f t="shared" si="0"/>
        <v>98.988000000000014</v>
      </c>
      <c r="R11" s="36">
        <v>3.3108702021681808</v>
      </c>
      <c r="S11" s="30">
        <v>63.800000000000004</v>
      </c>
      <c r="T11" s="35">
        <v>18.693231760914156</v>
      </c>
      <c r="U11" s="35">
        <v>67.245200000000011</v>
      </c>
      <c r="V11" s="36">
        <v>0.6445225683921284</v>
      </c>
      <c r="W11" s="36"/>
      <c r="X11" s="37"/>
      <c r="Y11" s="13" t="s">
        <v>127</v>
      </c>
      <c r="Z11" s="13" t="s">
        <v>1</v>
      </c>
      <c r="AA11" s="30"/>
      <c r="AF11" s="13">
        <v>43.617773</v>
      </c>
      <c r="AG11" s="13">
        <v>-116.199561</v>
      </c>
      <c r="AH11" s="13" t="s">
        <v>2</v>
      </c>
      <c r="AI11" s="30" t="s">
        <v>4</v>
      </c>
      <c r="AJ11" s="30">
        <v>2016</v>
      </c>
      <c r="AL11" s="2" t="s">
        <v>34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</row>
    <row r="12" spans="1:611" s="13" customFormat="1" ht="13.25" customHeight="1" x14ac:dyDescent="0.2">
      <c r="A12" s="30" t="s">
        <v>18</v>
      </c>
      <c r="B12" s="13" t="s">
        <v>35</v>
      </c>
      <c r="C12" s="13" t="s">
        <v>36</v>
      </c>
      <c r="D12" s="30"/>
      <c r="E12" s="30">
        <v>1989</v>
      </c>
      <c r="F12" s="58"/>
      <c r="G12" s="58"/>
      <c r="H12" s="32">
        <v>29120</v>
      </c>
      <c r="I12" s="54" t="s">
        <v>158</v>
      </c>
      <c r="J12" s="13" t="s">
        <v>135</v>
      </c>
      <c r="K12" s="30">
        <v>99</v>
      </c>
      <c r="L12" s="33">
        <v>37.222222222222221</v>
      </c>
      <c r="M12" s="30"/>
      <c r="N12" s="30" t="s">
        <v>28</v>
      </c>
      <c r="O12" s="30"/>
      <c r="P12" s="36"/>
      <c r="Q12" s="36"/>
      <c r="R12" s="36">
        <v>1.1000000000000001</v>
      </c>
      <c r="S12" s="30"/>
      <c r="T12" s="30">
        <v>2.4</v>
      </c>
      <c r="U12" s="30"/>
      <c r="V12" s="30"/>
      <c r="W12" s="30"/>
      <c r="X12" s="40"/>
      <c r="Y12" s="13" t="s">
        <v>159</v>
      </c>
      <c r="Z12" s="13" t="s">
        <v>138</v>
      </c>
      <c r="AA12" s="30"/>
      <c r="AF12" s="13">
        <v>42.664409999999997</v>
      </c>
      <c r="AG12" s="13">
        <v>-114.803163</v>
      </c>
      <c r="AH12" s="13" t="s">
        <v>2</v>
      </c>
      <c r="AI12" s="30" t="s">
        <v>4</v>
      </c>
      <c r="AJ12" s="30">
        <v>2016</v>
      </c>
      <c r="AL12" s="13" t="s">
        <v>37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</row>
    <row r="13" spans="1:611" s="13" customFormat="1" ht="13.25" customHeight="1" x14ac:dyDescent="0.2">
      <c r="A13" s="30" t="s">
        <v>18</v>
      </c>
      <c r="B13" s="13" t="s">
        <v>38</v>
      </c>
      <c r="C13" s="13" t="s">
        <v>39</v>
      </c>
      <c r="D13" s="30"/>
      <c r="E13" s="30">
        <v>1929</v>
      </c>
      <c r="F13" s="58"/>
      <c r="G13" s="58"/>
      <c r="H13" s="30"/>
      <c r="I13" s="40"/>
      <c r="K13" s="30">
        <v>158</v>
      </c>
      <c r="L13" s="33">
        <v>70</v>
      </c>
      <c r="M13" s="30">
        <v>1027</v>
      </c>
      <c r="N13" s="33">
        <v>3892.33</v>
      </c>
      <c r="O13" s="33"/>
      <c r="P13" s="30">
        <v>3</v>
      </c>
      <c r="Q13" s="36">
        <f t="shared" si="0"/>
        <v>26.28</v>
      </c>
      <c r="R13" s="36">
        <v>0.87899208907119841</v>
      </c>
      <c r="S13" s="30">
        <v>6.6000000000000005</v>
      </c>
      <c r="T13" s="35">
        <v>1.9337825959566366</v>
      </c>
      <c r="U13" s="35">
        <v>6.9564000000000012</v>
      </c>
      <c r="V13" s="36">
        <v>0.25114155251141557</v>
      </c>
      <c r="W13" s="36"/>
      <c r="X13" s="37"/>
      <c r="Y13" s="13" t="s">
        <v>126</v>
      </c>
      <c r="Z13" s="13" t="s">
        <v>40</v>
      </c>
      <c r="AA13" s="30"/>
      <c r="AF13" s="13">
        <v>43.683256999999998</v>
      </c>
      <c r="AG13" s="13">
        <v>-114.41059799999999</v>
      </c>
      <c r="AH13" s="13" t="s">
        <v>41</v>
      </c>
      <c r="AI13" s="30" t="s">
        <v>4</v>
      </c>
      <c r="AJ13" s="30">
        <v>2016</v>
      </c>
      <c r="AK13" s="13" t="s">
        <v>42</v>
      </c>
      <c r="AL13" s="13" t="s">
        <v>43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</row>
    <row r="14" spans="1:611" s="13" customFormat="1" ht="13.25" customHeight="1" x14ac:dyDescent="0.2">
      <c r="A14" s="30" t="s">
        <v>18</v>
      </c>
      <c r="B14" s="13" t="s">
        <v>44</v>
      </c>
      <c r="C14" s="13" t="s">
        <v>20</v>
      </c>
      <c r="D14" s="30"/>
      <c r="E14" s="30">
        <v>1892</v>
      </c>
      <c r="F14" s="58"/>
      <c r="G14" s="58"/>
      <c r="H14" s="32">
        <v>313600</v>
      </c>
      <c r="I14" s="54" t="s">
        <v>146</v>
      </c>
      <c r="J14" s="13" t="s">
        <v>135</v>
      </c>
      <c r="K14" s="30">
        <v>176</v>
      </c>
      <c r="L14" s="33">
        <v>80</v>
      </c>
      <c r="M14" s="30">
        <v>1600</v>
      </c>
      <c r="N14" s="33">
        <v>6064</v>
      </c>
      <c r="O14" s="33"/>
      <c r="P14" s="30">
        <v>12.3</v>
      </c>
      <c r="Q14" s="36">
        <f t="shared" si="0"/>
        <v>107.74800000000002</v>
      </c>
      <c r="R14" s="36">
        <v>3.6038675651919139</v>
      </c>
      <c r="S14" s="30">
        <v>30</v>
      </c>
      <c r="T14" s="35">
        <v>8.7899208907119846</v>
      </c>
      <c r="U14" s="35">
        <v>31.62</v>
      </c>
      <c r="V14" s="36">
        <v>0.27842744180866469</v>
      </c>
      <c r="W14" s="36"/>
      <c r="X14" s="37"/>
      <c r="Y14" s="13" t="s">
        <v>121</v>
      </c>
      <c r="Z14" s="13" t="s">
        <v>1</v>
      </c>
      <c r="AA14" s="30"/>
      <c r="AF14" s="13">
        <v>43.607038000000003</v>
      </c>
      <c r="AG14" s="13">
        <v>-116.182605</v>
      </c>
      <c r="AH14" s="13" t="s">
        <v>45</v>
      </c>
      <c r="AI14" s="30" t="s">
        <v>4</v>
      </c>
      <c r="AJ14" s="30">
        <v>2016</v>
      </c>
      <c r="AL14" s="13" t="s">
        <v>46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</row>
    <row r="15" spans="1:611" s="13" customFormat="1" ht="13.25" customHeight="1" x14ac:dyDescent="0.2">
      <c r="A15" s="30" t="s">
        <v>47</v>
      </c>
      <c r="B15" s="13" t="s">
        <v>48</v>
      </c>
      <c r="C15" s="13" t="s">
        <v>49</v>
      </c>
      <c r="D15" s="30"/>
      <c r="E15" s="30">
        <v>1987</v>
      </c>
      <c r="F15" s="58"/>
      <c r="G15" s="59"/>
      <c r="H15" s="32">
        <v>7000</v>
      </c>
      <c r="I15" s="54" t="s">
        <v>139</v>
      </c>
      <c r="J15" s="13" t="s">
        <v>135</v>
      </c>
      <c r="K15" s="30">
        <v>165</v>
      </c>
      <c r="L15" s="33">
        <v>73.888888888888886</v>
      </c>
      <c r="M15" s="30"/>
      <c r="N15" s="30">
        <v>284</v>
      </c>
      <c r="O15" s="30"/>
      <c r="P15" s="36"/>
      <c r="Q15" s="36"/>
      <c r="R15" s="30">
        <v>0.3</v>
      </c>
      <c r="S15" s="30"/>
      <c r="T15" s="30">
        <v>0.9</v>
      </c>
      <c r="U15" s="30">
        <v>0.9</v>
      </c>
      <c r="V15" s="30">
        <v>0.3</v>
      </c>
      <c r="W15" s="30"/>
      <c r="X15" s="40"/>
      <c r="Y15" s="13" t="s">
        <v>132</v>
      </c>
      <c r="Z15" s="13" t="s">
        <v>1</v>
      </c>
      <c r="AA15" s="30"/>
      <c r="AF15" s="13">
        <v>33.195884</v>
      </c>
      <c r="AG15" s="13">
        <v>-108.20697699999999</v>
      </c>
      <c r="AH15" s="13" t="s">
        <v>2</v>
      </c>
      <c r="AI15" s="30" t="s">
        <v>4</v>
      </c>
      <c r="AJ15" s="30">
        <v>2015</v>
      </c>
      <c r="AL15" s="13" t="s">
        <v>50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</row>
    <row r="16" spans="1:611" s="13" customFormat="1" ht="13.25" customHeight="1" x14ac:dyDescent="0.2">
      <c r="A16" s="30" t="s">
        <v>47</v>
      </c>
      <c r="B16" s="13" t="s">
        <v>51</v>
      </c>
      <c r="C16" s="13" t="s">
        <v>52</v>
      </c>
      <c r="D16" s="30">
        <v>2003</v>
      </c>
      <c r="E16" s="30">
        <v>1982</v>
      </c>
      <c r="F16" s="58"/>
      <c r="G16" s="58"/>
      <c r="H16" s="30"/>
      <c r="I16" s="40"/>
      <c r="K16" s="30">
        <v>142</v>
      </c>
      <c r="L16" s="33">
        <v>61.111111111111114</v>
      </c>
      <c r="M16" s="30">
        <v>417</v>
      </c>
      <c r="N16" s="33">
        <v>1580.43</v>
      </c>
      <c r="O16" s="33"/>
      <c r="P16" s="30">
        <v>7.5</v>
      </c>
      <c r="Q16" s="36">
        <f t="shared" si="0"/>
        <v>65.7</v>
      </c>
      <c r="R16" s="36">
        <v>2.1974802226779961</v>
      </c>
      <c r="S16" s="30">
        <v>45.9</v>
      </c>
      <c r="T16" s="35">
        <v>13.448578962789336</v>
      </c>
      <c r="U16" s="35">
        <v>48.378599999999999</v>
      </c>
      <c r="V16" s="36">
        <v>0.69863013698630139</v>
      </c>
      <c r="W16" s="36"/>
      <c r="X16" s="37"/>
      <c r="Z16" s="13" t="s">
        <v>53</v>
      </c>
      <c r="AA16" s="30"/>
      <c r="AF16" s="13">
        <v>32.281191999999997</v>
      </c>
      <c r="AG16" s="13">
        <v>-106.75131</v>
      </c>
      <c r="AH16" s="13" t="s">
        <v>2</v>
      </c>
      <c r="AI16" s="30" t="s">
        <v>3</v>
      </c>
      <c r="AJ16" s="30">
        <v>2016</v>
      </c>
      <c r="AK16" s="13" t="s">
        <v>54</v>
      </c>
      <c r="AL16" s="2" t="s">
        <v>55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</row>
    <row r="17" spans="1:611" s="13" customFormat="1" ht="13.25" customHeight="1" x14ac:dyDescent="0.2">
      <c r="A17" s="30" t="s">
        <v>56</v>
      </c>
      <c r="B17" s="13" t="s">
        <v>57</v>
      </c>
      <c r="C17" s="13" t="s">
        <v>58</v>
      </c>
      <c r="D17" s="30"/>
      <c r="E17" s="30">
        <v>1986</v>
      </c>
      <c r="F17" s="58">
        <v>1500000</v>
      </c>
      <c r="G17" s="58">
        <v>3270000</v>
      </c>
      <c r="H17" s="32">
        <v>84000</v>
      </c>
      <c r="I17" s="54" t="s">
        <v>125</v>
      </c>
      <c r="K17" s="30">
        <v>190</v>
      </c>
      <c r="L17" s="33">
        <v>87.777777777777786</v>
      </c>
      <c r="M17" s="30">
        <v>950</v>
      </c>
      <c r="N17" s="33">
        <v>3600.5</v>
      </c>
      <c r="O17" s="33"/>
      <c r="P17" s="30">
        <v>14.5</v>
      </c>
      <c r="Q17" s="36">
        <f t="shared" si="0"/>
        <v>127.02</v>
      </c>
      <c r="R17" s="36">
        <v>4.2484617638441255</v>
      </c>
      <c r="S17" s="30">
        <v>15.7</v>
      </c>
      <c r="T17" s="35">
        <v>4.6000585994726046</v>
      </c>
      <c r="U17" s="35">
        <v>16.547799999999999</v>
      </c>
      <c r="V17" s="36">
        <v>0.12360258227050858</v>
      </c>
      <c r="W17" s="36"/>
      <c r="X17" s="37"/>
      <c r="Y17" s="13" t="s">
        <v>133</v>
      </c>
      <c r="Z17" s="13" t="s">
        <v>1</v>
      </c>
      <c r="AA17" s="30"/>
      <c r="AF17" s="13">
        <v>40.839427999999998</v>
      </c>
      <c r="AG17" s="13">
        <v>-115.76196299999999</v>
      </c>
      <c r="AH17" s="13" t="s">
        <v>59</v>
      </c>
      <c r="AI17" s="30" t="s">
        <v>4</v>
      </c>
      <c r="AJ17" s="30">
        <v>2016</v>
      </c>
      <c r="AL17" s="13" t="s">
        <v>60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</row>
    <row r="18" spans="1:611" s="13" customFormat="1" ht="13" customHeight="1" x14ac:dyDescent="0.2">
      <c r="A18" s="30" t="s">
        <v>56</v>
      </c>
      <c r="B18" s="13" t="s">
        <v>61</v>
      </c>
      <c r="C18" s="13" t="s">
        <v>58</v>
      </c>
      <c r="D18" s="30"/>
      <c r="E18" s="30">
        <v>1982</v>
      </c>
      <c r="F18" s="58">
        <v>827000</v>
      </c>
      <c r="G18" s="58">
        <v>2964000</v>
      </c>
      <c r="H18" s="32">
        <v>75000</v>
      </c>
      <c r="I18" s="54" t="s">
        <v>139</v>
      </c>
      <c r="J18" s="13" t="s">
        <v>135</v>
      </c>
      <c r="K18" s="30">
        <v>175</v>
      </c>
      <c r="L18" s="33">
        <v>79.444444444444443</v>
      </c>
      <c r="M18" s="30">
        <v>650</v>
      </c>
      <c r="N18" s="33">
        <v>2463.5</v>
      </c>
      <c r="O18" s="33">
        <v>869</v>
      </c>
      <c r="P18" s="30">
        <v>13</v>
      </c>
      <c r="Q18" s="36">
        <f t="shared" si="0"/>
        <v>113.88</v>
      </c>
      <c r="R18" s="36">
        <v>3.8089657193085262</v>
      </c>
      <c r="S18" s="30">
        <v>22.2</v>
      </c>
      <c r="T18" s="35">
        <v>6.5045414591268678</v>
      </c>
      <c r="U18" s="35">
        <v>23.398800000000001</v>
      </c>
      <c r="V18" s="36">
        <v>0.19494204425711276</v>
      </c>
      <c r="W18" s="36"/>
      <c r="X18" s="37"/>
      <c r="Y18" s="13" t="s">
        <v>134</v>
      </c>
      <c r="Z18" s="13" t="s">
        <v>1</v>
      </c>
      <c r="AA18" s="30"/>
      <c r="AF18" s="13">
        <v>40.831581</v>
      </c>
      <c r="AG18" s="13">
        <v>-115.76339</v>
      </c>
      <c r="AH18" s="13" t="s">
        <v>62</v>
      </c>
      <c r="AI18" s="30" t="s">
        <v>4</v>
      </c>
      <c r="AJ18" s="30">
        <v>2016</v>
      </c>
      <c r="AL18" s="13" t="s">
        <v>60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</row>
    <row r="19" spans="1:611" s="13" customFormat="1" ht="13.25" customHeight="1" x14ac:dyDescent="0.2">
      <c r="A19" s="30" t="s">
        <v>56</v>
      </c>
      <c r="B19" s="13" t="s">
        <v>63</v>
      </c>
      <c r="C19" s="13" t="s">
        <v>64</v>
      </c>
      <c r="D19" s="30"/>
      <c r="E19" s="30">
        <v>1986</v>
      </c>
      <c r="F19" s="58">
        <v>1400000</v>
      </c>
      <c r="G19" s="58">
        <v>3360000</v>
      </c>
      <c r="H19" s="30"/>
      <c r="I19" s="40" t="s">
        <v>139</v>
      </c>
      <c r="J19" s="13" t="s">
        <v>135</v>
      </c>
      <c r="K19" s="30">
        <v>212</v>
      </c>
      <c r="L19" s="30">
        <v>100</v>
      </c>
      <c r="M19" s="30">
        <v>600</v>
      </c>
      <c r="N19" s="31">
        <v>2274</v>
      </c>
      <c r="O19" s="31"/>
      <c r="P19" s="36"/>
      <c r="Q19" s="36"/>
      <c r="R19" s="30">
        <v>3.6</v>
      </c>
      <c r="S19" s="30"/>
      <c r="T19" s="30">
        <v>21.2</v>
      </c>
      <c r="U19" s="30"/>
      <c r="V19" s="30">
        <v>0.67</v>
      </c>
      <c r="W19" s="30"/>
      <c r="X19" s="40"/>
      <c r="Y19" s="13" t="s">
        <v>123</v>
      </c>
      <c r="Z19" s="13" t="s">
        <v>1</v>
      </c>
      <c r="AA19" s="30"/>
      <c r="AF19" s="13">
        <v>39.474178000000002</v>
      </c>
      <c r="AG19" s="13">
        <v>-119.836977</v>
      </c>
      <c r="AH19" s="13" t="s">
        <v>2</v>
      </c>
      <c r="AI19" s="30" t="s">
        <v>4</v>
      </c>
      <c r="AJ19" s="30">
        <v>2016</v>
      </c>
      <c r="AL19" s="2" t="s">
        <v>66</v>
      </c>
      <c r="AM19" s="13" t="s">
        <v>65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</row>
    <row r="20" spans="1:611" s="13" customFormat="1" ht="13.25" customHeight="1" x14ac:dyDescent="0.2">
      <c r="A20" s="30" t="s">
        <v>56</v>
      </c>
      <c r="B20" s="13" t="s">
        <v>67</v>
      </c>
      <c r="C20" s="13" t="s">
        <v>64</v>
      </c>
      <c r="D20" s="30"/>
      <c r="E20" s="30">
        <v>1983</v>
      </c>
      <c r="F20" s="58"/>
      <c r="G20" s="44" t="s">
        <v>136</v>
      </c>
      <c r="H20" s="30"/>
      <c r="I20" s="40" t="s">
        <v>139</v>
      </c>
      <c r="J20" s="13" t="s">
        <v>135</v>
      </c>
      <c r="K20" s="30">
        <v>209</v>
      </c>
      <c r="L20" s="33">
        <v>98.333333333333343</v>
      </c>
      <c r="M20" s="30">
        <v>600</v>
      </c>
      <c r="N20" s="33">
        <v>2274</v>
      </c>
      <c r="O20" s="33"/>
      <c r="P20" s="30">
        <v>3.6</v>
      </c>
      <c r="Q20" s="36">
        <f t="shared" si="0"/>
        <v>31.536000000000005</v>
      </c>
      <c r="R20" s="36">
        <v>1.0547905068854382</v>
      </c>
      <c r="S20" s="30">
        <v>7.9</v>
      </c>
      <c r="T20" s="35">
        <v>2.3146791678874892</v>
      </c>
      <c r="U20" s="35">
        <v>8.3266000000000009</v>
      </c>
      <c r="V20" s="36">
        <v>0.25050735667174023</v>
      </c>
      <c r="W20" s="36"/>
      <c r="X20" s="37"/>
      <c r="Y20" s="13" t="s">
        <v>123</v>
      </c>
      <c r="Z20" s="13" t="s">
        <v>1</v>
      </c>
      <c r="AA20" s="30"/>
      <c r="AF20" s="13">
        <v>39.488574</v>
      </c>
      <c r="AG20" s="13">
        <v>-119.824634</v>
      </c>
      <c r="AH20" s="13" t="s">
        <v>2</v>
      </c>
      <c r="AI20" s="30" t="s">
        <v>4</v>
      </c>
      <c r="AJ20" s="30">
        <v>2016</v>
      </c>
      <c r="AL20" s="13" t="s">
        <v>69</v>
      </c>
      <c r="AM20" s="13" t="s">
        <v>68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</row>
    <row r="21" spans="1:611" s="13" customFormat="1" x14ac:dyDescent="0.2">
      <c r="A21" s="30" t="s">
        <v>70</v>
      </c>
      <c r="B21" s="13" t="s">
        <v>71</v>
      </c>
      <c r="C21" s="13" t="s">
        <v>72</v>
      </c>
      <c r="D21" s="30"/>
      <c r="E21" s="30">
        <v>1984</v>
      </c>
      <c r="F21" s="58">
        <v>2801000</v>
      </c>
      <c r="G21" s="58">
        <v>5394000</v>
      </c>
      <c r="H21" s="32">
        <v>100800</v>
      </c>
      <c r="I21" s="54" t="s">
        <v>139</v>
      </c>
      <c r="J21" s="13" t="s">
        <v>135</v>
      </c>
      <c r="K21" s="30">
        <v>210</v>
      </c>
      <c r="L21" s="33">
        <v>98.8888888888889</v>
      </c>
      <c r="M21" s="30">
        <v>1000</v>
      </c>
      <c r="N21" s="33">
        <v>3790</v>
      </c>
      <c r="O21" s="33"/>
      <c r="P21" s="30">
        <v>16</v>
      </c>
      <c r="Q21" s="36">
        <f t="shared" si="0"/>
        <v>140.16</v>
      </c>
      <c r="R21" s="36">
        <v>4.6879578083797249</v>
      </c>
      <c r="S21" s="30">
        <v>35</v>
      </c>
      <c r="T21" s="35">
        <v>10.254907705830648</v>
      </c>
      <c r="U21" s="35">
        <v>36.89</v>
      </c>
      <c r="V21" s="36">
        <v>0.24971461187214611</v>
      </c>
      <c r="W21" s="36"/>
      <c r="X21" s="37"/>
      <c r="Y21" s="13" t="s">
        <v>116</v>
      </c>
      <c r="Z21" s="13" t="s">
        <v>128</v>
      </c>
      <c r="AA21" s="30" t="s">
        <v>115</v>
      </c>
      <c r="AB21" s="98"/>
      <c r="AF21" s="13">
        <v>42.225377999999999</v>
      </c>
      <c r="AG21" s="13">
        <v>-121.779826</v>
      </c>
      <c r="AH21" s="13" t="s">
        <v>73</v>
      </c>
      <c r="AI21" s="30" t="s">
        <v>4</v>
      </c>
      <c r="AJ21" s="30">
        <v>2016</v>
      </c>
      <c r="AL21" s="13" t="s">
        <v>74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</row>
    <row r="22" spans="1:611" s="13" customFormat="1" x14ac:dyDescent="0.2">
      <c r="A22" s="30" t="s">
        <v>70</v>
      </c>
      <c r="B22" s="13" t="s">
        <v>129</v>
      </c>
      <c r="C22" s="13" t="s">
        <v>76</v>
      </c>
      <c r="D22" s="30"/>
      <c r="E22" s="30">
        <v>2005</v>
      </c>
      <c r="F22" s="58">
        <v>1300000</v>
      </c>
      <c r="G22" s="58">
        <v>1456000</v>
      </c>
      <c r="H22" s="32">
        <v>47040</v>
      </c>
      <c r="I22" s="54" t="s">
        <v>125</v>
      </c>
      <c r="K22" s="30"/>
      <c r="L22" s="33"/>
      <c r="M22" s="30"/>
      <c r="N22" s="33"/>
      <c r="O22" s="33"/>
      <c r="P22" s="30">
        <v>40</v>
      </c>
      <c r="Q22" s="36">
        <f t="shared" si="0"/>
        <v>350.4</v>
      </c>
      <c r="R22" s="36">
        <f>P22/3.413</f>
        <v>11.719894520949312</v>
      </c>
      <c r="S22" s="30"/>
      <c r="T22" s="35"/>
      <c r="U22" s="35"/>
      <c r="V22" s="36"/>
      <c r="W22" s="36"/>
      <c r="X22" s="37"/>
      <c r="Y22" s="13" t="s">
        <v>131</v>
      </c>
      <c r="AA22" s="30"/>
      <c r="AB22" s="98"/>
      <c r="AI22" s="30"/>
      <c r="AJ22" s="30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</row>
    <row r="23" spans="1:611" s="13" customFormat="1" x14ac:dyDescent="0.2">
      <c r="A23" s="30" t="s">
        <v>70</v>
      </c>
      <c r="B23" s="13" t="s">
        <v>75</v>
      </c>
      <c r="C23" s="13" t="s">
        <v>76</v>
      </c>
      <c r="D23" s="30"/>
      <c r="E23" s="30">
        <v>2014</v>
      </c>
      <c r="F23" s="58">
        <v>3837250</v>
      </c>
      <c r="G23" s="58">
        <v>3837250</v>
      </c>
      <c r="H23" s="32">
        <v>48521</v>
      </c>
      <c r="I23" s="54" t="s">
        <v>139</v>
      </c>
      <c r="J23" s="13" t="s">
        <v>135</v>
      </c>
      <c r="K23" s="30">
        <v>190</v>
      </c>
      <c r="L23" s="33">
        <v>87.777777777777771</v>
      </c>
      <c r="M23" s="30"/>
      <c r="N23" s="33">
        <v>946.35294499999998</v>
      </c>
      <c r="O23" s="33"/>
      <c r="P23" s="36"/>
      <c r="Q23" s="36"/>
      <c r="R23" s="30">
        <v>1.6</v>
      </c>
      <c r="S23" s="30"/>
      <c r="T23" s="30">
        <v>4.4000000000000004</v>
      </c>
      <c r="U23" s="30">
        <v>16.350000000000001</v>
      </c>
      <c r="V23" s="30"/>
      <c r="W23" s="30"/>
      <c r="X23" s="40"/>
      <c r="Y23" s="13" t="s">
        <v>130</v>
      </c>
      <c r="Z23" s="13" t="s">
        <v>40</v>
      </c>
      <c r="AA23" s="30"/>
      <c r="AF23" s="13">
        <v>42.181313000000003</v>
      </c>
      <c r="AG23" s="13">
        <v>-120.352183</v>
      </c>
      <c r="AH23" s="13" t="s">
        <v>2</v>
      </c>
      <c r="AI23" s="30" t="s">
        <v>4</v>
      </c>
      <c r="AJ23" s="30">
        <v>2016</v>
      </c>
      <c r="AL23" s="98" t="s">
        <v>55</v>
      </c>
      <c r="AM23" s="13" t="s">
        <v>77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</row>
    <row r="24" spans="1:611" s="13" customFormat="1" x14ac:dyDescent="0.2">
      <c r="A24" s="30" t="s">
        <v>70</v>
      </c>
      <c r="B24" s="13" t="s">
        <v>78</v>
      </c>
      <c r="C24" s="13" t="s">
        <v>72</v>
      </c>
      <c r="D24" s="30"/>
      <c r="E24" s="30">
        <v>1964</v>
      </c>
      <c r="F24" s="58"/>
      <c r="G24" s="58"/>
      <c r="H24" s="43">
        <v>22590</v>
      </c>
      <c r="I24" s="55" t="s">
        <v>139</v>
      </c>
      <c r="J24" s="13" t="s">
        <v>135</v>
      </c>
      <c r="K24" s="30">
        <v>192</v>
      </c>
      <c r="L24" s="33">
        <v>88.888888888888886</v>
      </c>
      <c r="M24" s="30">
        <v>745</v>
      </c>
      <c r="N24" s="33">
        <v>2823.55</v>
      </c>
      <c r="O24" s="33"/>
      <c r="P24" s="30">
        <v>21.2</v>
      </c>
      <c r="Q24" s="36">
        <f t="shared" si="0"/>
        <v>185.71199999999996</v>
      </c>
      <c r="R24" s="36">
        <v>6.2115440961031352</v>
      </c>
      <c r="S24" s="30">
        <v>46.6</v>
      </c>
      <c r="T24" s="35">
        <v>13.65367711690595</v>
      </c>
      <c r="U24" s="35">
        <v>49.116400000000006</v>
      </c>
      <c r="V24" s="36">
        <v>0.25092616524511069</v>
      </c>
      <c r="W24" s="36"/>
      <c r="X24" s="37"/>
      <c r="Y24" s="13" t="s">
        <v>122</v>
      </c>
      <c r="Z24" s="13" t="s">
        <v>1</v>
      </c>
      <c r="AA24" s="30"/>
      <c r="AF24" s="13">
        <v>42.256236000000001</v>
      </c>
      <c r="AG24" s="13">
        <v>-121.785971</v>
      </c>
      <c r="AH24" s="13" t="s">
        <v>2</v>
      </c>
      <c r="AI24" s="30" t="s">
        <v>4</v>
      </c>
      <c r="AJ24" s="30">
        <v>2016</v>
      </c>
      <c r="AL24" s="13" t="s">
        <v>79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</row>
    <row r="25" spans="1:611" s="13" customFormat="1" x14ac:dyDescent="0.2">
      <c r="A25" s="30" t="s">
        <v>80</v>
      </c>
      <c r="B25" s="13" t="s">
        <v>81</v>
      </c>
      <c r="C25" s="13" t="s">
        <v>82</v>
      </c>
      <c r="D25" s="30"/>
      <c r="E25" s="30">
        <v>1969</v>
      </c>
      <c r="F25" s="58"/>
      <c r="G25" s="58"/>
      <c r="H25" s="32">
        <v>2016</v>
      </c>
      <c r="I25" s="54" t="s">
        <v>125</v>
      </c>
      <c r="K25" s="30">
        <v>152</v>
      </c>
      <c r="L25" s="33">
        <v>66.666666666666671</v>
      </c>
      <c r="M25" s="30">
        <v>85</v>
      </c>
      <c r="N25" s="33">
        <v>322.14999999999998</v>
      </c>
      <c r="O25" s="33"/>
      <c r="P25" s="30">
        <v>0.3</v>
      </c>
      <c r="Q25" s="36">
        <f t="shared" si="0"/>
        <v>2.6279999999999997</v>
      </c>
      <c r="R25" s="36">
        <v>8.7899208907119844E-2</v>
      </c>
      <c r="S25" s="30">
        <v>0.8</v>
      </c>
      <c r="T25" s="35">
        <v>0.23439789041898626</v>
      </c>
      <c r="U25" s="35">
        <v>0.84320000000000006</v>
      </c>
      <c r="V25" s="36">
        <v>0.30441400304414001</v>
      </c>
      <c r="W25" s="36"/>
      <c r="X25" s="37"/>
      <c r="Z25" s="13" t="s">
        <v>1</v>
      </c>
      <c r="AA25" s="30"/>
      <c r="AF25" s="13">
        <v>44.070788999999998</v>
      </c>
      <c r="AG25" s="13">
        <v>-101.160302</v>
      </c>
      <c r="AH25" s="13" t="s">
        <v>83</v>
      </c>
      <c r="AI25" s="30" t="s">
        <v>4</v>
      </c>
      <c r="AJ25" s="30">
        <v>2016</v>
      </c>
      <c r="AL25" s="13" t="s">
        <v>55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</row>
    <row r="26" spans="1:611" s="13" customFormat="1" x14ac:dyDescent="0.2">
      <c r="A26" s="30" t="s">
        <v>80</v>
      </c>
      <c r="B26" s="13" t="s">
        <v>84</v>
      </c>
      <c r="C26" s="13" t="s">
        <v>85</v>
      </c>
      <c r="D26" s="30"/>
      <c r="E26" s="30">
        <v>1980</v>
      </c>
      <c r="F26" s="99">
        <v>1218884</v>
      </c>
      <c r="G26" s="58"/>
      <c r="H26" s="32">
        <v>20080</v>
      </c>
      <c r="I26" s="54" t="s">
        <v>125</v>
      </c>
      <c r="K26" s="30">
        <v>155</v>
      </c>
      <c r="L26" s="33">
        <v>68.333333333333343</v>
      </c>
      <c r="M26" s="30">
        <v>300</v>
      </c>
      <c r="N26" s="33">
        <v>1137</v>
      </c>
      <c r="O26" s="33"/>
      <c r="P26" s="30">
        <v>8.4</v>
      </c>
      <c r="Q26" s="36">
        <f t="shared" si="0"/>
        <v>73.584000000000017</v>
      </c>
      <c r="R26" s="36">
        <v>2.4611778493993555</v>
      </c>
      <c r="S26" s="30">
        <v>17.8</v>
      </c>
      <c r="T26" s="35">
        <v>5.2153530618224444</v>
      </c>
      <c r="U26" s="35">
        <v>18.761200000000002</v>
      </c>
      <c r="V26" s="36">
        <v>0.24190041313328983</v>
      </c>
      <c r="W26" s="36"/>
      <c r="X26" s="37"/>
      <c r="Z26" s="13" t="s">
        <v>1</v>
      </c>
      <c r="AA26" s="30"/>
      <c r="AF26" s="13">
        <v>44.039358</v>
      </c>
      <c r="AG26" s="13">
        <v>-101.665381</v>
      </c>
      <c r="AH26" s="13" t="s">
        <v>86</v>
      </c>
      <c r="AI26" s="30" t="s">
        <v>4</v>
      </c>
      <c r="AJ26" s="30">
        <v>2016</v>
      </c>
      <c r="AL26" s="98" t="s">
        <v>55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</row>
    <row r="27" spans="1:611" ht="16" x14ac:dyDescent="0.2">
      <c r="A27" s="41"/>
      <c r="B27" s="41"/>
      <c r="C27" s="42"/>
      <c r="D27" s="25"/>
      <c r="E27" s="25"/>
      <c r="F27" s="86"/>
      <c r="G27" s="28"/>
      <c r="H27" s="25"/>
      <c r="I27" s="25"/>
      <c r="J27" s="25"/>
      <c r="Y27" s="38"/>
    </row>
    <row r="28" spans="1:611" x14ac:dyDescent="0.2">
      <c r="A28" s="41"/>
      <c r="B28" s="42"/>
      <c r="C28" s="41"/>
      <c r="D28" s="25"/>
      <c r="E28" s="25"/>
      <c r="F28" s="86"/>
      <c r="G28" s="28"/>
      <c r="H28" s="25"/>
      <c r="I28" s="25"/>
      <c r="J28" s="25"/>
      <c r="Y28" s="39"/>
    </row>
    <row r="29" spans="1:611" x14ac:dyDescent="0.2">
      <c r="A29" s="42"/>
      <c r="B29" s="42"/>
      <c r="C29" s="42"/>
    </row>
  </sheetData>
  <phoneticPr fontId="10" type="noConversion"/>
  <hyperlinks>
    <hyperlink ref="AL11" r:id="rId1" xr:uid="{B3ECF4F8-6DB9-4A1B-B286-5E7AFFA0BD1F}"/>
    <hyperlink ref="AL16" r:id="rId2" xr:uid="{A90E224D-4E5A-42BA-84A0-7D3AADD35E62}"/>
    <hyperlink ref="AL19" r:id="rId3" xr:uid="{8C94E1DE-6755-48C5-A7C4-0AA57A7C2F4D}"/>
    <hyperlink ref="AL23" r:id="rId4" xr:uid="{DED51AE5-269E-4745-85BF-522364D7D5CB}"/>
    <hyperlink ref="AL26" r:id="rId5" xr:uid="{B3882CB1-0044-4B19-9715-531CEF91BD66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3DDE-5227-4BE9-A5BC-7829FB1CDD4E}">
  <dimension ref="A1:O29"/>
  <sheetViews>
    <sheetView tabSelected="1" workbookViewId="0">
      <selection activeCell="G5" sqref="G5"/>
    </sheetView>
  </sheetViews>
  <sheetFormatPr baseColWidth="10" defaultColWidth="8.6640625" defaultRowHeight="15" x14ac:dyDescent="0.2"/>
  <cols>
    <col min="1" max="1" width="8.6640625" style="1"/>
    <col min="2" max="2" width="39.33203125" style="1" customWidth="1"/>
    <col min="3" max="3" width="8.83203125" style="1"/>
    <col min="4" max="4" width="13.1640625" style="101" customWidth="1"/>
    <col min="5" max="5" width="16.5" style="74" customWidth="1"/>
    <col min="6" max="6" width="13.6640625" style="1" customWidth="1"/>
    <col min="7" max="7" width="11.83203125" style="1" customWidth="1"/>
    <col min="8" max="8" width="11.1640625" style="1" customWidth="1"/>
    <col min="9" max="9" width="8.6640625" style="1"/>
    <col min="10" max="10" width="15" style="1" customWidth="1"/>
    <col min="11" max="11" width="11.83203125" style="1" customWidth="1"/>
    <col min="12" max="12" width="8.6640625" style="1"/>
    <col min="13" max="13" width="9.83203125" style="1" customWidth="1"/>
    <col min="14" max="14" width="11.83203125" style="1" customWidth="1"/>
    <col min="15" max="15" width="8.6640625" style="105"/>
    <col min="16" max="16384" width="8.6640625" style="1"/>
  </cols>
  <sheetData>
    <row r="1" spans="1:15" s="70" customFormat="1" ht="16" x14ac:dyDescent="0.2">
      <c r="A1" s="5" t="s">
        <v>87</v>
      </c>
      <c r="B1" s="5" t="s">
        <v>87</v>
      </c>
      <c r="C1" s="5" t="s">
        <v>87</v>
      </c>
      <c r="D1" s="83" t="s">
        <v>124</v>
      </c>
      <c r="E1" s="65" t="s">
        <v>124</v>
      </c>
      <c r="F1" s="78" t="s">
        <v>183</v>
      </c>
      <c r="G1" s="77"/>
      <c r="H1" s="77"/>
      <c r="I1" s="77"/>
      <c r="J1" s="77"/>
      <c r="K1" s="80" t="s">
        <v>184</v>
      </c>
      <c r="L1" s="79"/>
      <c r="M1" s="79"/>
      <c r="O1" s="102"/>
    </row>
    <row r="2" spans="1:15" ht="96" x14ac:dyDescent="0.2">
      <c r="A2" s="14" t="s">
        <v>93</v>
      </c>
      <c r="B2" s="14" t="s">
        <v>94</v>
      </c>
      <c r="C2" s="14" t="s">
        <v>98</v>
      </c>
      <c r="D2" s="84" t="s">
        <v>186</v>
      </c>
      <c r="E2" s="27" t="s">
        <v>187</v>
      </c>
      <c r="F2" s="18" t="s">
        <v>162</v>
      </c>
      <c r="G2" s="18" t="s">
        <v>163</v>
      </c>
      <c r="H2" s="18" t="s">
        <v>164</v>
      </c>
      <c r="I2" s="69" t="s">
        <v>179</v>
      </c>
      <c r="J2" s="18" t="s">
        <v>181</v>
      </c>
      <c r="K2" s="81" t="s">
        <v>166</v>
      </c>
      <c r="L2" s="81" t="s">
        <v>165</v>
      </c>
      <c r="M2" s="81" t="s">
        <v>167</v>
      </c>
      <c r="N2" s="82" t="s">
        <v>180</v>
      </c>
      <c r="O2" s="103" t="s">
        <v>96</v>
      </c>
    </row>
    <row r="3" spans="1:15" x14ac:dyDescent="0.2">
      <c r="A3" s="30" t="s">
        <v>0</v>
      </c>
      <c r="B3" s="13" t="s">
        <v>5</v>
      </c>
      <c r="C3" s="30">
        <v>1984</v>
      </c>
      <c r="D3" s="85">
        <v>6000000</v>
      </c>
      <c r="E3" s="58">
        <v>13800000</v>
      </c>
      <c r="H3" s="67">
        <v>60000</v>
      </c>
      <c r="I3" s="67"/>
      <c r="J3" s="67"/>
      <c r="K3" s="67">
        <f>SUM([1]Sheet1!$F$5:$F$12,[1]Sheet1!$F$16:$F$18,[1]Sheet1!$F$22)</f>
        <v>1959895</v>
      </c>
      <c r="L3" s="67"/>
      <c r="M3" s="67"/>
      <c r="N3" s="71">
        <f>H3+I3+J3+K3</f>
        <v>2019895</v>
      </c>
      <c r="O3" s="104" t="s">
        <v>168</v>
      </c>
    </row>
    <row r="4" spans="1:15" x14ac:dyDescent="0.2">
      <c r="A4" s="30" t="s">
        <v>0</v>
      </c>
      <c r="B4" s="13" t="s">
        <v>9</v>
      </c>
      <c r="C4" s="30">
        <v>1982</v>
      </c>
      <c r="D4" s="85">
        <v>2400000</v>
      </c>
      <c r="E4" s="58">
        <v>3329822</v>
      </c>
      <c r="G4" s="71"/>
      <c r="H4" s="67">
        <v>2039499</v>
      </c>
      <c r="I4" s="67">
        <f>20000+800000</f>
        <v>820000</v>
      </c>
      <c r="J4" s="67"/>
      <c r="K4" s="67">
        <f>SUM([1]Sheet1!$F$2:$F$4,[1]Sheet1!$F$14,[1]Sheet1!$F$19,[1]Sheet1!$F$21)</f>
        <v>1028110</v>
      </c>
      <c r="L4" s="68"/>
      <c r="M4" s="67">
        <f>14000+45000</f>
        <v>59000</v>
      </c>
      <c r="N4" s="71">
        <f>H4+I4+J4+K4</f>
        <v>3887609</v>
      </c>
      <c r="O4" s="105" t="s">
        <v>169</v>
      </c>
    </row>
    <row r="5" spans="1:15" x14ac:dyDescent="0.2">
      <c r="A5" s="30" t="s">
        <v>0</v>
      </c>
      <c r="B5" s="47" t="s">
        <v>154</v>
      </c>
      <c r="C5" s="45">
        <v>2003</v>
      </c>
      <c r="D5" s="58">
        <v>1400000</v>
      </c>
      <c r="E5" s="60">
        <v>1568000</v>
      </c>
      <c r="H5" s="76">
        <v>204000</v>
      </c>
      <c r="I5" s="76"/>
      <c r="J5" s="76">
        <v>307000</v>
      </c>
      <c r="K5" s="76">
        <v>304500</v>
      </c>
      <c r="L5" s="68"/>
      <c r="M5" s="68"/>
      <c r="N5" s="71">
        <f t="shared" ref="N5:N25" si="0">H5+I5+J5+K5</f>
        <v>815500</v>
      </c>
      <c r="O5" s="105" t="s">
        <v>177</v>
      </c>
    </row>
    <row r="6" spans="1:15" x14ac:dyDescent="0.2">
      <c r="A6" s="30" t="s">
        <v>0</v>
      </c>
      <c r="B6" s="47" t="s">
        <v>156</v>
      </c>
      <c r="C6" s="45">
        <v>2017</v>
      </c>
      <c r="D6" s="62">
        <v>4963448</v>
      </c>
      <c r="E6" s="61">
        <v>4963448</v>
      </c>
      <c r="H6" s="76"/>
      <c r="I6" s="76"/>
      <c r="J6" s="76"/>
      <c r="K6" s="76">
        <f>SUM([1]Sheet1!$F$13,[1]Sheet1!$F$15,[1]Sheet1!$F$20,[1]Sheet1!$F$24:$F$25)</f>
        <v>4786295</v>
      </c>
      <c r="L6" s="67"/>
      <c r="M6" s="68"/>
      <c r="N6" s="71">
        <f t="shared" si="0"/>
        <v>4786295</v>
      </c>
      <c r="O6" s="105" t="s">
        <v>178</v>
      </c>
    </row>
    <row r="7" spans="1:15" x14ac:dyDescent="0.2">
      <c r="A7" s="30" t="s">
        <v>13</v>
      </c>
      <c r="B7" s="13" t="s">
        <v>14</v>
      </c>
      <c r="C7" s="30">
        <v>1982</v>
      </c>
      <c r="D7" s="62">
        <v>1364000</v>
      </c>
      <c r="E7" s="58">
        <v>3458000</v>
      </c>
      <c r="G7" s="67">
        <v>1213000</v>
      </c>
      <c r="H7" s="67"/>
      <c r="I7" s="67"/>
      <c r="J7" s="67">
        <v>274620</v>
      </c>
      <c r="K7" s="67"/>
      <c r="L7" s="67"/>
      <c r="M7" s="67"/>
      <c r="N7" s="71">
        <f t="shared" si="0"/>
        <v>274620</v>
      </c>
      <c r="O7" s="105" t="s">
        <v>170</v>
      </c>
    </row>
    <row r="8" spans="1:15" x14ac:dyDescent="0.2">
      <c r="A8" s="30" t="s">
        <v>18</v>
      </c>
      <c r="B8" s="13" t="s">
        <v>19</v>
      </c>
      <c r="C8" s="30">
        <v>1983</v>
      </c>
      <c r="D8" s="62">
        <v>7128000</v>
      </c>
      <c r="E8" s="58"/>
      <c r="H8" s="67">
        <f>870000+3600000</f>
        <v>4470000</v>
      </c>
      <c r="I8" s="67"/>
      <c r="J8" s="67">
        <v>355000</v>
      </c>
      <c r="K8" s="67"/>
      <c r="L8" s="67"/>
      <c r="M8" s="67"/>
      <c r="N8" s="71">
        <f t="shared" si="0"/>
        <v>4825000</v>
      </c>
      <c r="O8" s="105" t="s">
        <v>171</v>
      </c>
    </row>
    <row r="9" spans="1:15" x14ac:dyDescent="0.2">
      <c r="A9" s="30" t="s">
        <v>18</v>
      </c>
      <c r="B9" s="13" t="s">
        <v>26</v>
      </c>
      <c r="C9" s="30">
        <v>1980</v>
      </c>
      <c r="D9" s="58"/>
      <c r="E9" s="58"/>
      <c r="H9" s="67"/>
      <c r="I9" s="67"/>
      <c r="J9" s="67"/>
      <c r="K9" s="67"/>
      <c r="L9" s="67"/>
      <c r="M9" s="67"/>
      <c r="N9" s="71"/>
    </row>
    <row r="10" spans="1:15" x14ac:dyDescent="0.2">
      <c r="A10" s="30" t="s">
        <v>18</v>
      </c>
      <c r="B10" s="13" t="s">
        <v>30</v>
      </c>
      <c r="C10" s="30">
        <v>1988</v>
      </c>
      <c r="D10" s="58">
        <v>7500000</v>
      </c>
      <c r="E10" s="58">
        <v>14775000</v>
      </c>
      <c r="H10" s="67"/>
      <c r="I10" s="67"/>
      <c r="J10" s="67">
        <v>7500000</v>
      </c>
      <c r="K10" s="67"/>
      <c r="L10" s="67"/>
      <c r="M10" s="67"/>
      <c r="N10" s="71">
        <f t="shared" si="0"/>
        <v>7500000</v>
      </c>
      <c r="O10" s="105" t="s">
        <v>185</v>
      </c>
    </row>
    <row r="11" spans="1:15" x14ac:dyDescent="0.2">
      <c r="A11" s="30" t="s">
        <v>18</v>
      </c>
      <c r="B11" s="13" t="s">
        <v>33</v>
      </c>
      <c r="C11" s="30">
        <v>1982</v>
      </c>
      <c r="D11" s="58">
        <v>1800000</v>
      </c>
      <c r="E11" s="58">
        <v>4446000</v>
      </c>
      <c r="H11" s="67"/>
      <c r="I11" s="67"/>
      <c r="J11" s="67"/>
      <c r="K11" s="67"/>
      <c r="L11" s="67"/>
      <c r="M11" s="67"/>
      <c r="N11" s="71"/>
    </row>
    <row r="12" spans="1:15" x14ac:dyDescent="0.2">
      <c r="A12" s="30" t="s">
        <v>18</v>
      </c>
      <c r="B12" s="13" t="s">
        <v>35</v>
      </c>
      <c r="C12" s="30">
        <v>1989</v>
      </c>
      <c r="D12" s="58"/>
      <c r="E12" s="58"/>
      <c r="H12" s="67"/>
      <c r="I12" s="67"/>
      <c r="J12" s="67"/>
      <c r="K12" s="67"/>
      <c r="L12" s="67"/>
      <c r="M12" s="67"/>
      <c r="N12" s="71"/>
    </row>
    <row r="13" spans="1:15" x14ac:dyDescent="0.2">
      <c r="A13" s="30" t="s">
        <v>18</v>
      </c>
      <c r="B13" s="13" t="s">
        <v>38</v>
      </c>
      <c r="C13" s="30">
        <v>1929</v>
      </c>
      <c r="D13" s="58"/>
      <c r="E13" s="58"/>
      <c r="H13" s="67"/>
      <c r="I13" s="67"/>
      <c r="J13" s="67"/>
      <c r="K13" s="67"/>
      <c r="L13" s="67"/>
      <c r="M13" s="67"/>
      <c r="N13" s="71"/>
    </row>
    <row r="14" spans="1:15" x14ac:dyDescent="0.2">
      <c r="A14" s="30" t="s">
        <v>18</v>
      </c>
      <c r="B14" s="13" t="s">
        <v>44</v>
      </c>
      <c r="C14" s="30">
        <v>1892</v>
      </c>
      <c r="D14" s="58"/>
      <c r="E14" s="58"/>
      <c r="H14" s="67"/>
      <c r="I14" s="67"/>
      <c r="J14" s="67"/>
      <c r="K14" s="67"/>
      <c r="L14" s="67"/>
      <c r="M14" s="67"/>
      <c r="N14" s="71"/>
    </row>
    <row r="15" spans="1:15" x14ac:dyDescent="0.2">
      <c r="A15" s="30" t="s">
        <v>47</v>
      </c>
      <c r="B15" s="13" t="s">
        <v>48</v>
      </c>
      <c r="C15" s="30">
        <v>1987</v>
      </c>
      <c r="D15" s="58"/>
      <c r="E15" s="59"/>
      <c r="H15" s="67"/>
      <c r="I15" s="67"/>
      <c r="J15" s="67"/>
      <c r="K15" s="67"/>
      <c r="L15" s="67"/>
      <c r="M15" s="67"/>
      <c r="N15" s="71"/>
    </row>
    <row r="16" spans="1:15" x14ac:dyDescent="0.2">
      <c r="A16" s="30" t="s">
        <v>47</v>
      </c>
      <c r="B16" s="13" t="s">
        <v>51</v>
      </c>
      <c r="C16" s="30">
        <v>1982</v>
      </c>
      <c r="D16" s="58"/>
      <c r="E16" s="58"/>
      <c r="H16" s="67"/>
      <c r="I16" s="67"/>
      <c r="J16" s="67"/>
      <c r="K16" s="1" t="s">
        <v>188</v>
      </c>
      <c r="L16" s="67"/>
      <c r="M16" s="67"/>
      <c r="N16" s="71"/>
      <c r="O16" s="106" t="s">
        <v>182</v>
      </c>
    </row>
    <row r="17" spans="1:15" x14ac:dyDescent="0.2">
      <c r="A17" s="30" t="s">
        <v>56</v>
      </c>
      <c r="B17" s="13" t="s">
        <v>57</v>
      </c>
      <c r="C17" s="30">
        <v>1986</v>
      </c>
      <c r="D17" s="58">
        <v>1500000</v>
      </c>
      <c r="E17" s="58">
        <v>3270000</v>
      </c>
      <c r="H17" s="67"/>
      <c r="I17" s="67"/>
      <c r="J17" s="67"/>
      <c r="L17" s="67"/>
      <c r="M17" s="67"/>
      <c r="N17" s="71"/>
      <c r="O17" s="105" t="s">
        <v>172</v>
      </c>
    </row>
    <row r="18" spans="1:15" x14ac:dyDescent="0.2">
      <c r="A18" s="30" t="s">
        <v>56</v>
      </c>
      <c r="B18" s="13" t="s">
        <v>61</v>
      </c>
      <c r="C18" s="30">
        <v>1982</v>
      </c>
      <c r="D18" s="58">
        <v>827000</v>
      </c>
      <c r="E18" s="58">
        <v>2964000</v>
      </c>
      <c r="H18" s="67">
        <v>250000</v>
      </c>
      <c r="I18" s="67"/>
      <c r="J18" s="67"/>
      <c r="K18" s="67"/>
      <c r="L18" s="67"/>
      <c r="M18" s="67"/>
      <c r="N18" s="71">
        <f t="shared" si="0"/>
        <v>250000</v>
      </c>
      <c r="O18" s="105" t="s">
        <v>170</v>
      </c>
    </row>
    <row r="19" spans="1:15" x14ac:dyDescent="0.2">
      <c r="A19" s="30" t="s">
        <v>56</v>
      </c>
      <c r="B19" s="13" t="s">
        <v>63</v>
      </c>
      <c r="C19" s="30">
        <v>1986</v>
      </c>
      <c r="D19" s="58">
        <v>1400000</v>
      </c>
      <c r="E19" s="58">
        <v>3360000</v>
      </c>
      <c r="H19" s="67">
        <v>827000</v>
      </c>
      <c r="I19" s="67"/>
      <c r="J19" s="67"/>
      <c r="K19" s="67"/>
      <c r="L19" s="67"/>
      <c r="M19" s="67"/>
      <c r="N19" s="71">
        <f t="shared" si="0"/>
        <v>827000</v>
      </c>
    </row>
    <row r="20" spans="1:15" x14ac:dyDescent="0.2">
      <c r="A20" s="30" t="s">
        <v>56</v>
      </c>
      <c r="B20" s="13" t="s">
        <v>67</v>
      </c>
      <c r="C20" s="30">
        <v>1983</v>
      </c>
      <c r="D20" s="58"/>
      <c r="E20" s="44" t="s">
        <v>136</v>
      </c>
      <c r="F20" s="72"/>
      <c r="H20" s="67"/>
      <c r="I20" s="67"/>
      <c r="J20" s="67"/>
      <c r="K20" s="67"/>
      <c r="L20" s="67"/>
      <c r="M20" s="67"/>
      <c r="N20" s="71"/>
      <c r="O20" s="105" t="s">
        <v>173</v>
      </c>
    </row>
    <row r="21" spans="1:15" x14ac:dyDescent="0.2">
      <c r="A21" s="30" t="s">
        <v>70</v>
      </c>
      <c r="B21" s="13" t="s">
        <v>71</v>
      </c>
      <c r="C21" s="30">
        <v>1984</v>
      </c>
      <c r="D21" s="58">
        <v>2801000</v>
      </c>
      <c r="E21" s="58">
        <v>5394000</v>
      </c>
      <c r="F21" s="72"/>
      <c r="H21" s="67"/>
      <c r="I21" s="67"/>
      <c r="J21" s="67"/>
      <c r="K21" s="67"/>
      <c r="L21" s="67"/>
      <c r="M21" s="67"/>
      <c r="N21" s="71"/>
    </row>
    <row r="22" spans="1:15" x14ac:dyDescent="0.2">
      <c r="A22" s="30" t="s">
        <v>70</v>
      </c>
      <c r="B22" s="13" t="s">
        <v>129</v>
      </c>
      <c r="C22" s="30">
        <v>2005</v>
      </c>
      <c r="D22" s="58">
        <v>1300000</v>
      </c>
      <c r="E22" s="58">
        <v>1456000</v>
      </c>
      <c r="H22" s="67">
        <f>0.8*2000000</f>
        <v>1600000</v>
      </c>
      <c r="I22" s="67">
        <v>300000</v>
      </c>
      <c r="J22" s="67"/>
      <c r="K22" s="67">
        <f>0.2*2000000</f>
        <v>400000</v>
      </c>
      <c r="L22" s="66"/>
      <c r="M22" s="67"/>
      <c r="N22" s="71">
        <f t="shared" si="0"/>
        <v>2300000</v>
      </c>
      <c r="O22" s="105" t="s">
        <v>170</v>
      </c>
    </row>
    <row r="23" spans="1:15" ht="17" x14ac:dyDescent="0.3">
      <c r="A23" s="30" t="s">
        <v>70</v>
      </c>
      <c r="B23" s="13" t="s">
        <v>75</v>
      </c>
      <c r="C23" s="30">
        <v>2014</v>
      </c>
      <c r="D23" s="58">
        <v>3837250</v>
      </c>
      <c r="E23" s="58">
        <v>3837250</v>
      </c>
      <c r="F23" s="66">
        <v>2665000</v>
      </c>
      <c r="H23" s="67"/>
      <c r="I23" s="66"/>
      <c r="J23" s="67"/>
      <c r="K23" s="75"/>
      <c r="L23" s="66">
        <v>900000</v>
      </c>
      <c r="M23" s="67"/>
      <c r="N23" s="71"/>
      <c r="O23" s="107" t="s">
        <v>174</v>
      </c>
    </row>
    <row r="24" spans="1:15" ht="17" x14ac:dyDescent="0.3">
      <c r="A24" s="30" t="s">
        <v>70</v>
      </c>
      <c r="B24" s="13" t="s">
        <v>78</v>
      </c>
      <c r="C24" s="30">
        <v>1964</v>
      </c>
      <c r="D24" s="58"/>
      <c r="E24" s="58"/>
      <c r="H24" s="67"/>
      <c r="I24" s="66">
        <v>200000</v>
      </c>
      <c r="J24" s="67"/>
      <c r="K24" s="75"/>
      <c r="L24" s="67"/>
      <c r="M24" s="67"/>
      <c r="N24" s="71">
        <f t="shared" si="0"/>
        <v>200000</v>
      </c>
      <c r="O24" s="105" t="s">
        <v>175</v>
      </c>
    </row>
    <row r="25" spans="1:15" x14ac:dyDescent="0.2">
      <c r="A25" s="30" t="s">
        <v>80</v>
      </c>
      <c r="B25" s="13" t="s">
        <v>81</v>
      </c>
      <c r="C25" s="30">
        <v>1969</v>
      </c>
      <c r="D25" s="58"/>
      <c r="E25" s="58"/>
      <c r="H25" s="67">
        <v>4500000</v>
      </c>
      <c r="I25" s="67"/>
      <c r="J25" s="67">
        <f>1000000+2000000</f>
        <v>3000000</v>
      </c>
      <c r="K25" s="67">
        <v>2400000</v>
      </c>
      <c r="L25" s="67"/>
      <c r="M25" s="67">
        <v>6000000</v>
      </c>
      <c r="N25" s="71">
        <f t="shared" si="0"/>
        <v>9900000</v>
      </c>
      <c r="O25" s="105" t="s">
        <v>170</v>
      </c>
    </row>
    <row r="26" spans="1:15" x14ac:dyDescent="0.2">
      <c r="A26" s="30" t="s">
        <v>80</v>
      </c>
      <c r="B26" s="13" t="s">
        <v>84</v>
      </c>
      <c r="C26" s="30">
        <v>1980</v>
      </c>
      <c r="D26" s="99">
        <v>1218884</v>
      </c>
      <c r="E26" s="58"/>
      <c r="H26" s="67">
        <v>938540</v>
      </c>
      <c r="I26" s="67"/>
      <c r="J26" s="67"/>
      <c r="K26" s="67"/>
      <c r="L26" s="67"/>
      <c r="M26" s="67"/>
      <c r="N26" s="71">
        <f>H26+I27+J27+K27</f>
        <v>938540</v>
      </c>
      <c r="O26" s="105" t="s">
        <v>176</v>
      </c>
    </row>
    <row r="27" spans="1:15" x14ac:dyDescent="0.2">
      <c r="A27" s="46"/>
      <c r="B27" s="46"/>
      <c r="C27" s="49"/>
      <c r="D27" s="100"/>
      <c r="E27" s="73"/>
      <c r="I27" s="67"/>
      <c r="J27" s="67"/>
      <c r="K27" s="67"/>
      <c r="M27" s="67"/>
    </row>
    <row r="28" spans="1:15" x14ac:dyDescent="0.2">
      <c r="A28" s="46"/>
      <c r="B28" s="34"/>
      <c r="C28" s="49"/>
      <c r="D28" s="100"/>
      <c r="E28" s="73"/>
    </row>
    <row r="29" spans="1:15" x14ac:dyDescent="0.2">
      <c r="A29" s="34"/>
      <c r="B29" s="34"/>
    </row>
  </sheetData>
  <hyperlinks>
    <hyperlink ref="O23" r:id="rId1" xr:uid="{A01B0457-7EC6-4A73-AECB-9D41545246F6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GDH data</vt:lpstr>
      <vt:lpstr>Funding sources (WIP)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Kolker, Amanda</dc:creator>
  <cp:lastModifiedBy>Jody Robins</cp:lastModifiedBy>
  <dcterms:created xsi:type="dcterms:W3CDTF">2020-03-31T15:55:58Z</dcterms:created>
  <dcterms:modified xsi:type="dcterms:W3CDTF">2021-01-07T20:18:58Z</dcterms:modified>
</cp:coreProperties>
</file>