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E:\PostDoc\For Geothermal Data Repository\HPHT LCM testing\"/>
    </mc:Choice>
  </mc:AlternateContent>
  <xr:revisionPtr revIDLastSave="0" documentId="13_ncr:1_{23A64C67-E11D-487B-8D13-1EF545D483D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ig 39, 40 &amp; 44" sheetId="3" r:id="rId1"/>
    <sheet name="Experiments" sheetId="2" r:id="rId2"/>
    <sheet name="Sheet1" sheetId="1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0" i="3" l="1"/>
  <c r="E100" i="3"/>
  <c r="D100" i="3"/>
  <c r="A100" i="3"/>
  <c r="F99" i="3"/>
  <c r="E99" i="3"/>
  <c r="D99" i="3"/>
  <c r="A99" i="3"/>
  <c r="F98" i="3"/>
  <c r="E98" i="3"/>
  <c r="D98" i="3"/>
  <c r="A98" i="3"/>
  <c r="F97" i="3"/>
  <c r="E97" i="3"/>
  <c r="D97" i="3"/>
  <c r="A97" i="3"/>
  <c r="F96" i="3"/>
  <c r="E96" i="3"/>
  <c r="D96" i="3"/>
  <c r="B96" i="3"/>
  <c r="A96" i="3"/>
  <c r="F95" i="3"/>
  <c r="E95" i="3"/>
  <c r="E94" i="3"/>
  <c r="F91" i="3"/>
  <c r="E91" i="3"/>
  <c r="D91" i="3"/>
  <c r="A91" i="3"/>
  <c r="F90" i="3"/>
  <c r="E90" i="3"/>
  <c r="D90" i="3"/>
  <c r="A90" i="3"/>
  <c r="F89" i="3"/>
  <c r="E89" i="3"/>
  <c r="D89" i="3"/>
  <c r="A89" i="3"/>
  <c r="F88" i="3"/>
  <c r="E88" i="3"/>
  <c r="D88" i="3"/>
  <c r="A88" i="3"/>
  <c r="F87" i="3"/>
  <c r="E87" i="3"/>
  <c r="D87" i="3"/>
  <c r="B87" i="3"/>
  <c r="A87" i="3"/>
  <c r="F86" i="3"/>
  <c r="E86" i="3"/>
  <c r="E85" i="3"/>
  <c r="F82" i="3"/>
  <c r="AE27" i="3" s="1"/>
  <c r="E82" i="3"/>
  <c r="AE26" i="3" s="1"/>
  <c r="D82" i="3"/>
  <c r="A82" i="3"/>
  <c r="F81" i="3"/>
  <c r="E81" i="3"/>
  <c r="D81" i="3"/>
  <c r="A81" i="3"/>
  <c r="F80" i="3"/>
  <c r="E80" i="3"/>
  <c r="D80" i="3"/>
  <c r="A80" i="3"/>
  <c r="F79" i="3"/>
  <c r="E79" i="3"/>
  <c r="D79" i="3"/>
  <c r="A79" i="3"/>
  <c r="F78" i="3"/>
  <c r="E78" i="3"/>
  <c r="D78" i="3"/>
  <c r="B78" i="3"/>
  <c r="A78" i="3"/>
  <c r="F77" i="3"/>
  <c r="E77" i="3"/>
  <c r="E76" i="3"/>
  <c r="F73" i="3"/>
  <c r="E73" i="3"/>
  <c r="AB26" i="3" s="1"/>
  <c r="D73" i="3"/>
  <c r="A73" i="3"/>
  <c r="F72" i="3"/>
  <c r="E72" i="3"/>
  <c r="D72" i="3"/>
  <c r="A72" i="3"/>
  <c r="F71" i="3"/>
  <c r="E71" i="3"/>
  <c r="D71" i="3"/>
  <c r="A71" i="3"/>
  <c r="F70" i="3"/>
  <c r="E70" i="3"/>
  <c r="D70" i="3"/>
  <c r="A70" i="3"/>
  <c r="F69" i="3"/>
  <c r="E69" i="3"/>
  <c r="D69" i="3"/>
  <c r="B69" i="3"/>
  <c r="A69" i="3"/>
  <c r="F68" i="3"/>
  <c r="E68" i="3"/>
  <c r="E67" i="3"/>
  <c r="F64" i="3"/>
  <c r="E64" i="3"/>
  <c r="V26" i="3" s="1"/>
  <c r="D64" i="3"/>
  <c r="N22" i="3" s="1"/>
  <c r="A64" i="3"/>
  <c r="F63" i="3"/>
  <c r="E63" i="3"/>
  <c r="D63" i="3"/>
  <c r="A63" i="3"/>
  <c r="F62" i="3"/>
  <c r="E62" i="3"/>
  <c r="D62" i="3"/>
  <c r="A62" i="3"/>
  <c r="X61" i="3"/>
  <c r="T61" i="3"/>
  <c r="F61" i="3"/>
  <c r="E61" i="3"/>
  <c r="D61" i="3"/>
  <c r="A61" i="3"/>
  <c r="F60" i="3"/>
  <c r="E60" i="3"/>
  <c r="D60" i="3"/>
  <c r="B60" i="3"/>
  <c r="A60" i="3"/>
  <c r="F59" i="3"/>
  <c r="E59" i="3"/>
  <c r="E58" i="3"/>
  <c r="F55" i="3"/>
  <c r="E55" i="3"/>
  <c r="D55" i="3"/>
  <c r="M22" i="3" s="1"/>
  <c r="A55" i="3"/>
  <c r="F54" i="3"/>
  <c r="E54" i="3"/>
  <c r="D54" i="3"/>
  <c r="A54" i="3"/>
  <c r="F53" i="3"/>
  <c r="E53" i="3"/>
  <c r="D53" i="3"/>
  <c r="A53" i="3"/>
  <c r="F52" i="3"/>
  <c r="E52" i="3"/>
  <c r="D52" i="3"/>
  <c r="A52" i="3"/>
  <c r="F51" i="3"/>
  <c r="E51" i="3"/>
  <c r="D51" i="3"/>
  <c r="B51" i="3"/>
  <c r="A51" i="3"/>
  <c r="F50" i="3"/>
  <c r="E50" i="3"/>
  <c r="E49" i="3"/>
  <c r="F46" i="3"/>
  <c r="E46" i="3"/>
  <c r="D46" i="3"/>
  <c r="L22" i="3" s="1"/>
  <c r="A46" i="3"/>
  <c r="F45" i="3"/>
  <c r="E45" i="3"/>
  <c r="D45" i="3"/>
  <c r="A45" i="3"/>
  <c r="F44" i="3"/>
  <c r="E44" i="3"/>
  <c r="D44" i="3"/>
  <c r="A44" i="3"/>
  <c r="F43" i="3"/>
  <c r="E43" i="3"/>
  <c r="D43" i="3"/>
  <c r="A43" i="3"/>
  <c r="F42" i="3"/>
  <c r="E42" i="3"/>
  <c r="D42" i="3"/>
  <c r="B42" i="3"/>
  <c r="A42" i="3"/>
  <c r="F41" i="3"/>
  <c r="E41" i="3"/>
  <c r="E40" i="3"/>
  <c r="F37" i="3"/>
  <c r="E37" i="3"/>
  <c r="D37" i="3"/>
  <c r="K22" i="3" s="1"/>
  <c r="A37" i="3"/>
  <c r="F36" i="3"/>
  <c r="E36" i="3"/>
  <c r="D36" i="3"/>
  <c r="A36" i="3"/>
  <c r="F35" i="3"/>
  <c r="E35" i="3"/>
  <c r="D35" i="3"/>
  <c r="A35" i="3"/>
  <c r="F34" i="3"/>
  <c r="E34" i="3"/>
  <c r="D34" i="3"/>
  <c r="A34" i="3"/>
  <c r="F33" i="3"/>
  <c r="E33" i="3"/>
  <c r="D33" i="3"/>
  <c r="B33" i="3"/>
  <c r="A33" i="3"/>
  <c r="F32" i="3"/>
  <c r="E32" i="3"/>
  <c r="T31" i="3"/>
  <c r="E31" i="3"/>
  <c r="T30" i="3"/>
  <c r="F28" i="3"/>
  <c r="U27" i="3" s="1"/>
  <c r="U61" i="3" s="1"/>
  <c r="E28" i="3"/>
  <c r="D28" i="3"/>
  <c r="A28" i="3"/>
  <c r="AC27" i="3"/>
  <c r="AB27" i="3"/>
  <c r="AA27" i="3"/>
  <c r="Z27" i="3"/>
  <c r="Y27" i="3"/>
  <c r="X27" i="3"/>
  <c r="W27" i="3"/>
  <c r="W61" i="3" s="1"/>
  <c r="V27" i="3"/>
  <c r="V61" i="3" s="1"/>
  <c r="F27" i="3"/>
  <c r="E27" i="3"/>
  <c r="D27" i="3"/>
  <c r="A27" i="3"/>
  <c r="AC26" i="3"/>
  <c r="AA26" i="3"/>
  <c r="Z26" i="3"/>
  <c r="X26" i="3"/>
  <c r="W26" i="3"/>
  <c r="U26" i="3"/>
  <c r="F26" i="3"/>
  <c r="E26" i="3"/>
  <c r="D26" i="3"/>
  <c r="A26" i="3"/>
  <c r="F25" i="3"/>
  <c r="E25" i="3"/>
  <c r="D25" i="3"/>
  <c r="A25" i="3"/>
  <c r="F24" i="3"/>
  <c r="E24" i="3"/>
  <c r="D24" i="3"/>
  <c r="B24" i="3"/>
  <c r="A24" i="3"/>
  <c r="R23" i="3"/>
  <c r="Q23" i="3"/>
  <c r="P23" i="3"/>
  <c r="O23" i="3"/>
  <c r="N23" i="3"/>
  <c r="M23" i="3"/>
  <c r="L23" i="3"/>
  <c r="K23" i="3"/>
  <c r="J23" i="3"/>
  <c r="I23" i="3"/>
  <c r="H23" i="3"/>
  <c r="F23" i="3"/>
  <c r="E23" i="3"/>
  <c r="R22" i="3"/>
  <c r="Q22" i="3"/>
  <c r="P22" i="3"/>
  <c r="O22" i="3"/>
  <c r="J22" i="3"/>
  <c r="H22" i="3"/>
  <c r="E22" i="3"/>
  <c r="R21" i="3"/>
  <c r="Q21" i="3"/>
  <c r="P21" i="3"/>
  <c r="O21" i="3"/>
  <c r="N21" i="3"/>
  <c r="M21" i="3"/>
  <c r="L21" i="3"/>
  <c r="K21" i="3"/>
  <c r="J21" i="3"/>
  <c r="I21" i="3"/>
  <c r="H21" i="3"/>
  <c r="F19" i="3"/>
  <c r="E19" i="3"/>
  <c r="Y26" i="3" s="1"/>
  <c r="D19" i="3"/>
  <c r="I22" i="3" s="1"/>
  <c r="A19" i="3"/>
  <c r="F18" i="3"/>
  <c r="E18" i="3"/>
  <c r="D18" i="3"/>
  <c r="A18" i="3"/>
  <c r="F17" i="3"/>
  <c r="E17" i="3"/>
  <c r="D17" i="3"/>
  <c r="A17" i="3"/>
  <c r="F16" i="3"/>
  <c r="E16" i="3"/>
  <c r="D16" i="3"/>
  <c r="A16" i="3"/>
  <c r="F15" i="3"/>
  <c r="E15" i="3"/>
  <c r="D15" i="3"/>
  <c r="B15" i="3"/>
  <c r="A15" i="3" s="1"/>
  <c r="F14" i="3"/>
  <c r="E14" i="3"/>
  <c r="E13" i="3"/>
  <c r="AK12" i="3"/>
  <c r="AK11" i="3"/>
  <c r="AK10" i="3"/>
  <c r="F10" i="3"/>
  <c r="AD27" i="3" s="1"/>
  <c r="E10" i="3"/>
  <c r="AD26" i="3" s="1"/>
  <c r="D10" i="3"/>
  <c r="A10" i="3"/>
  <c r="AK9" i="3"/>
  <c r="F9" i="3"/>
  <c r="E9" i="3"/>
  <c r="D9" i="3"/>
  <c r="A9" i="3"/>
  <c r="AK8" i="3"/>
  <c r="F8" i="3"/>
  <c r="E8" i="3"/>
  <c r="D8" i="3"/>
  <c r="A8" i="3"/>
  <c r="AK7" i="3"/>
  <c r="F7" i="3"/>
  <c r="E7" i="3"/>
  <c r="D7" i="3"/>
  <c r="A7" i="3"/>
  <c r="AK6" i="3"/>
  <c r="F6" i="3"/>
  <c r="E6" i="3"/>
  <c r="D6" i="3"/>
  <c r="B6" i="3"/>
  <c r="A6" i="3"/>
  <c r="AK5" i="3"/>
  <c r="F5" i="3"/>
  <c r="E5" i="3"/>
  <c r="AK4" i="3"/>
  <c r="AK3" i="3"/>
  <c r="AK2" i="3"/>
  <c r="J104" i="2"/>
  <c r="F104" i="2"/>
  <c r="D101" i="2"/>
  <c r="D102" i="2" s="1"/>
  <c r="T100" i="2"/>
  <c r="Q100" i="2"/>
  <c r="K100" i="2"/>
  <c r="H100" i="2"/>
  <c r="E100" i="2"/>
  <c r="G100" i="2" s="1"/>
  <c r="D100" i="2"/>
  <c r="N102" i="2" s="1"/>
  <c r="C100" i="2"/>
  <c r="T99" i="2"/>
  <c r="Q99" i="2"/>
  <c r="K99" i="2"/>
  <c r="H99" i="2"/>
  <c r="G99" i="2"/>
  <c r="E99" i="2"/>
  <c r="F99" i="2" s="1"/>
  <c r="M99" i="2" s="1"/>
  <c r="D99" i="2"/>
  <c r="C99" i="2"/>
  <c r="T98" i="2"/>
  <c r="Q98" i="2"/>
  <c r="K98" i="2"/>
  <c r="H98" i="2"/>
  <c r="E98" i="2"/>
  <c r="D98" i="2"/>
  <c r="G98" i="2" s="1"/>
  <c r="C98" i="2"/>
  <c r="T97" i="2"/>
  <c r="Q97" i="2"/>
  <c r="K97" i="2"/>
  <c r="H97" i="2"/>
  <c r="F97" i="2"/>
  <c r="M97" i="2" s="1"/>
  <c r="E97" i="2"/>
  <c r="D97" i="2"/>
  <c r="G97" i="2" s="1"/>
  <c r="C97" i="2"/>
  <c r="T96" i="2"/>
  <c r="R96" i="2"/>
  <c r="Q96" i="2" s="1"/>
  <c r="K96" i="2"/>
  <c r="I96" i="2"/>
  <c r="H96" i="2" s="1"/>
  <c r="G96" i="2"/>
  <c r="E96" i="2"/>
  <c r="F96" i="2" s="1"/>
  <c r="M96" i="2" s="1"/>
  <c r="D96" i="2"/>
  <c r="C96" i="2"/>
  <c r="G95" i="2"/>
  <c r="F95" i="2"/>
  <c r="C95" i="2"/>
  <c r="T91" i="2"/>
  <c r="Q91" i="2"/>
  <c r="K91" i="2"/>
  <c r="H91" i="2"/>
  <c r="G91" i="2"/>
  <c r="E91" i="2"/>
  <c r="F91" i="2" s="1"/>
  <c r="M91" i="2" s="1"/>
  <c r="N91" i="2" s="1"/>
  <c r="O91" i="2" s="1"/>
  <c r="D91" i="2"/>
  <c r="C91" i="2"/>
  <c r="T90" i="2"/>
  <c r="Q90" i="2"/>
  <c r="K90" i="2"/>
  <c r="H90" i="2"/>
  <c r="E90" i="2"/>
  <c r="D90" i="2"/>
  <c r="G90" i="2" s="1"/>
  <c r="C90" i="2"/>
  <c r="T89" i="2"/>
  <c r="Q89" i="2"/>
  <c r="K89" i="2"/>
  <c r="H89" i="2"/>
  <c r="G89" i="2"/>
  <c r="F89" i="2"/>
  <c r="M89" i="2" s="1"/>
  <c r="E89" i="2"/>
  <c r="D89" i="2"/>
  <c r="C89" i="2"/>
  <c r="T88" i="2"/>
  <c r="Q88" i="2"/>
  <c r="K88" i="2"/>
  <c r="H88" i="2"/>
  <c r="E88" i="2"/>
  <c r="G88" i="2" s="1"/>
  <c r="D88" i="2"/>
  <c r="C88" i="2"/>
  <c r="T87" i="2"/>
  <c r="R87" i="2"/>
  <c r="Q87" i="2"/>
  <c r="K87" i="2"/>
  <c r="I87" i="2"/>
  <c r="H87" i="2" s="1"/>
  <c r="E87" i="2"/>
  <c r="D87" i="2"/>
  <c r="G87" i="2" s="1"/>
  <c r="C87" i="2"/>
  <c r="G86" i="2"/>
  <c r="F86" i="2"/>
  <c r="C86" i="2"/>
  <c r="T82" i="2"/>
  <c r="Q82" i="2"/>
  <c r="K82" i="2"/>
  <c r="H82" i="2"/>
  <c r="E82" i="2"/>
  <c r="D82" i="2"/>
  <c r="G82" i="2" s="1"/>
  <c r="C82" i="2"/>
  <c r="T81" i="2"/>
  <c r="Q81" i="2"/>
  <c r="K81" i="2"/>
  <c r="H81" i="2"/>
  <c r="G81" i="2"/>
  <c r="F81" i="2"/>
  <c r="M81" i="2" s="1"/>
  <c r="E81" i="2"/>
  <c r="D81" i="2"/>
  <c r="C81" i="2"/>
  <c r="T80" i="2"/>
  <c r="Q80" i="2"/>
  <c r="K80" i="2"/>
  <c r="H80" i="2"/>
  <c r="E80" i="2"/>
  <c r="G80" i="2" s="1"/>
  <c r="D80" i="2"/>
  <c r="C80" i="2"/>
  <c r="T79" i="2"/>
  <c r="Q79" i="2"/>
  <c r="K79" i="2"/>
  <c r="H79" i="2"/>
  <c r="G79" i="2"/>
  <c r="E79" i="2"/>
  <c r="F79" i="2" s="1"/>
  <c r="M79" i="2" s="1"/>
  <c r="D79" i="2"/>
  <c r="C79" i="2"/>
  <c r="T78" i="2"/>
  <c r="R78" i="2"/>
  <c r="Q78" i="2"/>
  <c r="K78" i="2"/>
  <c r="I78" i="2"/>
  <c r="H78" i="2" s="1"/>
  <c r="G78" i="2"/>
  <c r="F78" i="2"/>
  <c r="M78" i="2" s="1"/>
  <c r="E78" i="2"/>
  <c r="D78" i="2"/>
  <c r="C78" i="2"/>
  <c r="M77" i="2"/>
  <c r="G77" i="2"/>
  <c r="F77" i="2"/>
  <c r="C77" i="2"/>
  <c r="T73" i="2"/>
  <c r="Q73" i="2"/>
  <c r="K73" i="2"/>
  <c r="H73" i="2"/>
  <c r="G73" i="2"/>
  <c r="E73" i="2"/>
  <c r="D73" i="2"/>
  <c r="F73" i="2" s="1"/>
  <c r="M73" i="2" s="1"/>
  <c r="N73" i="2" s="1"/>
  <c r="O73" i="2" s="1"/>
  <c r="C73" i="2"/>
  <c r="T72" i="2"/>
  <c r="Q72" i="2"/>
  <c r="K72" i="2"/>
  <c r="H72" i="2"/>
  <c r="F72" i="2"/>
  <c r="M72" i="2" s="1"/>
  <c r="E72" i="2"/>
  <c r="D72" i="2"/>
  <c r="G72" i="2" s="1"/>
  <c r="C72" i="2"/>
  <c r="T71" i="2"/>
  <c r="Q71" i="2"/>
  <c r="K71" i="2"/>
  <c r="H71" i="2"/>
  <c r="F71" i="2"/>
  <c r="M71" i="2" s="1"/>
  <c r="E71" i="2"/>
  <c r="D71" i="2"/>
  <c r="G71" i="2" s="1"/>
  <c r="C71" i="2"/>
  <c r="T70" i="2"/>
  <c r="Q70" i="2"/>
  <c r="K70" i="2"/>
  <c r="H70" i="2"/>
  <c r="E70" i="2"/>
  <c r="F70" i="2" s="1"/>
  <c r="M70" i="2" s="1"/>
  <c r="D70" i="2"/>
  <c r="G70" i="2" s="1"/>
  <c r="C70" i="2"/>
  <c r="T69" i="2"/>
  <c r="R69" i="2"/>
  <c r="Q69" i="2"/>
  <c r="K69" i="2"/>
  <c r="I69" i="2"/>
  <c r="H69" i="2" s="1"/>
  <c r="F69" i="2"/>
  <c r="M69" i="2" s="1"/>
  <c r="E69" i="2"/>
  <c r="D69" i="2"/>
  <c r="G69" i="2" s="1"/>
  <c r="C69" i="2"/>
  <c r="G68" i="2"/>
  <c r="F68" i="2"/>
  <c r="C68" i="2"/>
  <c r="M66" i="2"/>
  <c r="M65" i="2"/>
  <c r="T64" i="2"/>
  <c r="Q64" i="2"/>
  <c r="K64" i="2"/>
  <c r="H64" i="2"/>
  <c r="F64" i="2"/>
  <c r="M64" i="2" s="1"/>
  <c r="N64" i="2" s="1"/>
  <c r="O64" i="2" s="1"/>
  <c r="E64" i="2"/>
  <c r="D64" i="2"/>
  <c r="G64" i="2" s="1"/>
  <c r="C64" i="2"/>
  <c r="T63" i="2"/>
  <c r="Q63" i="2"/>
  <c r="K63" i="2"/>
  <c r="H63" i="2"/>
  <c r="E63" i="2"/>
  <c r="F63" i="2" s="1"/>
  <c r="M63" i="2" s="1"/>
  <c r="D63" i="2"/>
  <c r="G63" i="2" s="1"/>
  <c r="C63" i="2"/>
  <c r="T62" i="2"/>
  <c r="Q62" i="2"/>
  <c r="K62" i="2"/>
  <c r="H62" i="2"/>
  <c r="E62" i="2"/>
  <c r="D62" i="2"/>
  <c r="G62" i="2" s="1"/>
  <c r="C62" i="2"/>
  <c r="T61" i="2"/>
  <c r="Q61" i="2"/>
  <c r="K61" i="2"/>
  <c r="H61" i="2"/>
  <c r="F61" i="2"/>
  <c r="M61" i="2" s="1"/>
  <c r="E61" i="2"/>
  <c r="D61" i="2"/>
  <c r="G61" i="2" s="1"/>
  <c r="C61" i="2"/>
  <c r="T60" i="2"/>
  <c r="R60" i="2"/>
  <c r="Q60" i="2" s="1"/>
  <c r="K60" i="2"/>
  <c r="I60" i="2"/>
  <c r="H60" i="2"/>
  <c r="E60" i="2"/>
  <c r="F60" i="2" s="1"/>
  <c r="M60" i="2" s="1"/>
  <c r="D60" i="2"/>
  <c r="G60" i="2" s="1"/>
  <c r="C60" i="2"/>
  <c r="M59" i="2"/>
  <c r="G59" i="2"/>
  <c r="F59" i="2"/>
  <c r="C59" i="2"/>
  <c r="T55" i="2"/>
  <c r="Q55" i="2"/>
  <c r="K55" i="2"/>
  <c r="H55" i="2"/>
  <c r="G55" i="2"/>
  <c r="F55" i="2"/>
  <c r="M55" i="2" s="1"/>
  <c r="N55" i="2" s="1"/>
  <c r="O55" i="2" s="1"/>
  <c r="E55" i="2"/>
  <c r="D55" i="2"/>
  <c r="P55" i="2" s="1"/>
  <c r="C55" i="2"/>
  <c r="T54" i="2"/>
  <c r="Q54" i="2"/>
  <c r="K54" i="2"/>
  <c r="H54" i="2"/>
  <c r="E54" i="2"/>
  <c r="G54" i="2" s="1"/>
  <c r="D54" i="2"/>
  <c r="C54" i="2"/>
  <c r="T53" i="2"/>
  <c r="Q53" i="2"/>
  <c r="K53" i="2"/>
  <c r="H53" i="2"/>
  <c r="G53" i="2"/>
  <c r="E53" i="2"/>
  <c r="D53" i="2"/>
  <c r="F53" i="2" s="1"/>
  <c r="M53" i="2" s="1"/>
  <c r="C53" i="2"/>
  <c r="T52" i="2"/>
  <c r="Q52" i="2"/>
  <c r="K52" i="2"/>
  <c r="H52" i="2"/>
  <c r="E52" i="2"/>
  <c r="D52" i="2"/>
  <c r="G52" i="2" s="1"/>
  <c r="C52" i="2"/>
  <c r="T51" i="2"/>
  <c r="R51" i="2"/>
  <c r="Q51" i="2" s="1"/>
  <c r="K51" i="2"/>
  <c r="I51" i="2"/>
  <c r="H51" i="2"/>
  <c r="E51" i="2"/>
  <c r="G51" i="2" s="1"/>
  <c r="D51" i="2"/>
  <c r="C51" i="2"/>
  <c r="G50" i="2"/>
  <c r="F50" i="2"/>
  <c r="M50" i="2" s="1"/>
  <c r="C50" i="2"/>
  <c r="T46" i="2"/>
  <c r="Q46" i="2"/>
  <c r="K46" i="2"/>
  <c r="H46" i="2"/>
  <c r="F46" i="2"/>
  <c r="M46" i="2" s="1"/>
  <c r="N46" i="2" s="1"/>
  <c r="O46" i="2" s="1"/>
  <c r="E46" i="2"/>
  <c r="D46" i="2"/>
  <c r="P46" i="2" s="1"/>
  <c r="C46" i="2"/>
  <c r="T45" i="2"/>
  <c r="Q45" i="2"/>
  <c r="K45" i="2"/>
  <c r="H45" i="2"/>
  <c r="F45" i="2"/>
  <c r="M45" i="2" s="1"/>
  <c r="E45" i="2"/>
  <c r="D45" i="2"/>
  <c r="G45" i="2" s="1"/>
  <c r="C45" i="2"/>
  <c r="T44" i="2"/>
  <c r="Q44" i="2"/>
  <c r="K44" i="2"/>
  <c r="H44" i="2"/>
  <c r="E44" i="2"/>
  <c r="F44" i="2" s="1"/>
  <c r="M44" i="2" s="1"/>
  <c r="D44" i="2"/>
  <c r="G44" i="2" s="1"/>
  <c r="C44" i="2"/>
  <c r="T43" i="2"/>
  <c r="Q43" i="2"/>
  <c r="K43" i="2"/>
  <c r="H43" i="2"/>
  <c r="E43" i="2"/>
  <c r="D43" i="2"/>
  <c r="G43" i="2" s="1"/>
  <c r="C43" i="2"/>
  <c r="T42" i="2"/>
  <c r="R42" i="2"/>
  <c r="Q42" i="2"/>
  <c r="M42" i="2"/>
  <c r="K42" i="2"/>
  <c r="I42" i="2"/>
  <c r="H42" i="2"/>
  <c r="F42" i="2"/>
  <c r="E42" i="2"/>
  <c r="D42" i="2"/>
  <c r="G42" i="2" s="1"/>
  <c r="C42" i="2"/>
  <c r="G41" i="2"/>
  <c r="F41" i="2"/>
  <c r="M41" i="2" s="1"/>
  <c r="C41" i="2"/>
  <c r="T37" i="2"/>
  <c r="Q37" i="2"/>
  <c r="K37" i="2"/>
  <c r="H37" i="2"/>
  <c r="E37" i="2"/>
  <c r="D37" i="2"/>
  <c r="G37" i="2" s="1"/>
  <c r="C37" i="2"/>
  <c r="T36" i="2"/>
  <c r="Q36" i="2"/>
  <c r="K36" i="2"/>
  <c r="H36" i="2"/>
  <c r="G36" i="2"/>
  <c r="F36" i="2"/>
  <c r="M36" i="2" s="1"/>
  <c r="E36" i="2"/>
  <c r="D36" i="2"/>
  <c r="C36" i="2"/>
  <c r="T35" i="2"/>
  <c r="Q35" i="2"/>
  <c r="K35" i="2"/>
  <c r="H35" i="2"/>
  <c r="E35" i="2"/>
  <c r="G35" i="2" s="1"/>
  <c r="D35" i="2"/>
  <c r="C35" i="2"/>
  <c r="T34" i="2"/>
  <c r="Q34" i="2"/>
  <c r="K34" i="2"/>
  <c r="H34" i="2"/>
  <c r="G34" i="2"/>
  <c r="E34" i="2"/>
  <c r="D34" i="2"/>
  <c r="F34" i="2" s="1"/>
  <c r="M34" i="2" s="1"/>
  <c r="C34" i="2"/>
  <c r="T33" i="2"/>
  <c r="R33" i="2"/>
  <c r="Q33" i="2"/>
  <c r="M33" i="2"/>
  <c r="K33" i="2"/>
  <c r="I33" i="2"/>
  <c r="H33" i="2" s="1"/>
  <c r="F33" i="2"/>
  <c r="E33" i="2"/>
  <c r="D33" i="2"/>
  <c r="G33" i="2" s="1"/>
  <c r="C33" i="2"/>
  <c r="G32" i="2"/>
  <c r="F32" i="2"/>
  <c r="M32" i="2" s="1"/>
  <c r="C32" i="2"/>
  <c r="T28" i="2"/>
  <c r="Q28" i="2"/>
  <c r="K28" i="2"/>
  <c r="H28" i="2"/>
  <c r="E28" i="2"/>
  <c r="D28" i="2"/>
  <c r="G28" i="2" s="1"/>
  <c r="C28" i="2"/>
  <c r="T27" i="2"/>
  <c r="Q27" i="2"/>
  <c r="K27" i="2"/>
  <c r="H27" i="2"/>
  <c r="F27" i="2"/>
  <c r="M27" i="2" s="1"/>
  <c r="E27" i="2"/>
  <c r="D27" i="2"/>
  <c r="G27" i="2" s="1"/>
  <c r="C27" i="2"/>
  <c r="T26" i="2"/>
  <c r="Q26" i="2"/>
  <c r="K26" i="2"/>
  <c r="H26" i="2"/>
  <c r="F26" i="2"/>
  <c r="M26" i="2" s="1"/>
  <c r="E26" i="2"/>
  <c r="D26" i="2"/>
  <c r="G26" i="2" s="1"/>
  <c r="C26" i="2"/>
  <c r="T25" i="2"/>
  <c r="Q25" i="2"/>
  <c r="K25" i="2"/>
  <c r="H25" i="2"/>
  <c r="E25" i="2"/>
  <c r="G25" i="2" s="1"/>
  <c r="D25" i="2"/>
  <c r="C25" i="2"/>
  <c r="T24" i="2"/>
  <c r="R24" i="2"/>
  <c r="Q24" i="2"/>
  <c r="K24" i="2"/>
  <c r="I24" i="2"/>
  <c r="H24" i="2" s="1"/>
  <c r="F24" i="2"/>
  <c r="M24" i="2" s="1"/>
  <c r="E24" i="2"/>
  <c r="D24" i="2"/>
  <c r="G24" i="2" s="1"/>
  <c r="C24" i="2"/>
  <c r="G23" i="2"/>
  <c r="F23" i="2"/>
  <c r="C23" i="2"/>
  <c r="T19" i="2"/>
  <c r="Q19" i="2"/>
  <c r="K19" i="2"/>
  <c r="H19" i="2"/>
  <c r="F19" i="2"/>
  <c r="M19" i="2" s="1"/>
  <c r="N19" i="2" s="1"/>
  <c r="O19" i="2" s="1"/>
  <c r="E19" i="2"/>
  <c r="D19" i="2"/>
  <c r="P19" i="2" s="1"/>
  <c r="C19" i="2"/>
  <c r="T18" i="2"/>
  <c r="Q18" i="2"/>
  <c r="K18" i="2"/>
  <c r="H18" i="2"/>
  <c r="F18" i="2"/>
  <c r="M18" i="2" s="1"/>
  <c r="E18" i="2"/>
  <c r="D18" i="2"/>
  <c r="G18" i="2" s="1"/>
  <c r="C18" i="2"/>
  <c r="T17" i="2"/>
  <c r="Q17" i="2"/>
  <c r="K17" i="2"/>
  <c r="H17" i="2"/>
  <c r="E17" i="2"/>
  <c r="F17" i="2" s="1"/>
  <c r="M17" i="2" s="1"/>
  <c r="D17" i="2"/>
  <c r="G17" i="2" s="1"/>
  <c r="C17" i="2"/>
  <c r="T16" i="2"/>
  <c r="Q16" i="2"/>
  <c r="K16" i="2"/>
  <c r="H16" i="2"/>
  <c r="E16" i="2"/>
  <c r="D16" i="2"/>
  <c r="G16" i="2" s="1"/>
  <c r="C16" i="2"/>
  <c r="T15" i="2"/>
  <c r="R15" i="2"/>
  <c r="Q15" i="2"/>
  <c r="M15" i="2"/>
  <c r="K15" i="2"/>
  <c r="I15" i="2"/>
  <c r="H15" i="2"/>
  <c r="F15" i="2"/>
  <c r="E15" i="2"/>
  <c r="D15" i="2"/>
  <c r="G15" i="2" s="1"/>
  <c r="C15" i="2"/>
  <c r="G14" i="2"/>
  <c r="F14" i="2"/>
  <c r="M14" i="2" s="1"/>
  <c r="C14" i="2"/>
  <c r="T10" i="2"/>
  <c r="Q10" i="2"/>
  <c r="K10" i="2"/>
  <c r="H10" i="2"/>
  <c r="E10" i="2"/>
  <c r="D10" i="2"/>
  <c r="G10" i="2" s="1"/>
  <c r="C10" i="2"/>
  <c r="T9" i="2"/>
  <c r="Q9" i="2"/>
  <c r="K9" i="2"/>
  <c r="H9" i="2"/>
  <c r="F9" i="2"/>
  <c r="M9" i="2" s="1"/>
  <c r="E9" i="2"/>
  <c r="D9" i="2"/>
  <c r="G9" i="2" s="1"/>
  <c r="C9" i="2"/>
  <c r="T8" i="2"/>
  <c r="Q8" i="2"/>
  <c r="K8" i="2"/>
  <c r="H8" i="2"/>
  <c r="E8" i="2"/>
  <c r="F8" i="2" s="1"/>
  <c r="M8" i="2" s="1"/>
  <c r="D8" i="2"/>
  <c r="G8" i="2" s="1"/>
  <c r="C8" i="2"/>
  <c r="T7" i="2"/>
  <c r="Q7" i="2"/>
  <c r="K7" i="2"/>
  <c r="H7" i="2"/>
  <c r="G7" i="2"/>
  <c r="E7" i="2"/>
  <c r="F7" i="2" s="1"/>
  <c r="M7" i="2" s="1"/>
  <c r="D7" i="2"/>
  <c r="C7" i="2"/>
  <c r="T6" i="2"/>
  <c r="R6" i="2"/>
  <c r="Q6" i="2"/>
  <c r="M6" i="2"/>
  <c r="K6" i="2"/>
  <c r="I6" i="2"/>
  <c r="H6" i="2" s="1"/>
  <c r="F6" i="2"/>
  <c r="E6" i="2"/>
  <c r="D6" i="2"/>
  <c r="G6" i="2" s="1"/>
  <c r="C6" i="2"/>
  <c r="M5" i="2"/>
  <c r="G5" i="2"/>
  <c r="F5" i="2"/>
  <c r="C5" i="2"/>
  <c r="P100" i="2" l="1"/>
  <c r="G19" i="2"/>
  <c r="P28" i="2"/>
  <c r="F35" i="2"/>
  <c r="M35" i="2" s="1"/>
  <c r="G46" i="2"/>
  <c r="F51" i="2"/>
  <c r="M51" i="2" s="1"/>
  <c r="F54" i="2"/>
  <c r="M54" i="2" s="1"/>
  <c r="P73" i="2"/>
  <c r="F80" i="2"/>
  <c r="M80" i="2" s="1"/>
  <c r="F88" i="2"/>
  <c r="M88" i="2" s="1"/>
  <c r="F100" i="2"/>
  <c r="M100" i="2" s="1"/>
  <c r="N100" i="2" s="1"/>
  <c r="O100" i="2" s="1"/>
  <c r="F16" i="2"/>
  <c r="M16" i="2" s="1"/>
  <c r="F28" i="2"/>
  <c r="M28" i="2" s="1"/>
  <c r="N28" i="2" s="1"/>
  <c r="O28" i="2" s="1"/>
  <c r="F43" i="2"/>
  <c r="M43" i="2" s="1"/>
  <c r="F62" i="2"/>
  <c r="M62" i="2" s="1"/>
  <c r="P10" i="2"/>
  <c r="F25" i="2"/>
  <c r="M25" i="2" s="1"/>
  <c r="P37" i="2"/>
  <c r="P82" i="2"/>
  <c r="F10" i="2"/>
  <c r="M10" i="2" s="1"/>
  <c r="N10" i="2" s="1"/>
  <c r="O10" i="2" s="1"/>
  <c r="F37" i="2"/>
  <c r="M37" i="2" s="1"/>
  <c r="N37" i="2" s="1"/>
  <c r="O37" i="2" s="1"/>
  <c r="F52" i="2"/>
  <c r="M52" i="2" s="1"/>
  <c r="P64" i="2"/>
  <c r="F82" i="2"/>
  <c r="M82" i="2" s="1"/>
  <c r="N82" i="2" s="1"/>
  <c r="O82" i="2" s="1"/>
  <c r="F87" i="2"/>
  <c r="M87" i="2" s="1"/>
  <c r="F90" i="2"/>
  <c r="M90" i="2" s="1"/>
  <c r="F98" i="2"/>
  <c r="M98" i="2" s="1"/>
  <c r="P91" i="2"/>
</calcChain>
</file>

<file path=xl/sharedStrings.xml><?xml version="1.0" encoding="utf-8"?>
<sst xmlns="http://schemas.openxmlformats.org/spreadsheetml/2006/main" count="298" uniqueCount="31">
  <si>
    <t>Walnut Med</t>
  </si>
  <si>
    <t>Filtr wght 1</t>
  </si>
  <si>
    <t>Filtr wght 2</t>
  </si>
  <si>
    <t>Filtr W avg</t>
  </si>
  <si>
    <t>Filtr Vol 1</t>
  </si>
  <si>
    <t>Filtr Vol 2</t>
  </si>
  <si>
    <t>Filtr Vol Avg</t>
  </si>
  <si>
    <t>Filtr STdev</t>
  </si>
  <si>
    <t>sq root</t>
  </si>
  <si>
    <t>Time</t>
  </si>
  <si>
    <t>Filtrate weight</t>
  </si>
  <si>
    <t>Filtrate Volume</t>
  </si>
  <si>
    <t>Deviation</t>
  </si>
  <si>
    <t>Walnut Fine</t>
  </si>
  <si>
    <t>Graphite</t>
  </si>
  <si>
    <t>Micro-C</t>
  </si>
  <si>
    <t>Magma Fiber</t>
  </si>
  <si>
    <t>Cotton Seed Hulls</t>
  </si>
  <si>
    <t>CaCO3</t>
  </si>
  <si>
    <t>DEASP</t>
  </si>
  <si>
    <t>Sawdust</t>
  </si>
  <si>
    <t>Altavert</t>
  </si>
  <si>
    <t>Bentonite Chips</t>
  </si>
  <si>
    <t>Mpa</t>
  </si>
  <si>
    <t>psi</t>
  </si>
  <si>
    <t>SD Dev</t>
  </si>
  <si>
    <t>Filtrate</t>
  </si>
  <si>
    <t>Diff Pressure</t>
  </si>
  <si>
    <t>Max Pressure</t>
  </si>
  <si>
    <t>Max BackPress</t>
  </si>
  <si>
    <t>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</si>
</sst>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"/>
    <numFmt numFmtId="165" formatCode="0.000%"/>
    <numFmt numFmtId="166" formatCode="0.0"/>
    <numFmt numFmtId="167" formatCode="0.000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1"/>
    <xf numFmtId="164" fontId="1" fillId="0" borderId="0" xfId="1" applyNumberFormat="1"/>
    <xf numFmtId="10" fontId="0" fillId="0" borderId="0" xfId="2" applyNumberFormat="1" applyFont="1"/>
    <xf numFmtId="165" fontId="0" fillId="0" borderId="0" xfId="2" applyNumberFormat="1" applyFont="1"/>
    <xf numFmtId="9" fontId="0" fillId="0" borderId="0" xfId="2" applyFont="1"/>
    <xf numFmtId="2" fontId="1" fillId="0" borderId="0" xfId="1" applyNumberFormat="1"/>
    <xf numFmtId="1" fontId="1" fillId="0" borderId="0" xfId="1" applyNumberFormat="1"/>
    <xf numFmtId="166" fontId="1" fillId="0" borderId="0" xfId="1" applyNumberFormat="1"/>
    <xf numFmtId="167" fontId="1" fillId="0" borderId="0" xfId="1" applyNumberFormat="1"/>
  </cellXfs>
  <cellStyles count="3">
    <cellStyle name="Normal" xfId="0" builtinId="0"/>
    <cellStyle name="Normal 2" xfId="1" xr:uid="{4CC83784-F4CF-43BB-85B1-BA282E7DCE6C}"/>
    <cellStyle name="Percent 2" xfId="2" xr:uid="{499D7B21-DF75-4281-8878-4E446EFCF9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235736309660301E-2"/>
          <c:y val="5.0651936089463945E-2"/>
          <c:w val="0.85046237545549541"/>
          <c:h val="0.76507097418997583"/>
        </c:manualLayout>
      </c:layout>
      <c:scatterChart>
        <c:scatterStyle val="lineMarker"/>
        <c:varyColors val="0"/>
        <c:ser>
          <c:idx val="1"/>
          <c:order val="0"/>
          <c:tx>
            <c:strRef>
              <c:f>'Fig 39, 40 &amp; 44'!$A$3</c:f>
              <c:strCache>
                <c:ptCount val="1"/>
                <c:pt idx="0">
                  <c:v>Walnut Med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'Fig 39, 40 &amp; 44'!$A$5:$A$10</c:f>
              <c:numCache>
                <c:formatCode>General</c:formatCode>
                <c:ptCount val="6"/>
                <c:pt idx="0">
                  <c:v>0</c:v>
                </c:pt>
                <c:pt idx="1">
                  <c:v>0.5</c:v>
                </c:pt>
                <c:pt idx="2">
                  <c:v>1.5811388300841898</c:v>
                </c:pt>
                <c:pt idx="3">
                  <c:v>2.2360679774997898</c:v>
                </c:pt>
                <c:pt idx="4">
                  <c:v>2.6457513110645907</c:v>
                </c:pt>
                <c:pt idx="5">
                  <c:v>5.4772255750516612</c:v>
                </c:pt>
              </c:numCache>
            </c:numRef>
          </c:xVal>
          <c:yVal>
            <c:numRef>
              <c:f>'Fig 39, 40 &amp; 44'!$D$5:$D$10</c:f>
              <c:numCache>
                <c:formatCode>General</c:formatCode>
                <c:ptCount val="6"/>
                <c:pt idx="0">
                  <c:v>0</c:v>
                </c:pt>
                <c:pt idx="1">
                  <c:v>4</c:v>
                </c:pt>
                <c:pt idx="2">
                  <c:v>17.600000000000009</c:v>
                </c:pt>
                <c:pt idx="3">
                  <c:v>34.500000000000014</c:v>
                </c:pt>
                <c:pt idx="4">
                  <c:v>58.399999999999991</c:v>
                </c:pt>
                <c:pt idx="5">
                  <c:v>86.600000000000009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4E3-45DD-B669-96D83A30EE7C}"/>
            </c:ext>
          </c:extLst>
        </c:ser>
        <c:ser>
          <c:idx val="2"/>
          <c:order val="1"/>
          <c:tx>
            <c:strRef>
              <c:f>'Fig 39, 40 &amp; 44'!$A$12</c:f>
              <c:strCache>
                <c:ptCount val="1"/>
                <c:pt idx="0">
                  <c:v>Walnut Fine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'Fig 39, 40 &amp; 44'!$A$14:$A$19</c:f>
              <c:numCache>
                <c:formatCode>General</c:formatCode>
                <c:ptCount val="6"/>
                <c:pt idx="0">
                  <c:v>0</c:v>
                </c:pt>
                <c:pt idx="1">
                  <c:v>0.5</c:v>
                </c:pt>
                <c:pt idx="2">
                  <c:v>1.5811388300841898</c:v>
                </c:pt>
                <c:pt idx="3">
                  <c:v>2.2360679774997898</c:v>
                </c:pt>
                <c:pt idx="4">
                  <c:v>2.6457513110645907</c:v>
                </c:pt>
                <c:pt idx="5">
                  <c:v>5.4772255750516612</c:v>
                </c:pt>
              </c:numCache>
            </c:numRef>
          </c:xVal>
          <c:yVal>
            <c:numRef>
              <c:f>'Fig 39, 40 &amp; 44'!$D$14:$D$19</c:f>
              <c:numCache>
                <c:formatCode>General</c:formatCode>
                <c:ptCount val="6"/>
                <c:pt idx="0">
                  <c:v>0</c:v>
                </c:pt>
                <c:pt idx="1">
                  <c:v>1.7000000000000028</c:v>
                </c:pt>
                <c:pt idx="2">
                  <c:v>3.2000000000000028</c:v>
                </c:pt>
                <c:pt idx="3">
                  <c:v>5.2000000000000028</c:v>
                </c:pt>
                <c:pt idx="4">
                  <c:v>8.2000000000000028</c:v>
                </c:pt>
                <c:pt idx="5">
                  <c:v>18.200000000000003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4E3-45DD-B669-96D83A30EE7C}"/>
            </c:ext>
          </c:extLst>
        </c:ser>
        <c:ser>
          <c:idx val="0"/>
          <c:order val="2"/>
          <c:tx>
            <c:strRef>
              <c:f>'Fig 39, 40 &amp; 44'!$A$21</c:f>
              <c:strCache>
                <c:ptCount val="1"/>
                <c:pt idx="0">
                  <c:v>Graphite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'Fig 39, 40 &amp; 44'!$A$24:$A$28</c:f>
              <c:numCache>
                <c:formatCode>General</c:formatCode>
                <c:ptCount val="5"/>
                <c:pt idx="0">
                  <c:v>0.5</c:v>
                </c:pt>
                <c:pt idx="1">
                  <c:v>1.5811388300841898</c:v>
                </c:pt>
                <c:pt idx="2">
                  <c:v>2.2360679774997898</c:v>
                </c:pt>
                <c:pt idx="3">
                  <c:v>2.6457513110645907</c:v>
                </c:pt>
                <c:pt idx="4">
                  <c:v>5.4772255750516612</c:v>
                </c:pt>
              </c:numCache>
            </c:numRef>
          </c:xVal>
          <c:yVal>
            <c:numRef>
              <c:f>'Fig 39, 40 &amp; 44'!$D$24:$D$28</c:f>
              <c:numCache>
                <c:formatCode>General</c:formatCode>
                <c:ptCount val="5"/>
                <c:pt idx="0">
                  <c:v>0</c:v>
                </c:pt>
                <c:pt idx="1">
                  <c:v>0.10000000000000853</c:v>
                </c:pt>
                <c:pt idx="2">
                  <c:v>0.10000000000000853</c:v>
                </c:pt>
                <c:pt idx="3">
                  <c:v>0.10000000000000853</c:v>
                </c:pt>
                <c:pt idx="4">
                  <c:v>4.1000000000000085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4E3-45DD-B669-96D83A30EE7C}"/>
            </c:ext>
          </c:extLst>
        </c:ser>
        <c:ser>
          <c:idx val="3"/>
          <c:order val="3"/>
          <c:tx>
            <c:strRef>
              <c:f>'Fig 39, 40 &amp; 44'!$A$30</c:f>
              <c:strCache>
                <c:ptCount val="1"/>
                <c:pt idx="0">
                  <c:v>Micro-C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xVal>
            <c:numRef>
              <c:f>'Fig 39, 40 &amp; 44'!$A$32:$A$37</c:f>
              <c:numCache>
                <c:formatCode>General</c:formatCode>
                <c:ptCount val="6"/>
                <c:pt idx="0">
                  <c:v>0</c:v>
                </c:pt>
                <c:pt idx="1">
                  <c:v>0.5</c:v>
                </c:pt>
                <c:pt idx="2">
                  <c:v>1.5811388300841898</c:v>
                </c:pt>
                <c:pt idx="3">
                  <c:v>2.2360679774997898</c:v>
                </c:pt>
                <c:pt idx="4">
                  <c:v>2.6457513110645907</c:v>
                </c:pt>
                <c:pt idx="5">
                  <c:v>5.4772255750516612</c:v>
                </c:pt>
              </c:numCache>
            </c:numRef>
          </c:xVal>
          <c:yVal>
            <c:numRef>
              <c:f>'Fig 39, 40 &amp; 44'!$D$32:$D$37</c:f>
              <c:numCache>
                <c:formatCode>General</c:formatCode>
                <c:ptCount val="6"/>
                <c:pt idx="0">
                  <c:v>0</c:v>
                </c:pt>
                <c:pt idx="1">
                  <c:v>0.20000000000000284</c:v>
                </c:pt>
                <c:pt idx="2">
                  <c:v>0.20000000000000284</c:v>
                </c:pt>
                <c:pt idx="3">
                  <c:v>0.20000000000000284</c:v>
                </c:pt>
                <c:pt idx="4">
                  <c:v>0.20000000000000284</c:v>
                </c:pt>
                <c:pt idx="5">
                  <c:v>1.4000000000000057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4E3-45DD-B669-96D83A30EE7C}"/>
            </c:ext>
          </c:extLst>
        </c:ser>
        <c:ser>
          <c:idx val="4"/>
          <c:order val="4"/>
          <c:tx>
            <c:strRef>
              <c:f>'Fig 39, 40 &amp; 44'!$A$39</c:f>
              <c:strCache>
                <c:ptCount val="1"/>
                <c:pt idx="0">
                  <c:v>Magma Fiber</c:v>
                </c:pt>
              </c:strCache>
            </c:strRef>
          </c:tx>
          <c:marker>
            <c:symbol val="none"/>
          </c:marker>
          <c:xVal>
            <c:numRef>
              <c:f>'Fig 39, 40 &amp; 44'!$A$41:$A$46</c:f>
              <c:numCache>
                <c:formatCode>General</c:formatCode>
                <c:ptCount val="6"/>
                <c:pt idx="0">
                  <c:v>0</c:v>
                </c:pt>
                <c:pt idx="1">
                  <c:v>0.5</c:v>
                </c:pt>
                <c:pt idx="2">
                  <c:v>1.5811388300841898</c:v>
                </c:pt>
                <c:pt idx="3">
                  <c:v>2.2360679774997898</c:v>
                </c:pt>
                <c:pt idx="4">
                  <c:v>2.6457513110645907</c:v>
                </c:pt>
                <c:pt idx="5">
                  <c:v>5.4772255750516612</c:v>
                </c:pt>
              </c:numCache>
            </c:numRef>
          </c:xVal>
          <c:yVal>
            <c:numRef>
              <c:f>'Fig 39, 40 &amp; 44'!$D$41:$D$46</c:f>
              <c:numCache>
                <c:formatCode>General</c:formatCode>
                <c:ptCount val="6"/>
                <c:pt idx="0">
                  <c:v>0</c:v>
                </c:pt>
                <c:pt idx="1">
                  <c:v>0.60000000000000853</c:v>
                </c:pt>
                <c:pt idx="2">
                  <c:v>9.6000000000000085</c:v>
                </c:pt>
                <c:pt idx="3">
                  <c:v>25.799999999999997</c:v>
                </c:pt>
                <c:pt idx="4">
                  <c:v>39.500000000000014</c:v>
                </c:pt>
                <c:pt idx="5">
                  <c:v>78.8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4E3-45DD-B669-96D83A30EE7C}"/>
            </c:ext>
          </c:extLst>
        </c:ser>
        <c:ser>
          <c:idx val="5"/>
          <c:order val="5"/>
          <c:tx>
            <c:strRef>
              <c:f>'Fig 39, 40 &amp; 44'!$A$48</c:f>
              <c:strCache>
                <c:ptCount val="1"/>
                <c:pt idx="0">
                  <c:v>Cotton Seed Hulls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'Fig 39, 40 &amp; 44'!$A$50:$A$55</c:f>
              <c:numCache>
                <c:formatCode>General</c:formatCode>
                <c:ptCount val="6"/>
                <c:pt idx="0">
                  <c:v>0</c:v>
                </c:pt>
                <c:pt idx="1">
                  <c:v>0.5</c:v>
                </c:pt>
                <c:pt idx="2">
                  <c:v>1.5811388300841898</c:v>
                </c:pt>
                <c:pt idx="3">
                  <c:v>2.2360679774997898</c:v>
                </c:pt>
                <c:pt idx="4">
                  <c:v>2.6457513110645907</c:v>
                </c:pt>
                <c:pt idx="5">
                  <c:v>5.4772255750516612</c:v>
                </c:pt>
              </c:numCache>
            </c:numRef>
          </c:xVal>
          <c:yVal>
            <c:numRef>
              <c:f>'Fig 39, 40 &amp; 44'!$D$50:$D$55</c:f>
              <c:numCache>
                <c:formatCode>General</c:formatCode>
                <c:ptCount val="6"/>
                <c:pt idx="0">
                  <c:v>0</c:v>
                </c:pt>
                <c:pt idx="1">
                  <c:v>2.7999999999999972</c:v>
                </c:pt>
                <c:pt idx="2">
                  <c:v>6.6000000000000085</c:v>
                </c:pt>
                <c:pt idx="3">
                  <c:v>11.600000000000009</c:v>
                </c:pt>
                <c:pt idx="4">
                  <c:v>24.200000000000003</c:v>
                </c:pt>
                <c:pt idx="5">
                  <c:v>49.2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4E3-45DD-B669-96D83A30EE7C}"/>
            </c:ext>
          </c:extLst>
        </c:ser>
        <c:ser>
          <c:idx val="6"/>
          <c:order val="6"/>
          <c:tx>
            <c:strRef>
              <c:f>'Fig 39, 40 &amp; 44'!$A$57</c:f>
              <c:strCache>
                <c:ptCount val="1"/>
                <c:pt idx="0">
                  <c:v>CaCO3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'Fig 39, 40 &amp; 44'!$A$59:$A$64</c:f>
              <c:numCache>
                <c:formatCode>General</c:formatCode>
                <c:ptCount val="6"/>
                <c:pt idx="0">
                  <c:v>0</c:v>
                </c:pt>
                <c:pt idx="1">
                  <c:v>0.5</c:v>
                </c:pt>
                <c:pt idx="2">
                  <c:v>1.5811388300841898</c:v>
                </c:pt>
                <c:pt idx="3">
                  <c:v>2.2360679774997898</c:v>
                </c:pt>
                <c:pt idx="4">
                  <c:v>2.6457513110645907</c:v>
                </c:pt>
                <c:pt idx="5">
                  <c:v>5.4772255750516612</c:v>
                </c:pt>
              </c:numCache>
            </c:numRef>
          </c:xVal>
          <c:yVal>
            <c:numRef>
              <c:f>'Fig 39, 40 &amp; 44'!$D$59:$D$64</c:f>
              <c:numCache>
                <c:formatCode>General</c:formatCode>
                <c:ptCount val="6"/>
                <c:pt idx="0">
                  <c:v>0</c:v>
                </c:pt>
                <c:pt idx="1">
                  <c:v>0.29999999999999716</c:v>
                </c:pt>
                <c:pt idx="2">
                  <c:v>0.60000000000000853</c:v>
                </c:pt>
                <c:pt idx="3">
                  <c:v>1</c:v>
                </c:pt>
                <c:pt idx="4">
                  <c:v>1.4000000000000057</c:v>
                </c:pt>
                <c:pt idx="5">
                  <c:v>2.7000000000000028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4E3-45DD-B669-96D83A30EE7C}"/>
            </c:ext>
          </c:extLst>
        </c:ser>
        <c:ser>
          <c:idx val="7"/>
          <c:order val="7"/>
          <c:tx>
            <c:strRef>
              <c:f>'Fig 39, 40 &amp; 44'!$A$66</c:f>
              <c:strCache>
                <c:ptCount val="1"/>
                <c:pt idx="0">
                  <c:v>DEASP</c:v>
                </c:pt>
              </c:strCache>
            </c:strRef>
          </c:tx>
          <c:spPr>
            <a:ln>
              <a:solidFill>
                <a:srgbClr val="945200"/>
              </a:solidFill>
            </a:ln>
          </c:spPr>
          <c:marker>
            <c:symbol val="none"/>
          </c:marker>
          <c:xVal>
            <c:numRef>
              <c:f>'Fig 39, 40 &amp; 44'!$A$68:$A$73</c:f>
              <c:numCache>
                <c:formatCode>General</c:formatCode>
                <c:ptCount val="6"/>
                <c:pt idx="0">
                  <c:v>0</c:v>
                </c:pt>
                <c:pt idx="1">
                  <c:v>0.5</c:v>
                </c:pt>
                <c:pt idx="2">
                  <c:v>1.5811388300841898</c:v>
                </c:pt>
                <c:pt idx="3">
                  <c:v>2.2360679774997898</c:v>
                </c:pt>
                <c:pt idx="4">
                  <c:v>2.6457513110645907</c:v>
                </c:pt>
                <c:pt idx="5">
                  <c:v>5.4772255750516612</c:v>
                </c:pt>
              </c:numCache>
            </c:numRef>
          </c:xVal>
          <c:yVal>
            <c:numRef>
              <c:f>'Fig 39, 40 &amp; 44'!$D$68:$D$73</c:f>
              <c:numCache>
                <c:formatCode>0.00</c:formatCode>
                <c:ptCount val="6"/>
                <c:pt idx="0" formatCode="General">
                  <c:v>0</c:v>
                </c:pt>
                <c:pt idx="1">
                  <c:v>0</c:v>
                </c:pt>
                <c:pt idx="2">
                  <c:v>1.2591860465116254</c:v>
                </c:pt>
                <c:pt idx="3">
                  <c:v>4.3587209302325585</c:v>
                </c:pt>
                <c:pt idx="4">
                  <c:v>20.24383720930232</c:v>
                </c:pt>
                <c:pt idx="5">
                  <c:v>56.372790697674432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4E3-45DD-B669-96D83A30EE7C}"/>
            </c:ext>
          </c:extLst>
        </c:ser>
        <c:ser>
          <c:idx val="8"/>
          <c:order val="8"/>
          <c:tx>
            <c:strRef>
              <c:f>'Fig 39, 40 &amp; 44'!$A$75</c:f>
              <c:strCache>
                <c:ptCount val="1"/>
                <c:pt idx="0">
                  <c:v>Sawdust</c:v>
                </c:pt>
              </c:strCache>
            </c:strRef>
          </c:tx>
          <c:marker>
            <c:symbol val="none"/>
          </c:marker>
          <c:xVal>
            <c:numRef>
              <c:f>'Fig 39, 40 &amp; 44'!$A$77:$A$82</c:f>
              <c:numCache>
                <c:formatCode>General</c:formatCode>
                <c:ptCount val="6"/>
                <c:pt idx="0">
                  <c:v>0</c:v>
                </c:pt>
                <c:pt idx="1">
                  <c:v>0.5</c:v>
                </c:pt>
                <c:pt idx="2">
                  <c:v>1.5811388300841898</c:v>
                </c:pt>
                <c:pt idx="3">
                  <c:v>2.2360679774997898</c:v>
                </c:pt>
                <c:pt idx="4">
                  <c:v>2.6457513110645907</c:v>
                </c:pt>
                <c:pt idx="5">
                  <c:v>5.4772255750516612</c:v>
                </c:pt>
              </c:numCache>
            </c:numRef>
          </c:xVal>
          <c:yVal>
            <c:numRef>
              <c:f>'Fig 39, 40 &amp; 44'!$D$77:$D$82</c:f>
              <c:numCache>
                <c:formatCode>General</c:formatCode>
                <c:ptCount val="6"/>
                <c:pt idx="0">
                  <c:v>0</c:v>
                </c:pt>
                <c:pt idx="1">
                  <c:v>1.9000000000000057</c:v>
                </c:pt>
                <c:pt idx="2">
                  <c:v>10.799999999999997</c:v>
                </c:pt>
                <c:pt idx="3">
                  <c:v>29.100000000000009</c:v>
                </c:pt>
                <c:pt idx="4">
                  <c:v>37.100000000000009</c:v>
                </c:pt>
                <c:pt idx="5">
                  <c:v>81.7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64E3-45DD-B669-96D83A30EE7C}"/>
            </c:ext>
          </c:extLst>
        </c:ser>
        <c:ser>
          <c:idx val="9"/>
          <c:order val="9"/>
          <c:tx>
            <c:strRef>
              <c:f>'Fig 39, 40 &amp; 44'!$A$84</c:f>
              <c:strCache>
                <c:ptCount val="1"/>
                <c:pt idx="0">
                  <c:v>Altavert</c:v>
                </c:pt>
              </c:strCache>
            </c:strRef>
          </c:tx>
          <c:spPr>
            <a:ln>
              <a:solidFill>
                <a:srgbClr val="0432FF"/>
              </a:solidFill>
            </a:ln>
          </c:spPr>
          <c:marker>
            <c:symbol val="none"/>
          </c:marker>
          <c:xVal>
            <c:numRef>
              <c:f>'Fig 39, 40 &amp; 44'!$A$86:$A$91</c:f>
              <c:numCache>
                <c:formatCode>General</c:formatCode>
                <c:ptCount val="6"/>
                <c:pt idx="0">
                  <c:v>0</c:v>
                </c:pt>
                <c:pt idx="1">
                  <c:v>0.5</c:v>
                </c:pt>
                <c:pt idx="2">
                  <c:v>1.5811388300841898</c:v>
                </c:pt>
                <c:pt idx="3">
                  <c:v>2.2360679774997898</c:v>
                </c:pt>
                <c:pt idx="4">
                  <c:v>2.6457513110645907</c:v>
                </c:pt>
                <c:pt idx="5">
                  <c:v>5.4772255750516612</c:v>
                </c:pt>
              </c:numCache>
            </c:numRef>
          </c:xVal>
          <c:yVal>
            <c:numRef>
              <c:f>'Fig 39, 40 &amp; 44'!$D$86:$D$91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5.2999999999999972</c:v>
                </c:pt>
                <c:pt idx="3">
                  <c:v>12.899999999999991</c:v>
                </c:pt>
                <c:pt idx="4">
                  <c:v>19.600000000000009</c:v>
                </c:pt>
                <c:pt idx="5">
                  <c:v>27.700000000000003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64E3-45DD-B669-96D83A30EE7C}"/>
            </c:ext>
          </c:extLst>
        </c:ser>
        <c:ser>
          <c:idx val="10"/>
          <c:order val="10"/>
          <c:tx>
            <c:strRef>
              <c:f>'Fig 39, 40 &amp; 44'!$A$93</c:f>
              <c:strCache>
                <c:ptCount val="1"/>
                <c:pt idx="0">
                  <c:v>Bentonite Chips</c:v>
                </c:pt>
              </c:strCache>
            </c:strRef>
          </c:tx>
          <c:spPr>
            <a:ln>
              <a:solidFill>
                <a:srgbClr val="FF2F92"/>
              </a:solidFill>
            </a:ln>
          </c:spPr>
          <c:marker>
            <c:symbol val="none"/>
          </c:marker>
          <c:xVal>
            <c:numRef>
              <c:f>'Fig 39, 40 &amp; 44'!$A$95:$A$100</c:f>
              <c:numCache>
                <c:formatCode>General</c:formatCode>
                <c:ptCount val="6"/>
                <c:pt idx="0">
                  <c:v>0</c:v>
                </c:pt>
                <c:pt idx="1">
                  <c:v>0.5</c:v>
                </c:pt>
                <c:pt idx="2">
                  <c:v>1.5811388300841898</c:v>
                </c:pt>
                <c:pt idx="3">
                  <c:v>2.2360679774997898</c:v>
                </c:pt>
                <c:pt idx="4">
                  <c:v>2.6457513110645907</c:v>
                </c:pt>
                <c:pt idx="5">
                  <c:v>5.4772255750516612</c:v>
                </c:pt>
              </c:numCache>
            </c:numRef>
          </c:xVal>
          <c:yVal>
            <c:numRef>
              <c:f>'Fig 39, 40 &amp; 44'!$D$95:$D$100</c:f>
              <c:numCache>
                <c:formatCode>General</c:formatCode>
                <c:ptCount val="6"/>
                <c:pt idx="0">
                  <c:v>0</c:v>
                </c:pt>
                <c:pt idx="1">
                  <c:v>0.29999999999999716</c:v>
                </c:pt>
                <c:pt idx="2">
                  <c:v>4.2999999999999972</c:v>
                </c:pt>
                <c:pt idx="3">
                  <c:v>17.799999999999997</c:v>
                </c:pt>
                <c:pt idx="4">
                  <c:v>28.600000000000009</c:v>
                </c:pt>
                <c:pt idx="5">
                  <c:v>35.399999999999991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64E3-45DD-B669-96D83A30E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2407152"/>
        <c:axId val="1682385744"/>
      </c:scatterChart>
      <c:valAx>
        <c:axId val="1682407152"/>
        <c:scaling>
          <c:orientation val="minMax"/>
          <c:max val="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sq-root Time (sq-root min)</a:t>
                </a:r>
              </a:p>
            </c:rich>
          </c:tx>
          <c:layout>
            <c:manualLayout>
              <c:xMode val="edge"/>
              <c:yMode val="edge"/>
              <c:x val="0.4465346932304603"/>
              <c:y val="0.9124185248713552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2385744"/>
        <c:crosses val="autoZero"/>
        <c:crossBetween val="midCat"/>
        <c:majorUnit val="1"/>
      </c:valAx>
      <c:valAx>
        <c:axId val="168238574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Filtrate Volume (ml)</a:t>
                </a:r>
              </a:p>
            </c:rich>
          </c:tx>
          <c:layout>
            <c:manualLayout>
              <c:xMode val="edge"/>
              <c:yMode val="edge"/>
              <c:x val="2.6845637583892616E-3"/>
              <c:y val="0.2103572345052065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240715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9.9239354789389195E-2"/>
          <c:y val="5.3996906636670415E-2"/>
          <c:w val="0.1720125882322962"/>
          <c:h val="0.6104001687289089"/>
        </c:manualLayout>
      </c:layout>
      <c:overlay val="0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523998519633997E-2"/>
          <c:y val="4.6101010101010101E-2"/>
          <c:w val="0.81032963667223934"/>
          <c:h val="0.80416797900262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39, 40 &amp; 44'!$G$22</c:f>
              <c:strCache>
                <c:ptCount val="1"/>
                <c:pt idx="0">
                  <c:v>Filtrate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205-482F-9013-733DBCBF77B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205-482F-9013-733DBCBF77BE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205-482F-9013-733DBCBF77BE}"/>
              </c:ext>
            </c:extLst>
          </c:dPt>
          <c:dPt>
            <c:idx val="3"/>
            <c:invertIfNegative val="0"/>
            <c:bubble3D val="0"/>
            <c:spPr>
              <a:solidFill>
                <a:srgbClr val="0432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205-482F-9013-733DBCBF77BE}"/>
              </c:ext>
            </c:extLst>
          </c:dPt>
          <c:dPt>
            <c:idx val="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205-482F-9013-733DBCBF77BE}"/>
              </c:ext>
            </c:extLst>
          </c:dPt>
          <c:dPt>
            <c:idx val="5"/>
            <c:invertIfNegative val="0"/>
            <c:bubble3D val="0"/>
            <c:spPr>
              <a:solidFill>
                <a:srgbClr val="FF2F9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205-482F-9013-733DBCBF77BE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205-482F-9013-733DBCBF77BE}"/>
              </c:ext>
            </c:extLst>
          </c:dPt>
          <c:dPt>
            <c:idx val="7"/>
            <c:invertIfNegative val="0"/>
            <c:bubble3D val="0"/>
            <c:spPr>
              <a:solidFill>
                <a:srgbClr val="9452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205-482F-9013-733DBCBF77BE}"/>
              </c:ext>
            </c:extLst>
          </c:dPt>
          <c:dPt>
            <c:idx val="8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6205-482F-9013-733DBCBF77BE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6205-482F-9013-733DBCBF77BE}"/>
              </c:ext>
            </c:extLst>
          </c:dPt>
          <c:dPt>
            <c:idx val="10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6205-482F-9013-733DBCBF77BE}"/>
              </c:ext>
            </c:extLst>
          </c:dPt>
          <c:errBars>
            <c:errBarType val="both"/>
            <c:errValType val="cust"/>
            <c:noEndCap val="0"/>
            <c:plus>
              <c:numRef>
                <c:f>'Fig 39, 40 &amp; 44'!$U$27:$AE$27</c:f>
                <c:numCache>
                  <c:formatCode>General</c:formatCode>
                  <c:ptCount val="11"/>
                  <c:pt idx="0">
                    <c:v>0.89999999999999858</c:v>
                  </c:pt>
                  <c:pt idx="1">
                    <c:v>0.59999999999999432</c:v>
                  </c:pt>
                  <c:pt idx="2">
                    <c:v>0.89999999999999858</c:v>
                  </c:pt>
                  <c:pt idx="3">
                    <c:v>3.1999999999999886</c:v>
                  </c:pt>
                  <c:pt idx="4">
                    <c:v>2.5999999999999943</c:v>
                  </c:pt>
                  <c:pt idx="5">
                    <c:v>3.5</c:v>
                  </c:pt>
                  <c:pt idx="6">
                    <c:v>5.5</c:v>
                  </c:pt>
                  <c:pt idx="7">
                    <c:v>2.3246511627907083</c:v>
                  </c:pt>
                  <c:pt idx="8">
                    <c:v>5.6999999999999886</c:v>
                  </c:pt>
                  <c:pt idx="9">
                    <c:v>4.9000000000000057</c:v>
                  </c:pt>
                  <c:pt idx="10">
                    <c:v>8.5</c:v>
                  </c:pt>
                </c:numCache>
              </c:numRef>
            </c:plus>
            <c:minus>
              <c:numRef>
                <c:f>'Fig 39, 40 &amp; 44'!$U$27:$AE$27</c:f>
                <c:numCache>
                  <c:formatCode>General</c:formatCode>
                  <c:ptCount val="11"/>
                  <c:pt idx="0">
                    <c:v>0.89999999999999858</c:v>
                  </c:pt>
                  <c:pt idx="1">
                    <c:v>0.59999999999999432</c:v>
                  </c:pt>
                  <c:pt idx="2">
                    <c:v>0.89999999999999858</c:v>
                  </c:pt>
                  <c:pt idx="3">
                    <c:v>3.1999999999999886</c:v>
                  </c:pt>
                  <c:pt idx="4">
                    <c:v>2.5999999999999943</c:v>
                  </c:pt>
                  <c:pt idx="5">
                    <c:v>3.5</c:v>
                  </c:pt>
                  <c:pt idx="6">
                    <c:v>5.5</c:v>
                  </c:pt>
                  <c:pt idx="7">
                    <c:v>2.3246511627907083</c:v>
                  </c:pt>
                  <c:pt idx="8">
                    <c:v>5.6999999999999886</c:v>
                  </c:pt>
                  <c:pt idx="9">
                    <c:v>4.9000000000000057</c:v>
                  </c:pt>
                  <c:pt idx="10">
                    <c:v>8.5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 39, 40 &amp; 44'!$U$21:$AE$21</c:f>
              <c:strCache>
                <c:ptCount val="11"/>
                <c:pt idx="0">
                  <c:v>Graphite</c:v>
                </c:pt>
                <c:pt idx="1">
                  <c:v>CaCO3</c:v>
                </c:pt>
                <c:pt idx="2">
                  <c:v>Micro-C</c:v>
                </c:pt>
                <c:pt idx="3">
                  <c:v>Altavert</c:v>
                </c:pt>
                <c:pt idx="4">
                  <c:v>Walnut Fine</c:v>
                </c:pt>
                <c:pt idx="5">
                  <c:v>Bentonite Chips</c:v>
                </c:pt>
                <c:pt idx="6">
                  <c:v>Cotton Seed Hulls</c:v>
                </c:pt>
                <c:pt idx="7">
                  <c:v>DEASP</c:v>
                </c:pt>
                <c:pt idx="8">
                  <c:v>Magma Fiber</c:v>
                </c:pt>
                <c:pt idx="9">
                  <c:v>Walnut Med</c:v>
                </c:pt>
                <c:pt idx="10">
                  <c:v>Sawdust</c:v>
                </c:pt>
              </c:strCache>
            </c:strRef>
          </c:cat>
          <c:val>
            <c:numRef>
              <c:f>'Fig 39, 40 &amp; 44'!$U$22:$AE$22</c:f>
              <c:numCache>
                <c:formatCode>General</c:formatCode>
                <c:ptCount val="11"/>
                <c:pt idx="0">
                  <c:v>4.1000000000000085</c:v>
                </c:pt>
                <c:pt idx="1">
                  <c:v>2.7000000000000028</c:v>
                </c:pt>
                <c:pt idx="2">
                  <c:v>1.4000000000000057</c:v>
                </c:pt>
                <c:pt idx="3">
                  <c:v>27.700000000000003</c:v>
                </c:pt>
                <c:pt idx="4">
                  <c:v>18.200000000000003</c:v>
                </c:pt>
                <c:pt idx="5">
                  <c:v>35.399999999999991</c:v>
                </c:pt>
                <c:pt idx="6">
                  <c:v>49.2</c:v>
                </c:pt>
                <c:pt idx="7" formatCode="0.00">
                  <c:v>56.372790697674432</c:v>
                </c:pt>
                <c:pt idx="8">
                  <c:v>78.8</c:v>
                </c:pt>
                <c:pt idx="9">
                  <c:v>86.600000000000009</c:v>
                </c:pt>
                <c:pt idx="10">
                  <c:v>81.7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6205-482F-9013-733DBCBF7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1021072"/>
        <c:axId val="1310019312"/>
      </c:barChart>
      <c:lineChart>
        <c:grouping val="standard"/>
        <c:varyColors val="0"/>
        <c:ser>
          <c:idx val="1"/>
          <c:order val="1"/>
          <c:tx>
            <c:strRef>
              <c:f>'Fig 39, 40 &amp; 44'!$G$23</c:f>
              <c:strCache>
                <c:ptCount val="1"/>
                <c:pt idx="0">
                  <c:v>Diff Pressure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 39, 40 &amp; 44'!$U$21:$AE$21</c:f>
              <c:strCache>
                <c:ptCount val="11"/>
                <c:pt idx="0">
                  <c:v>Graphite</c:v>
                </c:pt>
                <c:pt idx="1">
                  <c:v>CaCO3</c:v>
                </c:pt>
                <c:pt idx="2">
                  <c:v>Micro-C</c:v>
                </c:pt>
                <c:pt idx="3">
                  <c:v>Altavert</c:v>
                </c:pt>
                <c:pt idx="4">
                  <c:v>Walnut Fine</c:v>
                </c:pt>
                <c:pt idx="5">
                  <c:v>Bentonite Chips</c:v>
                </c:pt>
                <c:pt idx="6">
                  <c:v>Cotton Seed Hulls</c:v>
                </c:pt>
                <c:pt idx="7">
                  <c:v>DEASP</c:v>
                </c:pt>
                <c:pt idx="8">
                  <c:v>Magma Fiber</c:v>
                </c:pt>
                <c:pt idx="9">
                  <c:v>Walnut Med</c:v>
                </c:pt>
                <c:pt idx="10">
                  <c:v>Sawdust</c:v>
                </c:pt>
              </c:strCache>
            </c:strRef>
          </c:cat>
          <c:val>
            <c:numRef>
              <c:f>'Fig 39, 40 &amp; 44'!$U$23:$AE$23</c:f>
              <c:numCache>
                <c:formatCode>General</c:formatCode>
                <c:ptCount val="11"/>
                <c:pt idx="0">
                  <c:v>1200</c:v>
                </c:pt>
                <c:pt idx="1">
                  <c:v>900</c:v>
                </c:pt>
                <c:pt idx="2">
                  <c:v>700</c:v>
                </c:pt>
                <c:pt idx="3">
                  <c:v>850</c:v>
                </c:pt>
                <c:pt idx="4">
                  <c:v>600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400</c:v>
                </c:pt>
                <c:pt idx="9">
                  <c:v>500</c:v>
                </c:pt>
                <c:pt idx="10">
                  <c:v>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6205-482F-9013-733DBCBF7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0777776"/>
        <c:axId val="1328927216"/>
      </c:lineChart>
      <c:catAx>
        <c:axId val="131102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0019312"/>
        <c:crosses val="autoZero"/>
        <c:auto val="1"/>
        <c:lblAlgn val="ctr"/>
        <c:lblOffset val="100"/>
        <c:noMultiLvlLbl val="0"/>
      </c:catAx>
      <c:valAx>
        <c:axId val="1310019312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30 min Filtration Volume (ml)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021072"/>
        <c:crosses val="autoZero"/>
        <c:crossBetween val="between"/>
      </c:valAx>
      <c:valAx>
        <c:axId val="132892721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0" i="0" baseline="0">
                    <a:effectLst/>
                  </a:rPr>
                  <a:t>Differential Pressure (psi)</a:t>
                </a:r>
                <a:endParaRPr lang="en-US" sz="12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0777776"/>
        <c:crosses val="max"/>
        <c:crossBetween val="between"/>
      </c:valAx>
      <c:catAx>
        <c:axId val="133077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289272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9615704641457912"/>
          <c:y val="9.1413664201065739E-2"/>
          <c:w val="0.1376696997154124"/>
          <c:h val="6.81822953948938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39, 40 &amp; 44'!$T$57</c:f>
              <c:strCache>
                <c:ptCount val="1"/>
                <c:pt idx="0">
                  <c:v>Filtrate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7FE-44E8-837B-1EB395DBF94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7FE-44E8-837B-1EB395DBF94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7FE-44E8-837B-1EB395DBF940}"/>
              </c:ext>
            </c:extLst>
          </c:dPt>
          <c:dPt>
            <c:idx val="3"/>
            <c:invertIfNegative val="0"/>
            <c:bubble3D val="0"/>
            <c:spPr>
              <a:solidFill>
                <a:srgbClr val="9452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7FE-44E8-837B-1EB395DBF940}"/>
              </c:ext>
            </c:extLst>
          </c:dPt>
          <c:errBars>
            <c:errBarType val="both"/>
            <c:errValType val="cust"/>
            <c:noEndCap val="0"/>
            <c:plus>
              <c:numRef>
                <c:f>'Fig 39, 40 &amp; 44'!$U$61:$X$61</c:f>
                <c:numCache>
                  <c:formatCode>General</c:formatCode>
                  <c:ptCount val="4"/>
                  <c:pt idx="0">
                    <c:v>0.89999999999999858</c:v>
                  </c:pt>
                  <c:pt idx="1">
                    <c:v>0.59999999999999432</c:v>
                  </c:pt>
                  <c:pt idx="2">
                    <c:v>0.89999999999999858</c:v>
                  </c:pt>
                  <c:pt idx="3">
                    <c:v>2.3246511627907083</c:v>
                  </c:pt>
                </c:numCache>
              </c:numRef>
            </c:plus>
            <c:minus>
              <c:numRef>
                <c:f>'Fig 39, 40 &amp; 44'!$U$61:$X$61</c:f>
                <c:numCache>
                  <c:formatCode>General</c:formatCode>
                  <c:ptCount val="4"/>
                  <c:pt idx="0">
                    <c:v>0.89999999999999858</c:v>
                  </c:pt>
                  <c:pt idx="1">
                    <c:v>0.59999999999999432</c:v>
                  </c:pt>
                  <c:pt idx="2">
                    <c:v>0.89999999999999858</c:v>
                  </c:pt>
                  <c:pt idx="3">
                    <c:v>2.3246511627907083</c:v>
                  </c:pt>
                </c:numCache>
              </c:numRef>
            </c:minus>
            <c:spPr>
              <a:noFill/>
              <a:ln w="1587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'Fig 39, 40 &amp; 44'!$U$56:$X$56</c:f>
              <c:strCache>
                <c:ptCount val="4"/>
                <c:pt idx="0">
                  <c:v>Graphite</c:v>
                </c:pt>
                <c:pt idx="1">
                  <c:v>CaCO3</c:v>
                </c:pt>
                <c:pt idx="2">
                  <c:v>Micro-C</c:v>
                </c:pt>
                <c:pt idx="3">
                  <c:v>DEASP</c:v>
                </c:pt>
              </c:strCache>
            </c:strRef>
          </c:cat>
          <c:val>
            <c:numRef>
              <c:f>'Fig 39, 40 &amp; 44'!$U$57:$X$57</c:f>
              <c:numCache>
                <c:formatCode>General</c:formatCode>
                <c:ptCount val="4"/>
                <c:pt idx="0">
                  <c:v>4.1000000000000085</c:v>
                </c:pt>
                <c:pt idx="1">
                  <c:v>2.7000000000000028</c:v>
                </c:pt>
                <c:pt idx="2">
                  <c:v>1.4000000000000057</c:v>
                </c:pt>
                <c:pt idx="3" formatCode="0.00">
                  <c:v>56.372790697674432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7FE-44E8-837B-1EB395DBF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1021072"/>
        <c:axId val="1310019312"/>
      </c:barChart>
      <c:lineChart>
        <c:grouping val="standard"/>
        <c:varyColors val="0"/>
        <c:ser>
          <c:idx val="1"/>
          <c:order val="1"/>
          <c:tx>
            <c:strRef>
              <c:f>'Fig 39, 40 &amp; 44'!$T$58</c:f>
              <c:strCache>
                <c:ptCount val="1"/>
                <c:pt idx="0">
                  <c:v>Diff Pressure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>
                      <a:glow rad="101600">
                        <a:schemeClr val="bg1">
                          <a:alpha val="60000"/>
                        </a:schemeClr>
                      </a:glow>
                    </a:effectLst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 39, 40 &amp; 44'!$U$21:$X$21</c:f>
              <c:strCache>
                <c:ptCount val="4"/>
                <c:pt idx="0">
                  <c:v>Graphite</c:v>
                </c:pt>
                <c:pt idx="1">
                  <c:v>CaCO3</c:v>
                </c:pt>
                <c:pt idx="2">
                  <c:v>Micro-C</c:v>
                </c:pt>
                <c:pt idx="3">
                  <c:v>Altavert</c:v>
                </c:pt>
              </c:strCache>
            </c:strRef>
          </c:cat>
          <c:val>
            <c:numRef>
              <c:f>'Fig 39, 40 &amp; 44'!$U$58:$X$58</c:f>
              <c:numCache>
                <c:formatCode>General</c:formatCode>
                <c:ptCount val="4"/>
                <c:pt idx="0">
                  <c:v>1200</c:v>
                </c:pt>
                <c:pt idx="1">
                  <c:v>900</c:v>
                </c:pt>
                <c:pt idx="2">
                  <c:v>700</c:v>
                </c:pt>
                <c:pt idx="3">
                  <c:v>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7FE-44E8-837B-1EB395DBF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0777776"/>
        <c:axId val="1328927216"/>
      </c:lineChart>
      <c:catAx>
        <c:axId val="131102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0019312"/>
        <c:crosses val="autoZero"/>
        <c:auto val="1"/>
        <c:lblAlgn val="ctr"/>
        <c:lblOffset val="100"/>
        <c:noMultiLvlLbl val="0"/>
      </c:catAx>
      <c:valAx>
        <c:axId val="131001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30 min Filtration Volume (ml)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021072"/>
        <c:crosses val="autoZero"/>
        <c:crossBetween val="between"/>
      </c:valAx>
      <c:valAx>
        <c:axId val="132892721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0" i="0" baseline="0">
                    <a:effectLst/>
                  </a:rPr>
                  <a:t>Differential Pressure (psi)</a:t>
                </a:r>
                <a:endParaRPr lang="en-US" sz="12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0777776"/>
        <c:crosses val="max"/>
        <c:crossBetween val="between"/>
      </c:valAx>
      <c:catAx>
        <c:axId val="133077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289272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565733143651161"/>
          <c:y val="0.42046948158325853"/>
          <c:w val="0.17845000992522994"/>
          <c:h val="4.53023304972784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523998519633997E-2"/>
          <c:y val="4.6101010101010101E-2"/>
          <c:w val="0.8670557306754807"/>
          <c:h val="0.68846953999171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39, 40 &amp; 44'!$G$28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1E0-4FE8-A7F0-3B679D2B4BA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1E0-4FE8-A7F0-3B679D2B4BAC}"/>
              </c:ext>
            </c:extLst>
          </c:dPt>
          <c:dPt>
            <c:idx val="2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1E0-4FE8-A7F0-3B679D2B4BAC}"/>
              </c:ext>
            </c:extLst>
          </c:dPt>
          <c:dPt>
            <c:idx val="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1E0-4FE8-A7F0-3B679D2B4BAC}"/>
              </c:ext>
            </c:extLst>
          </c:dPt>
          <c:dPt>
            <c:idx val="4"/>
            <c:invertIfNegative val="0"/>
            <c:bubble3D val="0"/>
            <c:spPr>
              <a:solidFill>
                <a:srgbClr val="0432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1E0-4FE8-A7F0-3B679D2B4BAC}"/>
              </c:ext>
            </c:extLst>
          </c:dPt>
          <c:dPt>
            <c:idx val="5"/>
            <c:invertIfNegative val="0"/>
            <c:bubble3D val="0"/>
            <c:spPr>
              <a:solidFill>
                <a:srgbClr val="FF2F9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1E0-4FE8-A7F0-3B679D2B4BAC}"/>
              </c:ext>
            </c:extLst>
          </c:dPt>
          <c:dPt>
            <c:idx val="6"/>
            <c:invertIfNegative val="0"/>
            <c:bubble3D val="0"/>
            <c:spPr>
              <a:solidFill>
                <a:srgbClr val="FF7E7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1E0-4FE8-A7F0-3B679D2B4BAC}"/>
              </c:ext>
            </c:extLst>
          </c:dPt>
          <c:dPt>
            <c:idx val="7"/>
            <c:invertIfNegative val="0"/>
            <c:bubble3D val="0"/>
            <c:spPr>
              <a:solidFill>
                <a:srgbClr val="9452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1E0-4FE8-A7F0-3B679D2B4BAC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1E0-4FE8-A7F0-3B679D2B4BAC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51E0-4FE8-A7F0-3B679D2B4BAC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51E0-4FE8-A7F0-3B679D2B4BAC}"/>
              </c:ext>
            </c:extLst>
          </c:dPt>
          <c:cat>
            <c:strRef>
              <c:f>'Fig 39, 40 &amp; 44'!$U$29:$AE$29</c:f>
              <c:strCache>
                <c:ptCount val="11"/>
                <c:pt idx="0">
                  <c:v>Micro-C</c:v>
                </c:pt>
                <c:pt idx="1">
                  <c:v>CaCO3</c:v>
                </c:pt>
                <c:pt idx="2">
                  <c:v>Graphite</c:v>
                </c:pt>
                <c:pt idx="3">
                  <c:v>Walnut Fine</c:v>
                </c:pt>
                <c:pt idx="4">
                  <c:v>Altavert</c:v>
                </c:pt>
                <c:pt idx="5">
                  <c:v>Bentonite Chips</c:v>
                </c:pt>
                <c:pt idx="6">
                  <c:v>Cotton Seed Hulls</c:v>
                </c:pt>
                <c:pt idx="7">
                  <c:v>DEASP</c:v>
                </c:pt>
                <c:pt idx="8">
                  <c:v>Magma Fiber</c:v>
                </c:pt>
                <c:pt idx="9">
                  <c:v>Sawdust</c:v>
                </c:pt>
                <c:pt idx="10">
                  <c:v>Walnut Med</c:v>
                </c:pt>
              </c:strCache>
            </c:strRef>
          </c:cat>
          <c:val>
            <c:numRef>
              <c:f>'Fig 39, 40 &amp; 44'!$U$30:$AE$30</c:f>
              <c:numCache>
                <c:formatCode>General</c:formatCode>
                <c:ptCount val="11"/>
                <c:pt idx="0">
                  <c:v>1.4000000000000057</c:v>
                </c:pt>
                <c:pt idx="1">
                  <c:v>2.7000000000000028</c:v>
                </c:pt>
                <c:pt idx="2">
                  <c:v>4.1000000000000085</c:v>
                </c:pt>
                <c:pt idx="3">
                  <c:v>18.200000000000003</c:v>
                </c:pt>
                <c:pt idx="4">
                  <c:v>27.700000000000003</c:v>
                </c:pt>
                <c:pt idx="5">
                  <c:v>35.399999999999991</c:v>
                </c:pt>
                <c:pt idx="6">
                  <c:v>49.2</c:v>
                </c:pt>
                <c:pt idx="7" formatCode="0.00">
                  <c:v>56.372790697674432</c:v>
                </c:pt>
                <c:pt idx="8">
                  <c:v>78.8</c:v>
                </c:pt>
                <c:pt idx="9">
                  <c:v>81.7</c:v>
                </c:pt>
                <c:pt idx="10">
                  <c:v>86.600000000000009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51E0-4FE8-A7F0-3B679D2B4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1021072"/>
        <c:axId val="1310019312"/>
      </c:barChart>
      <c:catAx>
        <c:axId val="131102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0019312"/>
        <c:crosses val="autoZero"/>
        <c:auto val="1"/>
        <c:lblAlgn val="ctr"/>
        <c:lblOffset val="100"/>
        <c:noMultiLvlLbl val="0"/>
      </c:catAx>
      <c:valAx>
        <c:axId val="131001931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30 min Filtration Volume (ml)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021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</xdr:colOff>
      <xdr:row>1</xdr:row>
      <xdr:rowOff>0</xdr:rowOff>
    </xdr:from>
    <xdr:to>
      <xdr:col>15</xdr:col>
      <xdr:colOff>431800</xdr:colOff>
      <xdr:row>18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320F39F-E06B-462E-BE12-55F14B87B6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647700</xdr:colOff>
      <xdr:row>0</xdr:row>
      <xdr:rowOff>139700</xdr:rowOff>
    </xdr:from>
    <xdr:to>
      <xdr:col>25</xdr:col>
      <xdr:colOff>228600</xdr:colOff>
      <xdr:row>18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9408F1E-50FD-4185-80F5-B37462E8A6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533400</xdr:colOff>
      <xdr:row>26</xdr:row>
      <xdr:rowOff>127000</xdr:rowOff>
    </xdr:from>
    <xdr:to>
      <xdr:col>13</xdr:col>
      <xdr:colOff>800100</xdr:colOff>
      <xdr:row>49</xdr:row>
      <xdr:rowOff>184150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5204F71-7B89-42C8-B7CC-60F5F562AC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330200</xdr:colOff>
      <xdr:row>34</xdr:row>
      <xdr:rowOff>114300</xdr:rowOff>
    </xdr:from>
    <xdr:to>
      <xdr:col>35</xdr:col>
      <xdr:colOff>736600</xdr:colOff>
      <xdr:row>58</xdr:row>
      <xdr:rowOff>63500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B7D622A-C7FF-4FDD-8BF1-D9373410F3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CM%20Screening%20Plo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T-Test 400 - Base+0.5 Lime"/>
      <sheetName val="HT-Test 400 - Base+1.0 Lime"/>
      <sheetName val="HT-Test 400 - Base+1.5 Lime"/>
      <sheetName val="Fig 1"/>
      <sheetName val="Fig 2 &amp; 3"/>
      <sheetName val="Fig 4"/>
      <sheetName val="Fig 5"/>
      <sheetName val="Fig 7 &amp; 8"/>
      <sheetName val="Fig 9"/>
      <sheetName val="Fig 10"/>
      <sheetName val="Fig 11"/>
      <sheetName val="Fig 23"/>
      <sheetName val="Fig 25 &amp; 26"/>
      <sheetName val="Fig 27"/>
      <sheetName val="Fig 29"/>
      <sheetName val="Fig 30"/>
      <sheetName val="HT Test 400 B + 0.5 KOH 1st"/>
      <sheetName val="HT Test 400 B + 0.5 KOH 2nd"/>
      <sheetName val="HT Test 400 B + 0.5 KOH 3rd"/>
      <sheetName val="Fig 31 &amp; 32"/>
      <sheetName val="HT Test 400 - Base + 0.5 Lime"/>
      <sheetName val="HT Test 400 - Base + 0.5 Lime 2"/>
      <sheetName val="HT Test 400 - Base + 0.5 Lime 3"/>
      <sheetName val="Fig 33"/>
      <sheetName val="Fig 34"/>
      <sheetName val="Fig 35"/>
      <sheetName val="Fig 36 &amp; 37"/>
      <sheetName val="Deviation"/>
      <sheetName val="Base - No LCM"/>
      <sheetName val="Walnut Med"/>
      <sheetName val="Walnut Fine"/>
      <sheetName val="Micro-C"/>
      <sheetName val="Magma Fib"/>
      <sheetName val="CaCO3"/>
      <sheetName val="Graphite"/>
      <sheetName val="Sawdust"/>
      <sheetName val="Sin Plug"/>
      <sheetName val="Cotton Seed"/>
      <sheetName val="Altavert"/>
      <sheetName val="Bentonite Chips"/>
      <sheetName val="Fig 38"/>
      <sheetName val="Fig 39, 40 &amp; 44"/>
      <sheetName val="Fig 42 &amp; 43"/>
      <sheetName val="Experiments"/>
      <sheetName val="Charts 1"/>
      <sheetName val="Charts 3"/>
      <sheetName val="Charts 2"/>
      <sheetName val="HT Test 400F - 20B - 1 (2)"/>
      <sheetName val="HT Test 400F - 20B - 2nd"/>
      <sheetName val="HT Test 400F - 20B -3rd"/>
      <sheetName val="HT Test 120 (0.5 S) Fresh"/>
      <sheetName val="HT Test 120 (1.0 S) Fresh"/>
      <sheetName val="HT Test 120 (1.5 S) Fresh"/>
      <sheetName val="HT Test 300 (0.5 S) Fresh"/>
      <sheetName val="HT Test 300 (1.0 S) Fresh"/>
      <sheetName val="HT Test 300 (1.5 S) Fresh"/>
      <sheetName val="HT Test 400 (0.5 S) Fresh"/>
      <sheetName val="HT Test 400 (1.0 S)"/>
      <sheetName val="HT Test 400 (1.5 S) Fresh"/>
      <sheetName val="HT Test 400F - 20B - 1"/>
      <sheetName val="HT Test 400F - 20B+0.5CS - 1st"/>
      <sheetName val="HT Test 400F - 20B+5CF - 1st"/>
      <sheetName val="HT 400F - 20B+5LG - 1st"/>
      <sheetName val="HT Test 400F - 20B+0.5CS+5LG+5C"/>
      <sheetName val=" HT Test 400F - 20B+5LG+5CF"/>
      <sheetName val="HT Test 400F - 20B+5LG+5CF 2nd"/>
      <sheetName val="HT Test 400F 20B+5LG+5CF+2T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3">
          <cell r="A3" t="str">
            <v>Walnut Med</v>
          </cell>
        </row>
        <row r="5">
          <cell r="A5">
            <v>0</v>
          </cell>
          <cell r="D5">
            <v>0</v>
          </cell>
        </row>
        <row r="6">
          <cell r="A6">
            <v>0.5</v>
          </cell>
          <cell r="D6">
            <v>4</v>
          </cell>
        </row>
        <row r="7">
          <cell r="A7">
            <v>1.5811388300841898</v>
          </cell>
          <cell r="D7">
            <v>17.600000000000009</v>
          </cell>
        </row>
        <row r="8">
          <cell r="A8">
            <v>2.2360679774997898</v>
          </cell>
          <cell r="D8">
            <v>34.500000000000014</v>
          </cell>
        </row>
        <row r="9">
          <cell r="A9">
            <v>2.6457513110645907</v>
          </cell>
          <cell r="D9">
            <v>58.399999999999991</v>
          </cell>
        </row>
        <row r="10">
          <cell r="A10">
            <v>5.4772255750516612</v>
          </cell>
          <cell r="D10">
            <v>86.600000000000009</v>
          </cell>
        </row>
        <row r="12">
          <cell r="A12" t="str">
            <v>Walnut Fine</v>
          </cell>
        </row>
        <row r="14">
          <cell r="A14">
            <v>0</v>
          </cell>
          <cell r="D14">
            <v>0</v>
          </cell>
        </row>
        <row r="15">
          <cell r="A15">
            <v>0.5</v>
          </cell>
          <cell r="D15">
            <v>1.7000000000000028</v>
          </cell>
        </row>
        <row r="16">
          <cell r="A16">
            <v>1.5811388300841898</v>
          </cell>
          <cell r="D16">
            <v>3.2000000000000028</v>
          </cell>
        </row>
        <row r="17">
          <cell r="A17">
            <v>2.2360679774997898</v>
          </cell>
          <cell r="D17">
            <v>5.2000000000000028</v>
          </cell>
        </row>
        <row r="18">
          <cell r="A18">
            <v>2.6457513110645907</v>
          </cell>
          <cell r="D18">
            <v>8.2000000000000028</v>
          </cell>
        </row>
        <row r="19">
          <cell r="A19">
            <v>5.4772255750516612</v>
          </cell>
          <cell r="D19">
            <v>18.200000000000003</v>
          </cell>
        </row>
        <row r="21">
          <cell r="A21" t="str">
            <v>Graphite</v>
          </cell>
          <cell r="U21" t="str">
            <v>Graphite</v>
          </cell>
          <cell r="V21" t="str">
            <v>CaCO3</v>
          </cell>
          <cell r="W21" t="str">
            <v>Micro-C</v>
          </cell>
          <cell r="X21" t="str">
            <v>Altavert</v>
          </cell>
          <cell r="Y21" t="str">
            <v>Walnut Fine</v>
          </cell>
          <cell r="Z21" t="str">
            <v>Bentonite Chips</v>
          </cell>
          <cell r="AA21" t="str">
            <v>Cotton Seed Hulls</v>
          </cell>
          <cell r="AB21" t="str">
            <v>DEASP</v>
          </cell>
          <cell r="AC21" t="str">
            <v>Magma Fiber</v>
          </cell>
          <cell r="AD21" t="str">
            <v>Walnut Med</v>
          </cell>
          <cell r="AE21" t="str">
            <v>Sawdust</v>
          </cell>
        </row>
        <row r="22">
          <cell r="G22" t="str">
            <v>Filtrate</v>
          </cell>
          <cell r="U22">
            <v>4.1000000000000085</v>
          </cell>
          <cell r="V22">
            <v>2.7000000000000028</v>
          </cell>
          <cell r="W22">
            <v>1.4000000000000057</v>
          </cell>
          <cell r="X22">
            <v>27.700000000000003</v>
          </cell>
          <cell r="Y22">
            <v>18.200000000000003</v>
          </cell>
          <cell r="Z22">
            <v>35.399999999999991</v>
          </cell>
          <cell r="AA22">
            <v>49.2</v>
          </cell>
          <cell r="AB22">
            <v>56.372790697674432</v>
          </cell>
          <cell r="AC22">
            <v>78.8</v>
          </cell>
          <cell r="AD22">
            <v>86.600000000000009</v>
          </cell>
          <cell r="AE22">
            <v>81.7</v>
          </cell>
        </row>
        <row r="23">
          <cell r="G23" t="str">
            <v>Diff Pressure</v>
          </cell>
          <cell r="U23">
            <v>1200</v>
          </cell>
          <cell r="V23">
            <v>900</v>
          </cell>
          <cell r="W23">
            <v>700</v>
          </cell>
          <cell r="X23">
            <v>850</v>
          </cell>
          <cell r="Y23">
            <v>600</v>
          </cell>
          <cell r="Z23">
            <v>300</v>
          </cell>
          <cell r="AA23">
            <v>300</v>
          </cell>
          <cell r="AB23">
            <v>300</v>
          </cell>
          <cell r="AC23">
            <v>400</v>
          </cell>
          <cell r="AD23">
            <v>500</v>
          </cell>
          <cell r="AE23">
            <v>300</v>
          </cell>
        </row>
        <row r="24">
          <cell r="A24">
            <v>0.5</v>
          </cell>
          <cell r="D24">
            <v>0</v>
          </cell>
        </row>
        <row r="25">
          <cell r="A25">
            <v>1.5811388300841898</v>
          </cell>
          <cell r="D25">
            <v>0.10000000000000853</v>
          </cell>
        </row>
        <row r="26">
          <cell r="A26">
            <v>2.2360679774997898</v>
          </cell>
          <cell r="D26">
            <v>0.10000000000000853</v>
          </cell>
        </row>
        <row r="27">
          <cell r="A27">
            <v>2.6457513110645907</v>
          </cell>
          <cell r="D27">
            <v>0.10000000000000853</v>
          </cell>
          <cell r="U27">
            <v>0.89999999999999858</v>
          </cell>
          <cell r="V27">
            <v>0.59999999999999432</v>
          </cell>
          <cell r="W27">
            <v>0.89999999999999858</v>
          </cell>
          <cell r="X27">
            <v>3.1999999999999886</v>
          </cell>
          <cell r="Y27">
            <v>2.5999999999999943</v>
          </cell>
          <cell r="Z27">
            <v>3.5</v>
          </cell>
          <cell r="AA27">
            <v>5.5</v>
          </cell>
          <cell r="AB27">
            <v>2.3246511627907083</v>
          </cell>
          <cell r="AC27">
            <v>5.6999999999999886</v>
          </cell>
          <cell r="AD27">
            <v>4.9000000000000057</v>
          </cell>
          <cell r="AE27">
            <v>8.5</v>
          </cell>
        </row>
        <row r="28">
          <cell r="A28">
            <v>5.4772255750516612</v>
          </cell>
          <cell r="D28">
            <v>4.1000000000000085</v>
          </cell>
        </row>
        <row r="29">
          <cell r="U29" t="str">
            <v>Micro-C</v>
          </cell>
          <cell r="V29" t="str">
            <v>CaCO3</v>
          </cell>
          <cell r="W29" t="str">
            <v>Graphite</v>
          </cell>
          <cell r="X29" t="str">
            <v>Walnut Fine</v>
          </cell>
          <cell r="Y29" t="str">
            <v>Altavert</v>
          </cell>
          <cell r="Z29" t="str">
            <v>Bentonite Chips</v>
          </cell>
          <cell r="AA29" t="str">
            <v>Cotton Seed Hulls</v>
          </cell>
          <cell r="AB29" t="str">
            <v>DEASP</v>
          </cell>
          <cell r="AC29" t="str">
            <v>Magma Fiber</v>
          </cell>
          <cell r="AD29" t="str">
            <v>Sawdust</v>
          </cell>
          <cell r="AE29" t="str">
            <v>Walnut Med</v>
          </cell>
        </row>
        <row r="30">
          <cell r="A30" t="str">
            <v>Micro-C</v>
          </cell>
          <cell r="U30">
            <v>1.4000000000000057</v>
          </cell>
          <cell r="V30">
            <v>2.7000000000000028</v>
          </cell>
          <cell r="W30">
            <v>4.1000000000000085</v>
          </cell>
          <cell r="X30">
            <v>18.200000000000003</v>
          </cell>
          <cell r="Y30">
            <v>27.700000000000003</v>
          </cell>
          <cell r="Z30">
            <v>35.399999999999991</v>
          </cell>
          <cell r="AA30">
            <v>49.2</v>
          </cell>
          <cell r="AB30">
            <v>56.372790697674432</v>
          </cell>
          <cell r="AC30">
            <v>78.8</v>
          </cell>
          <cell r="AD30">
            <v>81.7</v>
          </cell>
          <cell r="AE30">
            <v>86.600000000000009</v>
          </cell>
        </row>
        <row r="32">
          <cell r="A32">
            <v>0</v>
          </cell>
          <cell r="D32">
            <v>0</v>
          </cell>
        </row>
        <row r="33">
          <cell r="A33">
            <v>0.5</v>
          </cell>
          <cell r="D33">
            <v>0.20000000000000284</v>
          </cell>
        </row>
        <row r="34">
          <cell r="A34">
            <v>1.5811388300841898</v>
          </cell>
          <cell r="D34">
            <v>0.20000000000000284</v>
          </cell>
        </row>
        <row r="35">
          <cell r="A35">
            <v>2.2360679774997898</v>
          </cell>
          <cell r="D35">
            <v>0.20000000000000284</v>
          </cell>
        </row>
        <row r="36">
          <cell r="A36">
            <v>2.6457513110645907</v>
          </cell>
          <cell r="D36">
            <v>0.20000000000000284</v>
          </cell>
        </row>
        <row r="37">
          <cell r="A37">
            <v>5.4772255750516612</v>
          </cell>
          <cell r="D37">
            <v>1.4000000000000057</v>
          </cell>
        </row>
        <row r="39">
          <cell r="A39" t="str">
            <v>Magma Fiber</v>
          </cell>
        </row>
        <row r="41">
          <cell r="A41">
            <v>0</v>
          </cell>
          <cell r="D41">
            <v>0</v>
          </cell>
        </row>
        <row r="42">
          <cell r="A42">
            <v>0.5</v>
          </cell>
          <cell r="D42">
            <v>0.60000000000000853</v>
          </cell>
        </row>
        <row r="43">
          <cell r="A43">
            <v>1.5811388300841898</v>
          </cell>
          <cell r="D43">
            <v>9.6000000000000085</v>
          </cell>
        </row>
        <row r="44">
          <cell r="A44">
            <v>2.2360679774997898</v>
          </cell>
          <cell r="D44">
            <v>25.799999999999997</v>
          </cell>
        </row>
        <row r="45">
          <cell r="A45">
            <v>2.6457513110645907</v>
          </cell>
          <cell r="D45">
            <v>39.500000000000014</v>
          </cell>
        </row>
        <row r="46">
          <cell r="A46">
            <v>5.4772255750516612</v>
          </cell>
          <cell r="D46">
            <v>78.8</v>
          </cell>
        </row>
        <row r="48">
          <cell r="A48" t="str">
            <v>Cotton Seed Hulls</v>
          </cell>
        </row>
        <row r="50">
          <cell r="A50">
            <v>0</v>
          </cell>
          <cell r="D50">
            <v>0</v>
          </cell>
        </row>
        <row r="51">
          <cell r="A51">
            <v>0.5</v>
          </cell>
          <cell r="D51">
            <v>2.7999999999999972</v>
          </cell>
        </row>
        <row r="52">
          <cell r="A52">
            <v>1.5811388300841898</v>
          </cell>
          <cell r="D52">
            <v>6.6000000000000085</v>
          </cell>
        </row>
        <row r="53">
          <cell r="A53">
            <v>2.2360679774997898</v>
          </cell>
          <cell r="D53">
            <v>11.600000000000009</v>
          </cell>
        </row>
        <row r="54">
          <cell r="A54">
            <v>2.6457513110645907</v>
          </cell>
          <cell r="D54">
            <v>24.200000000000003</v>
          </cell>
        </row>
        <row r="55">
          <cell r="A55">
            <v>5.4772255750516612</v>
          </cell>
          <cell r="D55">
            <v>49.2</v>
          </cell>
        </row>
        <row r="56">
          <cell r="U56" t="str">
            <v>Graphite</v>
          </cell>
          <cell r="V56" t="str">
            <v>CaCO3</v>
          </cell>
          <cell r="W56" t="str">
            <v>Micro-C</v>
          </cell>
          <cell r="X56" t="str">
            <v>DEASP</v>
          </cell>
        </row>
        <row r="57">
          <cell r="A57" t="str">
            <v>CaCO3</v>
          </cell>
          <cell r="T57" t="str">
            <v>Filtrate</v>
          </cell>
          <cell r="U57">
            <v>4.1000000000000085</v>
          </cell>
          <cell r="V57">
            <v>2.7000000000000028</v>
          </cell>
          <cell r="W57">
            <v>1.4000000000000057</v>
          </cell>
          <cell r="X57">
            <v>56.372790697674432</v>
          </cell>
        </row>
        <row r="58">
          <cell r="T58" t="str">
            <v>Diff Pressure</v>
          </cell>
          <cell r="U58">
            <v>1200</v>
          </cell>
          <cell r="V58">
            <v>900</v>
          </cell>
          <cell r="W58">
            <v>700</v>
          </cell>
          <cell r="X58">
            <v>300</v>
          </cell>
        </row>
        <row r="59">
          <cell r="A59">
            <v>0</v>
          </cell>
          <cell r="D59">
            <v>0</v>
          </cell>
        </row>
        <row r="60">
          <cell r="A60">
            <v>0.5</v>
          </cell>
          <cell r="D60">
            <v>0.29999999999999716</v>
          </cell>
        </row>
        <row r="61">
          <cell r="A61">
            <v>1.5811388300841898</v>
          </cell>
          <cell r="D61">
            <v>0.60000000000000853</v>
          </cell>
          <cell r="U61">
            <v>0.89999999999999858</v>
          </cell>
          <cell r="V61">
            <v>0.59999999999999432</v>
          </cell>
          <cell r="W61">
            <v>0.89999999999999858</v>
          </cell>
          <cell r="X61">
            <v>2.3246511627907083</v>
          </cell>
        </row>
        <row r="62">
          <cell r="A62">
            <v>2.2360679774997898</v>
          </cell>
          <cell r="D62">
            <v>1</v>
          </cell>
        </row>
        <row r="63">
          <cell r="A63">
            <v>2.6457513110645907</v>
          </cell>
          <cell r="D63">
            <v>1.4000000000000057</v>
          </cell>
        </row>
        <row r="64">
          <cell r="A64">
            <v>5.4772255750516612</v>
          </cell>
          <cell r="D64">
            <v>2.7000000000000028</v>
          </cell>
        </row>
        <row r="66">
          <cell r="A66" t="str">
            <v>DEASP</v>
          </cell>
        </row>
        <row r="68">
          <cell r="A68">
            <v>0</v>
          </cell>
          <cell r="D68">
            <v>0</v>
          </cell>
        </row>
        <row r="69">
          <cell r="A69">
            <v>0.5</v>
          </cell>
          <cell r="D69">
            <v>0</v>
          </cell>
        </row>
        <row r="70">
          <cell r="A70">
            <v>1.5811388300841898</v>
          </cell>
          <cell r="D70">
            <v>1.2591860465116254</v>
          </cell>
        </row>
        <row r="71">
          <cell r="A71">
            <v>2.2360679774997898</v>
          </cell>
          <cell r="D71">
            <v>4.3587209302325585</v>
          </cell>
        </row>
        <row r="72">
          <cell r="A72">
            <v>2.6457513110645907</v>
          </cell>
          <cell r="D72">
            <v>20.24383720930232</v>
          </cell>
        </row>
        <row r="73">
          <cell r="A73">
            <v>5.4772255750516612</v>
          </cell>
          <cell r="D73">
            <v>56.372790697674432</v>
          </cell>
        </row>
        <row r="75">
          <cell r="A75" t="str">
            <v>Sawdust</v>
          </cell>
        </row>
        <row r="77">
          <cell r="A77">
            <v>0</v>
          </cell>
          <cell r="D77">
            <v>0</v>
          </cell>
        </row>
        <row r="78">
          <cell r="A78">
            <v>0.5</v>
          </cell>
          <cell r="D78">
            <v>1.9000000000000057</v>
          </cell>
        </row>
        <row r="79">
          <cell r="A79">
            <v>1.5811388300841898</v>
          </cell>
          <cell r="D79">
            <v>10.799999999999997</v>
          </cell>
        </row>
        <row r="80">
          <cell r="A80">
            <v>2.2360679774997898</v>
          </cell>
          <cell r="D80">
            <v>29.100000000000009</v>
          </cell>
        </row>
        <row r="81">
          <cell r="A81">
            <v>2.6457513110645907</v>
          </cell>
          <cell r="D81">
            <v>37.100000000000009</v>
          </cell>
        </row>
        <row r="82">
          <cell r="A82">
            <v>5.4772255750516612</v>
          </cell>
          <cell r="D82">
            <v>81.7</v>
          </cell>
        </row>
        <row r="84">
          <cell r="A84" t="str">
            <v>Altavert</v>
          </cell>
        </row>
        <row r="86">
          <cell r="A86">
            <v>0</v>
          </cell>
          <cell r="D86">
            <v>0</v>
          </cell>
        </row>
        <row r="87">
          <cell r="A87">
            <v>0.5</v>
          </cell>
          <cell r="D87">
            <v>0</v>
          </cell>
        </row>
        <row r="88">
          <cell r="A88">
            <v>1.5811388300841898</v>
          </cell>
          <cell r="D88">
            <v>5.2999999999999972</v>
          </cell>
        </row>
        <row r="89">
          <cell r="A89">
            <v>2.2360679774997898</v>
          </cell>
          <cell r="D89">
            <v>12.899999999999991</v>
          </cell>
        </row>
        <row r="90">
          <cell r="A90">
            <v>2.6457513110645907</v>
          </cell>
          <cell r="D90">
            <v>19.600000000000009</v>
          </cell>
        </row>
        <row r="91">
          <cell r="A91">
            <v>5.4772255750516612</v>
          </cell>
          <cell r="D91">
            <v>27.700000000000003</v>
          </cell>
        </row>
        <row r="93">
          <cell r="A93" t="str">
            <v>Bentonite Chips</v>
          </cell>
        </row>
        <row r="95">
          <cell r="A95">
            <v>0</v>
          </cell>
          <cell r="D95">
            <v>0</v>
          </cell>
        </row>
        <row r="96">
          <cell r="A96">
            <v>0.5</v>
          </cell>
          <cell r="D96">
            <v>0.29999999999999716</v>
          </cell>
        </row>
        <row r="97">
          <cell r="A97">
            <v>1.5811388300841898</v>
          </cell>
          <cell r="D97">
            <v>4.2999999999999972</v>
          </cell>
        </row>
        <row r="98">
          <cell r="A98">
            <v>2.2360679774997898</v>
          </cell>
          <cell r="D98">
            <v>17.799999999999997</v>
          </cell>
        </row>
        <row r="99">
          <cell r="A99">
            <v>2.6457513110645907</v>
          </cell>
          <cell r="D99">
            <v>28.600000000000009</v>
          </cell>
        </row>
        <row r="100">
          <cell r="A100">
            <v>5.4772255750516612</v>
          </cell>
          <cell r="D100">
            <v>35.399999999999991</v>
          </cell>
        </row>
      </sheetData>
      <sheetData sheetId="42"/>
      <sheetData sheetId="43">
        <row r="5">
          <cell r="G5">
            <v>0</v>
          </cell>
          <cell r="M5">
            <v>0</v>
          </cell>
        </row>
        <row r="6">
          <cell r="G6">
            <v>0.28284271247462306</v>
          </cell>
          <cell r="M6">
            <v>0.20000000000000284</v>
          </cell>
        </row>
        <row r="7">
          <cell r="G7">
            <v>1.5556349186103966</v>
          </cell>
          <cell r="M7">
            <v>1.0999999999999943</v>
          </cell>
        </row>
        <row r="8">
          <cell r="G8">
            <v>2.4041630560342457</v>
          </cell>
          <cell r="M8">
            <v>1.6999999999999886</v>
          </cell>
        </row>
        <row r="9">
          <cell r="G9">
            <v>3.2526911934581348</v>
          </cell>
          <cell r="M9">
            <v>2.3000000000000114</v>
          </cell>
        </row>
        <row r="10">
          <cell r="G10">
            <v>6.9296464556281734</v>
          </cell>
          <cell r="M10">
            <v>4.9000000000000057</v>
          </cell>
        </row>
        <row r="13">
          <cell r="G13" t="str">
            <v>Filtr STdev</v>
          </cell>
        </row>
        <row r="14">
          <cell r="G14">
            <v>0</v>
          </cell>
          <cell r="M14">
            <v>0</v>
          </cell>
        </row>
        <row r="15">
          <cell r="G15">
            <v>0.28284271247462384</v>
          </cell>
          <cell r="M15">
            <v>0.20000000000000284</v>
          </cell>
        </row>
        <row r="16">
          <cell r="G16">
            <v>0.98994949366117035</v>
          </cell>
          <cell r="M16">
            <v>0.70000000000000284</v>
          </cell>
        </row>
        <row r="17">
          <cell r="G17">
            <v>1.5556349186103937</v>
          </cell>
          <cell r="M17">
            <v>1.0999999999999943</v>
          </cell>
        </row>
        <row r="18">
          <cell r="G18">
            <v>2.6870057685088855</v>
          </cell>
          <cell r="M18">
            <v>1.9000000000000057</v>
          </cell>
        </row>
        <row r="19">
          <cell r="G19">
            <v>3.6769552621700292</v>
          </cell>
          <cell r="M19">
            <v>2.5999999999999943</v>
          </cell>
        </row>
        <row r="22">
          <cell r="G22" t="str">
            <v>Filtr STdev</v>
          </cell>
        </row>
        <row r="23">
          <cell r="G23">
            <v>0</v>
          </cell>
        </row>
        <row r="24">
          <cell r="G24">
            <v>0</v>
          </cell>
          <cell r="M24">
            <v>0</v>
          </cell>
        </row>
        <row r="25">
          <cell r="G25">
            <v>0.14142135623730148</v>
          </cell>
          <cell r="M25">
            <v>9.9999999999994316E-2</v>
          </cell>
        </row>
        <row r="26">
          <cell r="G26">
            <v>0.14142135623730148</v>
          </cell>
          <cell r="M26">
            <v>9.9999999999994316E-2</v>
          </cell>
        </row>
        <row r="27">
          <cell r="G27">
            <v>0.14142135623730148</v>
          </cell>
          <cell r="M27">
            <v>9.9999999999994316E-2</v>
          </cell>
        </row>
        <row r="28">
          <cell r="G28">
            <v>1.2727922061357817</v>
          </cell>
          <cell r="M28">
            <v>0.89999999999999858</v>
          </cell>
        </row>
        <row r="31">
          <cell r="G31" t="str">
            <v>Filtr STdev</v>
          </cell>
        </row>
        <row r="32">
          <cell r="G32">
            <v>0</v>
          </cell>
          <cell r="M32">
            <v>0</v>
          </cell>
        </row>
        <row r="33">
          <cell r="G33">
            <v>0.14142135623730143</v>
          </cell>
          <cell r="M33">
            <v>9.9999999999994316E-2</v>
          </cell>
        </row>
        <row r="34">
          <cell r="G34">
            <v>0.14142135623730143</v>
          </cell>
          <cell r="M34">
            <v>9.9999999999994316E-2</v>
          </cell>
        </row>
        <row r="35">
          <cell r="G35">
            <v>0.14142135623730143</v>
          </cell>
          <cell r="M35">
            <v>9.9999999999994316E-2</v>
          </cell>
        </row>
        <row r="36">
          <cell r="G36">
            <v>0.14142135623730143</v>
          </cell>
          <cell r="M36">
            <v>9.9999999999994316E-2</v>
          </cell>
        </row>
        <row r="37">
          <cell r="G37">
            <v>1.2727922061357835</v>
          </cell>
          <cell r="M37">
            <v>0.89999999999999858</v>
          </cell>
        </row>
        <row r="40">
          <cell r="G40" t="str">
            <v>Filtr STdev</v>
          </cell>
        </row>
        <row r="41">
          <cell r="G41">
            <v>0</v>
          </cell>
          <cell r="M41">
            <v>0</v>
          </cell>
        </row>
        <row r="42">
          <cell r="G42">
            <v>0.28284271247462306</v>
          </cell>
          <cell r="M42">
            <v>0.20000000000000284</v>
          </cell>
        </row>
        <row r="43">
          <cell r="G43">
            <v>1.5556349186103915</v>
          </cell>
          <cell r="M43">
            <v>1.0999999999999943</v>
          </cell>
        </row>
        <row r="44">
          <cell r="G44">
            <v>2.1213203435596424</v>
          </cell>
          <cell r="M44">
            <v>1.5</v>
          </cell>
        </row>
        <row r="45">
          <cell r="G45">
            <v>3.1112698372207932</v>
          </cell>
          <cell r="M45">
            <v>2.1999999999999886</v>
          </cell>
        </row>
        <row r="46">
          <cell r="G46">
            <v>8.0610173055266259</v>
          </cell>
          <cell r="M46">
            <v>5.6999999999999886</v>
          </cell>
        </row>
        <row r="49">
          <cell r="G49" t="str">
            <v>Filtr STdev</v>
          </cell>
        </row>
        <row r="50">
          <cell r="G50">
            <v>0</v>
          </cell>
          <cell r="M50">
            <v>0</v>
          </cell>
        </row>
        <row r="51">
          <cell r="G51">
            <v>0.70710678118654757</v>
          </cell>
          <cell r="M51">
            <v>0.5</v>
          </cell>
        </row>
        <row r="52">
          <cell r="G52">
            <v>1.6970562748477127</v>
          </cell>
          <cell r="M52">
            <v>1.2000000000000028</v>
          </cell>
        </row>
        <row r="53">
          <cell r="G53">
            <v>2.5455844122715856</v>
          </cell>
          <cell r="M53">
            <v>1.8000000000000114</v>
          </cell>
        </row>
        <row r="54">
          <cell r="G54">
            <v>3.8183766184073473</v>
          </cell>
          <cell r="M54">
            <v>2.6999999999999886</v>
          </cell>
        </row>
        <row r="55">
          <cell r="G55">
            <v>7.7781745930520225</v>
          </cell>
          <cell r="M55">
            <v>5.5</v>
          </cell>
        </row>
        <row r="58">
          <cell r="G58" t="str">
            <v>Filtr STdev</v>
          </cell>
        </row>
        <row r="59">
          <cell r="G59">
            <v>0</v>
          </cell>
          <cell r="M59">
            <v>0</v>
          </cell>
        </row>
        <row r="60">
          <cell r="G60">
            <v>0.14142135623730151</v>
          </cell>
          <cell r="M60">
            <v>9.9999999999994316E-2</v>
          </cell>
        </row>
        <row r="61">
          <cell r="G61">
            <v>0.28284271247462306</v>
          </cell>
          <cell r="M61">
            <v>0.20000000000000284</v>
          </cell>
        </row>
        <row r="62">
          <cell r="G62">
            <v>0.28284271247462306</v>
          </cell>
          <cell r="M62">
            <v>0.20000000000000284</v>
          </cell>
        </row>
        <row r="63">
          <cell r="G63">
            <v>0.28284271247462228</v>
          </cell>
          <cell r="M63">
            <v>0.20000000000000284</v>
          </cell>
        </row>
        <row r="64">
          <cell r="G64">
            <v>0.84852813742384903</v>
          </cell>
          <cell r="M64">
            <v>0.59999999999999432</v>
          </cell>
        </row>
        <row r="67">
          <cell r="G67" t="str">
            <v>Filtr STdev</v>
          </cell>
        </row>
        <row r="68">
          <cell r="G68">
            <v>0</v>
          </cell>
        </row>
        <row r="69">
          <cell r="G69">
            <v>0</v>
          </cell>
          <cell r="M69">
            <v>0</v>
          </cell>
        </row>
        <row r="70">
          <cell r="G70">
            <v>0.13698138342520028</v>
          </cell>
          <cell r="M70">
            <v>9.6860465116273664E-2</v>
          </cell>
        </row>
        <row r="71">
          <cell r="G71">
            <v>0.68490691712603302</v>
          </cell>
          <cell r="M71">
            <v>0.48430232558139608</v>
          </cell>
        </row>
        <row r="72">
          <cell r="G72">
            <v>1.5067952176772794</v>
          </cell>
          <cell r="M72">
            <v>1.0654651162790643</v>
          </cell>
        </row>
        <row r="73">
          <cell r="G73">
            <v>3.2875532022050002</v>
          </cell>
          <cell r="M73">
            <v>2.3246511627907083</v>
          </cell>
        </row>
        <row r="76">
          <cell r="G76" t="str">
            <v>Filtr STdev</v>
          </cell>
        </row>
        <row r="77">
          <cell r="G77">
            <v>0</v>
          </cell>
          <cell r="M77">
            <v>0</v>
          </cell>
        </row>
        <row r="78">
          <cell r="G78">
            <v>0.28284271247462228</v>
          </cell>
          <cell r="M78">
            <v>0.20000000000000284</v>
          </cell>
        </row>
        <row r="79">
          <cell r="G79">
            <v>1.8384776310850302</v>
          </cell>
          <cell r="M79">
            <v>1.3000000000000114</v>
          </cell>
        </row>
        <row r="80">
          <cell r="G80">
            <v>2.9698484809834915</v>
          </cell>
          <cell r="M80">
            <v>2.0999999999999943</v>
          </cell>
        </row>
        <row r="81">
          <cell r="G81">
            <v>4.384062043356586</v>
          </cell>
          <cell r="M81">
            <v>3.0999999999999943</v>
          </cell>
        </row>
        <row r="82">
          <cell r="G82">
            <v>12.020815280171384</v>
          </cell>
          <cell r="M82">
            <v>8.5</v>
          </cell>
        </row>
        <row r="85">
          <cell r="G85" t="str">
            <v>Filtr STdev</v>
          </cell>
        </row>
        <row r="86">
          <cell r="G86">
            <v>0</v>
          </cell>
        </row>
        <row r="87">
          <cell r="G87">
            <v>0</v>
          </cell>
          <cell r="M87">
            <v>0</v>
          </cell>
        </row>
        <row r="88">
          <cell r="G88">
            <v>1.5556349186103982</v>
          </cell>
          <cell r="M88">
            <v>1.0999999999999943</v>
          </cell>
        </row>
        <row r="89">
          <cell r="G89">
            <v>2.1213203435596562</v>
          </cell>
          <cell r="M89">
            <v>1.5</v>
          </cell>
        </row>
        <row r="90">
          <cell r="G90">
            <v>3.1112698372208012</v>
          </cell>
          <cell r="M90">
            <v>2.1999999999999886</v>
          </cell>
        </row>
        <row r="91">
          <cell r="G91">
            <v>4.525483399593881</v>
          </cell>
          <cell r="M91">
            <v>3.1999999999999886</v>
          </cell>
        </row>
        <row r="94">
          <cell r="G94" t="str">
            <v>Filtr STdev</v>
          </cell>
        </row>
        <row r="95">
          <cell r="G95">
            <v>0</v>
          </cell>
        </row>
        <row r="96">
          <cell r="G96">
            <v>0.42426406871192446</v>
          </cell>
          <cell r="M96">
            <v>0.29999999999999716</v>
          </cell>
        </row>
        <row r="97">
          <cell r="G97">
            <v>1.6970562748477169</v>
          </cell>
          <cell r="M97">
            <v>1.2000000000000028</v>
          </cell>
        </row>
        <row r="98">
          <cell r="G98">
            <v>2.6870057685088855</v>
          </cell>
          <cell r="M98">
            <v>1.9000000000000057</v>
          </cell>
        </row>
        <row r="99">
          <cell r="G99">
            <v>3.5355339059327378</v>
          </cell>
          <cell r="M99">
            <v>2.5</v>
          </cell>
        </row>
        <row r="100">
          <cell r="G100">
            <v>4.9497474683058327</v>
          </cell>
          <cell r="M100">
            <v>3.5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45165-4601-473B-8D7E-1E4F6E5F6AD1}">
  <dimension ref="A1:AK100"/>
  <sheetViews>
    <sheetView tabSelected="1" topLeftCell="L1" workbookViewId="0">
      <selection activeCell="G23" sqref="G23"/>
    </sheetView>
  </sheetViews>
  <sheetFormatPr defaultColWidth="12.44140625" defaultRowHeight="15.6" x14ac:dyDescent="0.3"/>
  <cols>
    <col min="1" max="3" width="12.44140625" style="1"/>
    <col min="4" max="4" width="11.44140625" style="1" customWidth="1"/>
    <col min="5" max="16384" width="12.44140625" style="1"/>
  </cols>
  <sheetData>
    <row r="1" spans="1:37" x14ac:dyDescent="0.3">
      <c r="AJ1" s="1" t="s">
        <v>23</v>
      </c>
      <c r="AK1" s="1" t="s">
        <v>24</v>
      </c>
    </row>
    <row r="2" spans="1:37" x14ac:dyDescent="0.3">
      <c r="AI2" s="1" t="s">
        <v>14</v>
      </c>
      <c r="AJ2" s="6">
        <v>8.2737119999999997</v>
      </c>
      <c r="AK2" s="7">
        <f>+AJ2*145.038</f>
        <v>1200.0026410560001</v>
      </c>
    </row>
    <row r="3" spans="1:37" x14ac:dyDescent="0.3">
      <c r="A3" s="1" t="s">
        <v>0</v>
      </c>
      <c r="AI3" s="1" t="s">
        <v>18</v>
      </c>
      <c r="AJ3" s="6">
        <v>6.2052839999999998</v>
      </c>
      <c r="AK3" s="7">
        <f t="shared" ref="AK3:AK12" si="0">+AJ3*145.038</f>
        <v>900.00198079200004</v>
      </c>
    </row>
    <row r="4" spans="1:37" x14ac:dyDescent="0.3">
      <c r="A4" s="1" t="s">
        <v>8</v>
      </c>
      <c r="B4" s="1" t="s">
        <v>9</v>
      </c>
      <c r="C4" s="1" t="s">
        <v>10</v>
      </c>
      <c r="D4" s="1" t="s">
        <v>11</v>
      </c>
      <c r="E4" s="1" t="s">
        <v>25</v>
      </c>
      <c r="F4" s="1" t="s">
        <v>12</v>
      </c>
      <c r="AI4" s="1" t="s">
        <v>21</v>
      </c>
      <c r="AJ4" s="6">
        <v>5.8605459999999994</v>
      </c>
      <c r="AK4" s="7">
        <f t="shared" si="0"/>
        <v>850.00187074799999</v>
      </c>
    </row>
    <row r="5" spans="1:37" x14ac:dyDescent="0.3">
      <c r="A5" s="1">
        <v>0</v>
      </c>
      <c r="B5" s="1">
        <v>0</v>
      </c>
      <c r="C5" s="1">
        <v>0</v>
      </c>
      <c r="D5" s="1">
        <v>0</v>
      </c>
      <c r="E5" s="1">
        <f>+[1]Experiments!G5</f>
        <v>0</v>
      </c>
      <c r="F5" s="1">
        <f>+[1]Experiments!M5</f>
        <v>0</v>
      </c>
      <c r="AI5" s="1" t="s">
        <v>15</v>
      </c>
      <c r="AJ5" s="6">
        <v>4.8263319999999998</v>
      </c>
      <c r="AK5" s="7">
        <f t="shared" si="0"/>
        <v>700.00154061600006</v>
      </c>
    </row>
    <row r="6" spans="1:37" x14ac:dyDescent="0.3">
      <c r="A6" s="1">
        <f>(B6)^(1/2)</f>
        <v>0.5</v>
      </c>
      <c r="B6" s="1">
        <f>15/60</f>
        <v>0.25</v>
      </c>
      <c r="C6" s="1">
        <v>123.8</v>
      </c>
      <c r="D6" s="1">
        <f t="shared" ref="D6:D9" si="1">(C6-119.8)/(8.33/8.33)</f>
        <v>4</v>
      </c>
      <c r="E6" s="1">
        <f>+[1]Experiments!G6</f>
        <v>0.28284271247462306</v>
      </c>
      <c r="F6" s="1">
        <f>+[1]Experiments!M6</f>
        <v>0.20000000000000284</v>
      </c>
      <c r="AI6" s="1" t="s">
        <v>13</v>
      </c>
      <c r="AJ6" s="6">
        <v>4.1368559999999999</v>
      </c>
      <c r="AK6" s="7">
        <f t="shared" si="0"/>
        <v>600.00132052800006</v>
      </c>
    </row>
    <row r="7" spans="1:37" x14ac:dyDescent="0.3">
      <c r="A7" s="1">
        <f>(B7)^(1/2)</f>
        <v>1.5811388300841898</v>
      </c>
      <c r="B7" s="1">
        <v>2.5</v>
      </c>
      <c r="C7" s="1">
        <v>137.4</v>
      </c>
      <c r="D7" s="1">
        <f t="shared" si="1"/>
        <v>17.600000000000009</v>
      </c>
      <c r="E7" s="1">
        <f>+[1]Experiments!G7</f>
        <v>1.5556349186103966</v>
      </c>
      <c r="F7" s="1">
        <f>+[1]Experiments!M7</f>
        <v>1.0999999999999943</v>
      </c>
      <c r="AI7" s="1" t="s">
        <v>0</v>
      </c>
      <c r="AJ7" s="6">
        <v>3.4473799999999999</v>
      </c>
      <c r="AK7" s="7">
        <f t="shared" si="0"/>
        <v>500.00110044000002</v>
      </c>
    </row>
    <row r="8" spans="1:37" x14ac:dyDescent="0.3">
      <c r="A8" s="1">
        <f>(B8)^(1/2)</f>
        <v>2.2360679774997898</v>
      </c>
      <c r="B8" s="1">
        <v>5</v>
      </c>
      <c r="C8" s="1">
        <v>154.30000000000001</v>
      </c>
      <c r="D8" s="1">
        <f t="shared" si="1"/>
        <v>34.500000000000014</v>
      </c>
      <c r="E8" s="1">
        <f>+[1]Experiments!G8</f>
        <v>2.4041630560342457</v>
      </c>
      <c r="F8" s="1">
        <f>+[1]Experiments!M8</f>
        <v>1.6999999999999886</v>
      </c>
      <c r="AI8" s="1" t="s">
        <v>16</v>
      </c>
      <c r="AJ8" s="6">
        <v>2.7579039999999999</v>
      </c>
      <c r="AK8" s="7">
        <f t="shared" si="0"/>
        <v>400.00088035200002</v>
      </c>
    </row>
    <row r="9" spans="1:37" x14ac:dyDescent="0.3">
      <c r="A9" s="1">
        <f>(B9)^(1/2)</f>
        <v>2.6457513110645907</v>
      </c>
      <c r="B9" s="1">
        <v>7</v>
      </c>
      <c r="C9" s="1">
        <v>178.2</v>
      </c>
      <c r="D9" s="1">
        <f t="shared" si="1"/>
        <v>58.399999999999991</v>
      </c>
      <c r="E9" s="1">
        <f>+[1]Experiments!G9</f>
        <v>3.2526911934581348</v>
      </c>
      <c r="F9" s="1">
        <f>+[1]Experiments!M9</f>
        <v>2.3000000000000114</v>
      </c>
      <c r="AI9" s="1" t="s">
        <v>22</v>
      </c>
      <c r="AJ9" s="6">
        <v>2.0684279999999999</v>
      </c>
      <c r="AK9" s="7">
        <f t="shared" si="0"/>
        <v>300.00066026400003</v>
      </c>
    </row>
    <row r="10" spans="1:37" x14ac:dyDescent="0.3">
      <c r="A10" s="1">
        <f>(B10)^(1/2)</f>
        <v>5.4772255750516612</v>
      </c>
      <c r="B10" s="1">
        <v>30</v>
      </c>
      <c r="C10" s="1">
        <v>206.4</v>
      </c>
      <c r="D10" s="1">
        <f>(C10-119.8)/(8.33/8.33)</f>
        <v>86.600000000000009</v>
      </c>
      <c r="E10" s="1">
        <f>+[1]Experiments!G10</f>
        <v>6.9296464556281734</v>
      </c>
      <c r="F10" s="1">
        <f>+[1]Experiments!M10</f>
        <v>4.9000000000000057</v>
      </c>
      <c r="AI10" s="1" t="s">
        <v>17</v>
      </c>
      <c r="AJ10" s="6">
        <v>2.0684279999999999</v>
      </c>
      <c r="AK10" s="7">
        <f t="shared" si="0"/>
        <v>300.00066026400003</v>
      </c>
    </row>
    <row r="11" spans="1:37" x14ac:dyDescent="0.3">
      <c r="AI11" s="1" t="s">
        <v>19</v>
      </c>
      <c r="AJ11" s="6">
        <v>2.0684279999999999</v>
      </c>
      <c r="AK11" s="7">
        <f t="shared" si="0"/>
        <v>300.00066026400003</v>
      </c>
    </row>
    <row r="12" spans="1:37" x14ac:dyDescent="0.3">
      <c r="A12" s="1" t="s">
        <v>13</v>
      </c>
      <c r="AI12" s="1" t="s">
        <v>20</v>
      </c>
      <c r="AJ12" s="6">
        <v>2.0684279999999999</v>
      </c>
      <c r="AK12" s="7">
        <f t="shared" si="0"/>
        <v>300.00066026400003</v>
      </c>
    </row>
    <row r="13" spans="1:37" x14ac:dyDescent="0.3">
      <c r="A13" s="1" t="s">
        <v>8</v>
      </c>
      <c r="B13" s="1" t="s">
        <v>9</v>
      </c>
      <c r="C13" s="1" t="s">
        <v>10</v>
      </c>
      <c r="D13" s="1" t="s">
        <v>11</v>
      </c>
      <c r="E13" s="1" t="str">
        <f>+[1]Experiments!G13</f>
        <v>Filtr STdev</v>
      </c>
    </row>
    <row r="14" spans="1:37" x14ac:dyDescent="0.3">
      <c r="A14" s="1">
        <v>0</v>
      </c>
      <c r="B14" s="1">
        <v>0</v>
      </c>
      <c r="C14" s="1">
        <v>0</v>
      </c>
      <c r="D14" s="1">
        <v>0</v>
      </c>
      <c r="E14" s="1">
        <f>+[1]Experiments!G14</f>
        <v>0</v>
      </c>
      <c r="F14" s="1">
        <f>+[1]Experiments!M14</f>
        <v>0</v>
      </c>
    </row>
    <row r="15" spans="1:37" x14ac:dyDescent="0.3">
      <c r="A15" s="1">
        <f>(B15)^(1/2)</f>
        <v>0.5</v>
      </c>
      <c r="B15" s="1">
        <f>15/60</f>
        <v>0.25</v>
      </c>
      <c r="C15" s="1">
        <v>121.5</v>
      </c>
      <c r="D15" s="1">
        <f t="shared" ref="D15:D18" si="2">(C15-119.8)/(8.33/8.33)</f>
        <v>1.7000000000000028</v>
      </c>
      <c r="E15" s="1">
        <f>+[1]Experiments!G15</f>
        <v>0.28284271247462384</v>
      </c>
      <c r="F15" s="1">
        <f>+[1]Experiments!M15</f>
        <v>0.20000000000000284</v>
      </c>
    </row>
    <row r="16" spans="1:37" x14ac:dyDescent="0.3">
      <c r="A16" s="1">
        <f>(B16)^(1/2)</f>
        <v>1.5811388300841898</v>
      </c>
      <c r="B16" s="1">
        <v>2.5</v>
      </c>
      <c r="C16" s="1">
        <v>123</v>
      </c>
      <c r="D16" s="1">
        <f t="shared" si="2"/>
        <v>3.2000000000000028</v>
      </c>
      <c r="E16" s="1">
        <f>+[1]Experiments!G16</f>
        <v>0.98994949366117035</v>
      </c>
      <c r="F16" s="1">
        <f>+[1]Experiments!M16</f>
        <v>0.70000000000000284</v>
      </c>
    </row>
    <row r="17" spans="1:31" x14ac:dyDescent="0.3">
      <c r="A17" s="1">
        <f>(B17)^(1/2)</f>
        <v>2.2360679774997898</v>
      </c>
      <c r="B17" s="1">
        <v>5</v>
      </c>
      <c r="C17" s="1">
        <v>125</v>
      </c>
      <c r="D17" s="1">
        <f t="shared" si="2"/>
        <v>5.2000000000000028</v>
      </c>
      <c r="E17" s="1">
        <f>+[1]Experiments!G17</f>
        <v>1.5556349186103937</v>
      </c>
      <c r="F17" s="1">
        <f>+[1]Experiments!M17</f>
        <v>1.0999999999999943</v>
      </c>
    </row>
    <row r="18" spans="1:31" x14ac:dyDescent="0.3">
      <c r="A18" s="1">
        <f>(B18)^(1/2)</f>
        <v>2.6457513110645907</v>
      </c>
      <c r="B18" s="1">
        <v>7</v>
      </c>
      <c r="C18" s="1">
        <v>128</v>
      </c>
      <c r="D18" s="1">
        <f t="shared" si="2"/>
        <v>8.2000000000000028</v>
      </c>
      <c r="E18" s="1">
        <f>+[1]Experiments!G18</f>
        <v>2.6870057685088855</v>
      </c>
      <c r="F18" s="1">
        <f>+[1]Experiments!M18</f>
        <v>1.9000000000000057</v>
      </c>
    </row>
    <row r="19" spans="1:31" x14ac:dyDescent="0.3">
      <c r="A19" s="1">
        <f>(B19)^(1/2)</f>
        <v>5.4772255750516612</v>
      </c>
      <c r="B19" s="1">
        <v>30</v>
      </c>
      <c r="C19" s="1">
        <v>138</v>
      </c>
      <c r="D19" s="1">
        <f>(C19-119.8)/(8.33/8.33)</f>
        <v>18.200000000000003</v>
      </c>
      <c r="E19" s="1">
        <f>+[1]Experiments!G19</f>
        <v>3.6769552621700292</v>
      </c>
      <c r="F19" s="1">
        <f>+[1]Experiments!M19</f>
        <v>2.5999999999999943</v>
      </c>
    </row>
    <row r="21" spans="1:31" x14ac:dyDescent="0.3">
      <c r="A21" s="1" t="s">
        <v>14</v>
      </c>
      <c r="H21" s="1" t="str">
        <f>+A3</f>
        <v>Walnut Med</v>
      </c>
      <c r="I21" s="1" t="str">
        <f>+A12</f>
        <v>Walnut Fine</v>
      </c>
      <c r="J21" s="1" t="str">
        <f>+A21</f>
        <v>Graphite</v>
      </c>
      <c r="K21" s="1" t="str">
        <f>+A30</f>
        <v>Micro-C</v>
      </c>
      <c r="L21" s="1" t="str">
        <f>+A39</f>
        <v>Magma Fiber</v>
      </c>
      <c r="M21" s="1" t="str">
        <f>+A48</f>
        <v>Cotton Seed Hulls</v>
      </c>
      <c r="N21" s="1" t="str">
        <f>+A57</f>
        <v>CaCO3</v>
      </c>
      <c r="O21" s="1" t="str">
        <f>+A66</f>
        <v>DEASP</v>
      </c>
      <c r="P21" s="1" t="str">
        <f>+A75</f>
        <v>Sawdust</v>
      </c>
      <c r="Q21" s="1" t="str">
        <f>+A84</f>
        <v>Altavert</v>
      </c>
      <c r="R21" s="1" t="str">
        <f>+A93</f>
        <v>Bentonite Chips</v>
      </c>
      <c r="U21" s="1" t="s">
        <v>14</v>
      </c>
      <c r="V21" s="1" t="s">
        <v>18</v>
      </c>
      <c r="W21" s="1" t="s">
        <v>15</v>
      </c>
      <c r="X21" s="1" t="s">
        <v>21</v>
      </c>
      <c r="Y21" s="1" t="s">
        <v>13</v>
      </c>
      <c r="Z21" s="1" t="s">
        <v>22</v>
      </c>
      <c r="AA21" s="1" t="s">
        <v>17</v>
      </c>
      <c r="AB21" s="1" t="s">
        <v>19</v>
      </c>
      <c r="AC21" s="1" t="s">
        <v>16</v>
      </c>
      <c r="AD21" s="1" t="s">
        <v>0</v>
      </c>
      <c r="AE21" s="1" t="s">
        <v>20</v>
      </c>
    </row>
    <row r="22" spans="1:31" x14ac:dyDescent="0.3">
      <c r="A22" s="1" t="s">
        <v>8</v>
      </c>
      <c r="B22" s="1" t="s">
        <v>9</v>
      </c>
      <c r="C22" s="1" t="s">
        <v>10</v>
      </c>
      <c r="D22" s="1" t="s">
        <v>11</v>
      </c>
      <c r="E22" s="1" t="str">
        <f>+[1]Experiments!G22</f>
        <v>Filtr STdev</v>
      </c>
      <c r="G22" s="1" t="s">
        <v>26</v>
      </c>
      <c r="H22" s="1">
        <f>+D10</f>
        <v>86.600000000000009</v>
      </c>
      <c r="I22" s="1">
        <f>+D19</f>
        <v>18.200000000000003</v>
      </c>
      <c r="J22" s="1">
        <f>+D28</f>
        <v>4.1000000000000085</v>
      </c>
      <c r="K22" s="1">
        <f>+D37</f>
        <v>1.4000000000000057</v>
      </c>
      <c r="L22" s="1">
        <f>+D46</f>
        <v>78.8</v>
      </c>
      <c r="M22" s="1">
        <f>+D55</f>
        <v>49.2</v>
      </c>
      <c r="N22" s="1">
        <f>+D64</f>
        <v>2.7000000000000028</v>
      </c>
      <c r="O22" s="6">
        <f>+D73</f>
        <v>56.372790697674432</v>
      </c>
      <c r="P22" s="1">
        <f>+D82</f>
        <v>81.7</v>
      </c>
      <c r="Q22" s="1">
        <f>+D91</f>
        <v>27.700000000000003</v>
      </c>
      <c r="R22" s="1">
        <f>+D100</f>
        <v>35.399999999999991</v>
      </c>
      <c r="T22" s="1" t="s">
        <v>26</v>
      </c>
      <c r="U22" s="1">
        <v>4.1000000000000085</v>
      </c>
      <c r="V22" s="1">
        <v>2.7000000000000028</v>
      </c>
      <c r="W22" s="1">
        <v>1.4000000000000057</v>
      </c>
      <c r="X22" s="1">
        <v>27.700000000000003</v>
      </c>
      <c r="Y22" s="1">
        <v>18.200000000000003</v>
      </c>
      <c r="Z22" s="1">
        <v>35.399999999999991</v>
      </c>
      <c r="AA22" s="1">
        <v>49.2</v>
      </c>
      <c r="AB22" s="6">
        <v>56.372790697674432</v>
      </c>
      <c r="AC22" s="1">
        <v>78.8</v>
      </c>
      <c r="AD22" s="1">
        <v>86.600000000000009</v>
      </c>
      <c r="AE22" s="1">
        <v>81.7</v>
      </c>
    </row>
    <row r="23" spans="1:31" x14ac:dyDescent="0.3">
      <c r="A23" s="1">
        <v>0</v>
      </c>
      <c r="B23" s="1">
        <v>0</v>
      </c>
      <c r="C23" s="1">
        <v>0</v>
      </c>
      <c r="D23" s="1">
        <v>0</v>
      </c>
      <c r="E23" s="1">
        <f>+[1]Experiments!G23</f>
        <v>0</v>
      </c>
      <c r="F23" s="1">
        <f>+[1]Experiments!M23</f>
        <v>0</v>
      </c>
      <c r="G23" s="1" t="s">
        <v>27</v>
      </c>
      <c r="H23" s="1">
        <f t="shared" ref="H23:R23" si="3">H24-H25</f>
        <v>500</v>
      </c>
      <c r="I23" s="1">
        <f t="shared" si="3"/>
        <v>600</v>
      </c>
      <c r="J23" s="1">
        <f t="shared" si="3"/>
        <v>1200</v>
      </c>
      <c r="K23" s="1">
        <f t="shared" si="3"/>
        <v>700</v>
      </c>
      <c r="L23" s="1">
        <f t="shared" si="3"/>
        <v>400</v>
      </c>
      <c r="M23" s="1">
        <f t="shared" si="3"/>
        <v>300</v>
      </c>
      <c r="N23" s="1">
        <f t="shared" si="3"/>
        <v>900</v>
      </c>
      <c r="O23" s="1">
        <f t="shared" si="3"/>
        <v>300</v>
      </c>
      <c r="P23" s="1">
        <f t="shared" si="3"/>
        <v>300</v>
      </c>
      <c r="Q23" s="1">
        <f t="shared" si="3"/>
        <v>850</v>
      </c>
      <c r="R23" s="1">
        <f t="shared" si="3"/>
        <v>300</v>
      </c>
      <c r="T23" s="1" t="s">
        <v>27</v>
      </c>
      <c r="U23" s="1">
        <v>1200</v>
      </c>
      <c r="V23" s="1">
        <v>900</v>
      </c>
      <c r="W23" s="1">
        <v>700</v>
      </c>
      <c r="X23" s="1">
        <v>850</v>
      </c>
      <c r="Y23" s="1">
        <v>600</v>
      </c>
      <c r="Z23" s="1">
        <v>300</v>
      </c>
      <c r="AA23" s="1">
        <v>300</v>
      </c>
      <c r="AB23" s="1">
        <v>300</v>
      </c>
      <c r="AC23" s="1">
        <v>400</v>
      </c>
      <c r="AD23" s="1">
        <v>500</v>
      </c>
      <c r="AE23" s="1">
        <v>300</v>
      </c>
    </row>
    <row r="24" spans="1:31" x14ac:dyDescent="0.3">
      <c r="A24" s="1">
        <f>(B24)^(1/2)</f>
        <v>0.5</v>
      </c>
      <c r="B24" s="1">
        <f>15/60</f>
        <v>0.25</v>
      </c>
      <c r="C24" s="1">
        <v>119.8</v>
      </c>
      <c r="D24" s="1">
        <f t="shared" ref="D24:D27" si="4">(C24-119.8)/(8.33/8.33)</f>
        <v>0</v>
      </c>
      <c r="E24" s="1">
        <f>+[1]Experiments!G24</f>
        <v>0</v>
      </c>
      <c r="F24" s="1">
        <f>+[1]Experiments!M24</f>
        <v>0</v>
      </c>
      <c r="G24" s="1" t="s">
        <v>28</v>
      </c>
      <c r="H24" s="1">
        <v>800</v>
      </c>
      <c r="I24" s="1">
        <v>900</v>
      </c>
      <c r="J24" s="1">
        <v>1500</v>
      </c>
      <c r="K24" s="1">
        <v>1000</v>
      </c>
      <c r="L24" s="1">
        <v>800</v>
      </c>
      <c r="M24" s="1">
        <v>700</v>
      </c>
      <c r="N24" s="1">
        <v>1200</v>
      </c>
      <c r="O24" s="1">
        <v>600</v>
      </c>
      <c r="P24" s="1">
        <v>600</v>
      </c>
      <c r="Q24" s="1">
        <v>1150</v>
      </c>
      <c r="R24" s="1">
        <v>700</v>
      </c>
      <c r="T24" s="1" t="s">
        <v>28</v>
      </c>
      <c r="U24" s="1">
        <v>1500</v>
      </c>
      <c r="V24" s="1">
        <v>1200</v>
      </c>
      <c r="W24" s="1">
        <v>1000</v>
      </c>
      <c r="X24" s="1">
        <v>1150</v>
      </c>
      <c r="Y24" s="1">
        <v>900</v>
      </c>
      <c r="Z24" s="1">
        <v>700</v>
      </c>
      <c r="AA24" s="1">
        <v>700</v>
      </c>
      <c r="AB24" s="1">
        <v>600</v>
      </c>
      <c r="AC24" s="1">
        <v>800</v>
      </c>
      <c r="AD24" s="1">
        <v>800</v>
      </c>
      <c r="AE24" s="1">
        <v>600</v>
      </c>
    </row>
    <row r="25" spans="1:31" x14ac:dyDescent="0.3">
      <c r="A25" s="1">
        <f>(B25)^(1/2)</f>
        <v>1.5811388300841898</v>
      </c>
      <c r="B25" s="1">
        <v>2.5</v>
      </c>
      <c r="C25" s="1">
        <v>119.9</v>
      </c>
      <c r="D25" s="1">
        <f t="shared" si="4"/>
        <v>0.10000000000000853</v>
      </c>
      <c r="E25" s="1">
        <f>+[1]Experiments!G25</f>
        <v>0.14142135623730148</v>
      </c>
      <c r="F25" s="1">
        <f>+[1]Experiments!M25</f>
        <v>9.9999999999994316E-2</v>
      </c>
      <c r="G25" s="1" t="s">
        <v>29</v>
      </c>
      <c r="H25" s="1">
        <v>300</v>
      </c>
      <c r="I25" s="1">
        <v>300</v>
      </c>
      <c r="J25" s="1">
        <v>300</v>
      </c>
      <c r="K25" s="1">
        <v>300</v>
      </c>
      <c r="L25" s="1">
        <v>400</v>
      </c>
      <c r="M25" s="1">
        <v>400</v>
      </c>
      <c r="N25" s="1">
        <v>300</v>
      </c>
      <c r="O25" s="1">
        <v>300</v>
      </c>
      <c r="P25" s="1">
        <v>300</v>
      </c>
      <c r="Q25" s="1">
        <v>300</v>
      </c>
      <c r="R25" s="1">
        <v>400</v>
      </c>
      <c r="T25" s="1" t="s">
        <v>29</v>
      </c>
      <c r="U25" s="1">
        <v>300</v>
      </c>
      <c r="V25" s="1">
        <v>300</v>
      </c>
      <c r="W25" s="1">
        <v>300</v>
      </c>
      <c r="X25" s="1">
        <v>300</v>
      </c>
      <c r="Y25" s="1">
        <v>300</v>
      </c>
      <c r="Z25" s="1">
        <v>400</v>
      </c>
      <c r="AA25" s="1">
        <v>400</v>
      </c>
      <c r="AB25" s="1">
        <v>300</v>
      </c>
      <c r="AC25" s="1">
        <v>400</v>
      </c>
      <c r="AD25" s="1">
        <v>300</v>
      </c>
      <c r="AE25" s="1">
        <v>300</v>
      </c>
    </row>
    <row r="26" spans="1:31" x14ac:dyDescent="0.3">
      <c r="A26" s="1">
        <f>(B26)^(1/2)</f>
        <v>2.2360679774997898</v>
      </c>
      <c r="B26" s="1">
        <v>5</v>
      </c>
      <c r="C26" s="1">
        <v>119.9</v>
      </c>
      <c r="D26" s="1">
        <f t="shared" si="4"/>
        <v>0.10000000000000853</v>
      </c>
      <c r="E26" s="1">
        <f>+[1]Experiments!G26</f>
        <v>0.14142135623730148</v>
      </c>
      <c r="F26" s="1">
        <f>+[1]Experiments!M26</f>
        <v>9.9999999999994316E-2</v>
      </c>
      <c r="T26" s="1" t="s">
        <v>30</v>
      </c>
      <c r="U26" s="9">
        <f>+E28</f>
        <v>1.2727922061357817</v>
      </c>
      <c r="V26" s="9">
        <f>+E64</f>
        <v>0.84852813742384903</v>
      </c>
      <c r="W26" s="9">
        <f>+E37</f>
        <v>1.2727922061357835</v>
      </c>
      <c r="X26" s="9">
        <f>+E91</f>
        <v>4.525483399593881</v>
      </c>
      <c r="Y26" s="9">
        <f>+E19</f>
        <v>3.6769552621700292</v>
      </c>
      <c r="Z26" s="9">
        <f>+E100</f>
        <v>4.9497474683058327</v>
      </c>
      <c r="AA26" s="9">
        <f>+E55</f>
        <v>7.7781745930520225</v>
      </c>
      <c r="AB26" s="9">
        <f>+E73</f>
        <v>3.2875532022050002</v>
      </c>
      <c r="AC26" s="9">
        <f>+E46</f>
        <v>8.0610173055266259</v>
      </c>
      <c r="AD26" s="9">
        <f>+E10</f>
        <v>6.9296464556281734</v>
      </c>
      <c r="AE26" s="9">
        <f>+E82</f>
        <v>12.020815280171384</v>
      </c>
    </row>
    <row r="27" spans="1:31" x14ac:dyDescent="0.3">
      <c r="A27" s="1">
        <f>(B27)^(1/2)</f>
        <v>2.6457513110645907</v>
      </c>
      <c r="B27" s="1">
        <v>7</v>
      </c>
      <c r="C27" s="1">
        <v>119.9</v>
      </c>
      <c r="D27" s="1">
        <f t="shared" si="4"/>
        <v>0.10000000000000853</v>
      </c>
      <c r="E27" s="1">
        <f>+[1]Experiments!G27</f>
        <v>0.14142135623730148</v>
      </c>
      <c r="F27" s="1">
        <f>+[1]Experiments!M27</f>
        <v>9.9999999999994316E-2</v>
      </c>
      <c r="T27" s="1" t="s">
        <v>12</v>
      </c>
      <c r="U27" s="1">
        <f>+F28</f>
        <v>0.89999999999999858</v>
      </c>
      <c r="V27" s="1">
        <f>+F64</f>
        <v>0.59999999999999432</v>
      </c>
      <c r="W27" s="1">
        <f>+F37</f>
        <v>0.89999999999999858</v>
      </c>
      <c r="X27" s="1">
        <f>+F91</f>
        <v>3.1999999999999886</v>
      </c>
      <c r="Y27" s="1">
        <f>+F19</f>
        <v>2.5999999999999943</v>
      </c>
      <c r="Z27" s="1">
        <f>+F100</f>
        <v>3.5</v>
      </c>
      <c r="AA27" s="1">
        <f>+F55</f>
        <v>5.5</v>
      </c>
      <c r="AB27" s="8">
        <f>+F73</f>
        <v>2.3246511627907083</v>
      </c>
      <c r="AC27" s="1">
        <f>+F46</f>
        <v>5.6999999999999886</v>
      </c>
      <c r="AD27" s="1">
        <f>+F10</f>
        <v>4.9000000000000057</v>
      </c>
      <c r="AE27" s="1">
        <f>+F82</f>
        <v>8.5</v>
      </c>
    </row>
    <row r="28" spans="1:31" x14ac:dyDescent="0.3">
      <c r="A28" s="1">
        <f>(B28)^(1/2)</f>
        <v>5.4772255750516612</v>
      </c>
      <c r="B28" s="1">
        <v>30</v>
      </c>
      <c r="C28" s="1">
        <v>123.9</v>
      </c>
      <c r="D28" s="1">
        <f>(C28-119.8)/(8.33/8.33)</f>
        <v>4.1000000000000085</v>
      </c>
      <c r="E28" s="1">
        <f>+[1]Experiments!G28</f>
        <v>1.2727922061357817</v>
      </c>
      <c r="F28" s="1">
        <f>+[1]Experiments!M28</f>
        <v>0.89999999999999858</v>
      </c>
    </row>
    <row r="29" spans="1:31" x14ac:dyDescent="0.3">
      <c r="U29" s="1" t="s">
        <v>15</v>
      </c>
      <c r="V29" s="1" t="s">
        <v>18</v>
      </c>
      <c r="W29" s="1" t="s">
        <v>14</v>
      </c>
      <c r="X29" s="1" t="s">
        <v>13</v>
      </c>
      <c r="Y29" s="1" t="s">
        <v>21</v>
      </c>
      <c r="Z29" s="1" t="s">
        <v>22</v>
      </c>
      <c r="AA29" s="1" t="s">
        <v>17</v>
      </c>
      <c r="AB29" s="1" t="s">
        <v>19</v>
      </c>
      <c r="AC29" s="1" t="s">
        <v>16</v>
      </c>
      <c r="AD29" s="1" t="s">
        <v>20</v>
      </c>
      <c r="AE29" s="1" t="s">
        <v>0</v>
      </c>
    </row>
    <row r="30" spans="1:31" x14ac:dyDescent="0.3">
      <c r="A30" s="1" t="s">
        <v>15</v>
      </c>
      <c r="T30" s="1" t="str">
        <f>+T22</f>
        <v>Filtrate</v>
      </c>
      <c r="U30" s="1">
        <v>1.4000000000000057</v>
      </c>
      <c r="V30" s="1">
        <v>2.7000000000000028</v>
      </c>
      <c r="W30" s="1">
        <v>4.1000000000000085</v>
      </c>
      <c r="X30" s="1">
        <v>18.200000000000003</v>
      </c>
      <c r="Y30" s="1">
        <v>27.700000000000003</v>
      </c>
      <c r="Z30" s="1">
        <v>35.399999999999991</v>
      </c>
      <c r="AA30" s="1">
        <v>49.2</v>
      </c>
      <c r="AB30" s="6">
        <v>56.372790697674432</v>
      </c>
      <c r="AC30" s="1">
        <v>78.8</v>
      </c>
      <c r="AD30" s="1">
        <v>81.7</v>
      </c>
      <c r="AE30" s="1">
        <v>86.600000000000009</v>
      </c>
    </row>
    <row r="31" spans="1:31" x14ac:dyDescent="0.3">
      <c r="A31" s="1" t="s">
        <v>8</v>
      </c>
      <c r="B31" s="1" t="s">
        <v>9</v>
      </c>
      <c r="C31" s="1" t="s">
        <v>10</v>
      </c>
      <c r="D31" s="1" t="s">
        <v>11</v>
      </c>
      <c r="E31" s="1" t="str">
        <f>+[1]Experiments!G31</f>
        <v>Filtr STdev</v>
      </c>
      <c r="T31" s="1" t="str">
        <f>+T23</f>
        <v>Diff Pressure</v>
      </c>
      <c r="U31" s="6">
        <v>4.8263319999999998</v>
      </c>
      <c r="V31" s="6">
        <v>6.2052839999999998</v>
      </c>
      <c r="W31" s="6">
        <v>8.2737119999999997</v>
      </c>
      <c r="X31" s="6">
        <v>4.1368559999999999</v>
      </c>
      <c r="Y31" s="6">
        <v>5.8605459999999994</v>
      </c>
      <c r="Z31" s="6">
        <v>2.0684279999999999</v>
      </c>
      <c r="AA31" s="6">
        <v>2.0684279999999999</v>
      </c>
      <c r="AB31" s="6">
        <v>2.0684279999999999</v>
      </c>
      <c r="AC31" s="6">
        <v>2.7579039999999999</v>
      </c>
      <c r="AD31" s="6">
        <v>2.0684279999999999</v>
      </c>
      <c r="AE31" s="6">
        <v>3.4473799999999999</v>
      </c>
    </row>
    <row r="32" spans="1:31" x14ac:dyDescent="0.3">
      <c r="A32" s="1">
        <v>0</v>
      </c>
      <c r="B32" s="1">
        <v>0</v>
      </c>
      <c r="C32" s="1">
        <v>0</v>
      </c>
      <c r="D32" s="1">
        <v>0</v>
      </c>
      <c r="E32" s="1">
        <f>+[1]Experiments!G32</f>
        <v>0</v>
      </c>
      <c r="F32" s="1">
        <f>+[1]Experiments!M32</f>
        <v>0</v>
      </c>
    </row>
    <row r="33" spans="1:6" x14ac:dyDescent="0.3">
      <c r="A33" s="1">
        <f>(B33)^(1/2)</f>
        <v>0.5</v>
      </c>
      <c r="B33" s="1">
        <f>15/60</f>
        <v>0.25</v>
      </c>
      <c r="C33" s="1">
        <v>120</v>
      </c>
      <c r="D33" s="1">
        <f t="shared" ref="D33:D36" si="5">(C33-119.8)/(8.33/8.33)</f>
        <v>0.20000000000000284</v>
      </c>
      <c r="E33" s="1">
        <f>+[1]Experiments!G33</f>
        <v>0.14142135623730143</v>
      </c>
      <c r="F33" s="1">
        <f>+[1]Experiments!M33</f>
        <v>9.9999999999994316E-2</v>
      </c>
    </row>
    <row r="34" spans="1:6" x14ac:dyDescent="0.3">
      <c r="A34" s="1">
        <f>(B34)^(1/2)</f>
        <v>1.5811388300841898</v>
      </c>
      <c r="B34" s="1">
        <v>2.5</v>
      </c>
      <c r="C34" s="1">
        <v>120</v>
      </c>
      <c r="D34" s="1">
        <f t="shared" si="5"/>
        <v>0.20000000000000284</v>
      </c>
      <c r="E34" s="1">
        <f>+[1]Experiments!G34</f>
        <v>0.14142135623730143</v>
      </c>
      <c r="F34" s="1">
        <f>+[1]Experiments!M34</f>
        <v>9.9999999999994316E-2</v>
      </c>
    </row>
    <row r="35" spans="1:6" x14ac:dyDescent="0.3">
      <c r="A35" s="1">
        <f>(B35)^(1/2)</f>
        <v>2.2360679774997898</v>
      </c>
      <c r="B35" s="1">
        <v>5</v>
      </c>
      <c r="C35" s="1">
        <v>120</v>
      </c>
      <c r="D35" s="1">
        <f t="shared" si="5"/>
        <v>0.20000000000000284</v>
      </c>
      <c r="E35" s="1">
        <f>+[1]Experiments!G35</f>
        <v>0.14142135623730143</v>
      </c>
      <c r="F35" s="1">
        <f>+[1]Experiments!M35</f>
        <v>9.9999999999994316E-2</v>
      </c>
    </row>
    <row r="36" spans="1:6" x14ac:dyDescent="0.3">
      <c r="A36" s="1">
        <f>(B36)^(1/2)</f>
        <v>2.6457513110645907</v>
      </c>
      <c r="B36" s="1">
        <v>7</v>
      </c>
      <c r="C36" s="1">
        <v>120</v>
      </c>
      <c r="D36" s="1">
        <f t="shared" si="5"/>
        <v>0.20000000000000284</v>
      </c>
      <c r="E36" s="1">
        <f>+[1]Experiments!G36</f>
        <v>0.14142135623730143</v>
      </c>
      <c r="F36" s="1">
        <f>+[1]Experiments!M36</f>
        <v>9.9999999999994316E-2</v>
      </c>
    </row>
    <row r="37" spans="1:6" x14ac:dyDescent="0.3">
      <c r="A37" s="1">
        <f>(B37)^(1/2)</f>
        <v>5.4772255750516612</v>
      </c>
      <c r="B37" s="1">
        <v>30</v>
      </c>
      <c r="C37" s="1">
        <v>121.2</v>
      </c>
      <c r="D37" s="1">
        <f>(C37-119.8)/(8.33/8.33)</f>
        <v>1.4000000000000057</v>
      </c>
      <c r="E37" s="1">
        <f>+[1]Experiments!G37</f>
        <v>1.2727922061357835</v>
      </c>
      <c r="F37" s="1">
        <f>+[1]Experiments!M37</f>
        <v>0.89999999999999858</v>
      </c>
    </row>
    <row r="39" spans="1:6" x14ac:dyDescent="0.3">
      <c r="A39" s="1" t="s">
        <v>16</v>
      </c>
    </row>
    <row r="40" spans="1:6" x14ac:dyDescent="0.3">
      <c r="A40" s="1" t="s">
        <v>8</v>
      </c>
      <c r="B40" s="1" t="s">
        <v>9</v>
      </c>
      <c r="C40" s="1" t="s">
        <v>10</v>
      </c>
      <c r="D40" s="1" t="s">
        <v>11</v>
      </c>
      <c r="E40" s="1" t="str">
        <f>+[1]Experiments!G40</f>
        <v>Filtr STdev</v>
      </c>
    </row>
    <row r="41" spans="1:6" x14ac:dyDescent="0.3">
      <c r="A41" s="1">
        <v>0</v>
      </c>
      <c r="B41" s="1">
        <v>0</v>
      </c>
      <c r="C41" s="1">
        <v>0</v>
      </c>
      <c r="D41" s="1">
        <v>0</v>
      </c>
      <c r="E41" s="1">
        <f>+[1]Experiments!G41</f>
        <v>0</v>
      </c>
      <c r="F41" s="1">
        <f>+[1]Experiments!M41</f>
        <v>0</v>
      </c>
    </row>
    <row r="42" spans="1:6" x14ac:dyDescent="0.3">
      <c r="A42" s="1">
        <f>(B42)^(1/2)</f>
        <v>0.5</v>
      </c>
      <c r="B42" s="1">
        <f>15/60</f>
        <v>0.25</v>
      </c>
      <c r="C42" s="1">
        <v>120.4</v>
      </c>
      <c r="D42" s="1">
        <f t="shared" ref="D42:D45" si="6">(C42-119.8)/(8.33/8.33)</f>
        <v>0.60000000000000853</v>
      </c>
      <c r="E42" s="1">
        <f>+[1]Experiments!G42</f>
        <v>0.28284271247462306</v>
      </c>
      <c r="F42" s="1">
        <f>+[1]Experiments!M42</f>
        <v>0.20000000000000284</v>
      </c>
    </row>
    <row r="43" spans="1:6" x14ac:dyDescent="0.3">
      <c r="A43" s="1">
        <f>(B43)^(1/2)</f>
        <v>1.5811388300841898</v>
      </c>
      <c r="B43" s="1">
        <v>2.5</v>
      </c>
      <c r="C43" s="1">
        <v>129.4</v>
      </c>
      <c r="D43" s="1">
        <f t="shared" si="6"/>
        <v>9.6000000000000085</v>
      </c>
      <c r="E43" s="1">
        <f>+[1]Experiments!G43</f>
        <v>1.5556349186103915</v>
      </c>
      <c r="F43" s="1">
        <f>+[1]Experiments!M43</f>
        <v>1.0999999999999943</v>
      </c>
    </row>
    <row r="44" spans="1:6" x14ac:dyDescent="0.3">
      <c r="A44" s="1">
        <f>(B44)^(1/2)</f>
        <v>2.2360679774997898</v>
      </c>
      <c r="B44" s="1">
        <v>5</v>
      </c>
      <c r="C44" s="1">
        <v>145.6</v>
      </c>
      <c r="D44" s="1">
        <f t="shared" si="6"/>
        <v>25.799999999999997</v>
      </c>
      <c r="E44" s="1">
        <f>+[1]Experiments!G44</f>
        <v>2.1213203435596424</v>
      </c>
      <c r="F44" s="1">
        <f>+[1]Experiments!M44</f>
        <v>1.5</v>
      </c>
    </row>
    <row r="45" spans="1:6" x14ac:dyDescent="0.3">
      <c r="A45" s="1">
        <f>(B45)^(1/2)</f>
        <v>2.6457513110645907</v>
      </c>
      <c r="B45" s="1">
        <v>7</v>
      </c>
      <c r="C45" s="1">
        <v>159.30000000000001</v>
      </c>
      <c r="D45" s="1">
        <f t="shared" si="6"/>
        <v>39.500000000000014</v>
      </c>
      <c r="E45" s="1">
        <f>+[1]Experiments!G45</f>
        <v>3.1112698372207932</v>
      </c>
      <c r="F45" s="1">
        <f>+[1]Experiments!M45</f>
        <v>2.1999999999999886</v>
      </c>
    </row>
    <row r="46" spans="1:6" x14ac:dyDescent="0.3">
      <c r="A46" s="1">
        <f>(B46)^(1/2)</f>
        <v>5.4772255750516612</v>
      </c>
      <c r="B46" s="1">
        <v>30</v>
      </c>
      <c r="C46" s="1">
        <v>198.6</v>
      </c>
      <c r="D46" s="1">
        <f>(C46-119.8)/(8.33/8.33)</f>
        <v>78.8</v>
      </c>
      <c r="E46" s="1">
        <f>+[1]Experiments!G46</f>
        <v>8.0610173055266259</v>
      </c>
      <c r="F46" s="1">
        <f>+[1]Experiments!M46</f>
        <v>5.6999999999999886</v>
      </c>
    </row>
    <row r="48" spans="1:6" x14ac:dyDescent="0.3">
      <c r="A48" s="1" t="s">
        <v>17</v>
      </c>
    </row>
    <row r="49" spans="1:24" x14ac:dyDescent="0.3">
      <c r="A49" s="1" t="s">
        <v>8</v>
      </c>
      <c r="B49" s="1" t="s">
        <v>9</v>
      </c>
      <c r="C49" s="1" t="s">
        <v>10</v>
      </c>
      <c r="D49" s="1" t="s">
        <v>11</v>
      </c>
      <c r="E49" s="1" t="str">
        <f>+[1]Experiments!G49</f>
        <v>Filtr STdev</v>
      </c>
    </row>
    <row r="50" spans="1:24" x14ac:dyDescent="0.3">
      <c r="A50" s="1">
        <v>0</v>
      </c>
      <c r="B50" s="1">
        <v>0</v>
      </c>
      <c r="C50" s="1">
        <v>0</v>
      </c>
      <c r="D50" s="1">
        <v>0</v>
      </c>
      <c r="E50" s="1">
        <f>+[1]Experiments!G50</f>
        <v>0</v>
      </c>
      <c r="F50" s="1">
        <f>+[1]Experiments!M50</f>
        <v>0</v>
      </c>
    </row>
    <row r="51" spans="1:24" x14ac:dyDescent="0.3">
      <c r="A51" s="1">
        <f>(B51)^(1/2)</f>
        <v>0.5</v>
      </c>
      <c r="B51" s="1">
        <f>15/60</f>
        <v>0.25</v>
      </c>
      <c r="C51" s="1">
        <v>122.6</v>
      </c>
      <c r="D51" s="1">
        <f t="shared" ref="D51:D54" si="7">(C51-119.8)/(8.33/8.33)</f>
        <v>2.7999999999999972</v>
      </c>
      <c r="E51" s="1">
        <f>+[1]Experiments!G51</f>
        <v>0.70710678118654757</v>
      </c>
      <c r="F51" s="1">
        <f>+[1]Experiments!M51</f>
        <v>0.5</v>
      </c>
    </row>
    <row r="52" spans="1:24" x14ac:dyDescent="0.3">
      <c r="A52" s="1">
        <f>(B52)^(1/2)</f>
        <v>1.5811388300841898</v>
      </c>
      <c r="B52" s="1">
        <v>2.5</v>
      </c>
      <c r="C52" s="1">
        <v>126.4</v>
      </c>
      <c r="D52" s="1">
        <f t="shared" si="7"/>
        <v>6.6000000000000085</v>
      </c>
      <c r="E52" s="1">
        <f>+[1]Experiments!G52</f>
        <v>1.6970562748477127</v>
      </c>
      <c r="F52" s="1">
        <f>+[1]Experiments!M52</f>
        <v>1.2000000000000028</v>
      </c>
    </row>
    <row r="53" spans="1:24" x14ac:dyDescent="0.3">
      <c r="A53" s="1">
        <f>(B53)^(1/2)</f>
        <v>2.2360679774997898</v>
      </c>
      <c r="B53" s="1">
        <v>5</v>
      </c>
      <c r="C53" s="1">
        <v>131.4</v>
      </c>
      <c r="D53" s="1">
        <f t="shared" si="7"/>
        <v>11.600000000000009</v>
      </c>
      <c r="E53" s="1">
        <f>+[1]Experiments!G53</f>
        <v>2.5455844122715856</v>
      </c>
      <c r="F53" s="1">
        <f>+[1]Experiments!M53</f>
        <v>1.8000000000000114</v>
      </c>
    </row>
    <row r="54" spans="1:24" x14ac:dyDescent="0.3">
      <c r="A54" s="1">
        <f>(B54)^(1/2)</f>
        <v>2.6457513110645907</v>
      </c>
      <c r="B54" s="1">
        <v>7</v>
      </c>
      <c r="C54" s="1">
        <v>144</v>
      </c>
      <c r="D54" s="1">
        <f t="shared" si="7"/>
        <v>24.200000000000003</v>
      </c>
      <c r="E54" s="1">
        <f>+[1]Experiments!G54</f>
        <v>3.8183766184073473</v>
      </c>
      <c r="F54" s="1">
        <f>+[1]Experiments!M54</f>
        <v>2.6999999999999886</v>
      </c>
    </row>
    <row r="55" spans="1:24" x14ac:dyDescent="0.3">
      <c r="A55" s="1">
        <f>(B55)^(1/2)</f>
        <v>5.4772255750516612</v>
      </c>
      <c r="B55" s="1">
        <v>30</v>
      </c>
      <c r="C55" s="1">
        <v>169</v>
      </c>
      <c r="D55" s="1">
        <f>(C55-119.8)/(8.33/8.33)</f>
        <v>49.2</v>
      </c>
      <c r="E55" s="1">
        <f>+[1]Experiments!G55</f>
        <v>7.7781745930520225</v>
      </c>
      <c r="F55" s="1">
        <f>+[1]Experiments!M55</f>
        <v>5.5</v>
      </c>
    </row>
    <row r="56" spans="1:24" x14ac:dyDescent="0.3">
      <c r="U56" s="1" t="s">
        <v>14</v>
      </c>
      <c r="V56" s="1" t="s">
        <v>18</v>
      </c>
      <c r="W56" s="1" t="s">
        <v>15</v>
      </c>
      <c r="X56" s="1" t="s">
        <v>19</v>
      </c>
    </row>
    <row r="57" spans="1:24" x14ac:dyDescent="0.3">
      <c r="A57" s="1" t="s">
        <v>18</v>
      </c>
      <c r="T57" s="1" t="s">
        <v>26</v>
      </c>
      <c r="U57" s="1">
        <v>4.1000000000000085</v>
      </c>
      <c r="V57" s="1">
        <v>2.7000000000000028</v>
      </c>
      <c r="W57" s="1">
        <v>1.4000000000000057</v>
      </c>
      <c r="X57" s="6">
        <v>56.372790697674432</v>
      </c>
    </row>
    <row r="58" spans="1:24" x14ac:dyDescent="0.3">
      <c r="A58" s="1" t="s">
        <v>8</v>
      </c>
      <c r="B58" s="1" t="s">
        <v>9</v>
      </c>
      <c r="C58" s="1" t="s">
        <v>10</v>
      </c>
      <c r="D58" s="1" t="s">
        <v>11</v>
      </c>
      <c r="E58" s="1" t="str">
        <f>+[1]Experiments!G58</f>
        <v>Filtr STdev</v>
      </c>
      <c r="T58" s="1" t="s">
        <v>27</v>
      </c>
      <c r="U58" s="1">
        <v>1200</v>
      </c>
      <c r="V58" s="1">
        <v>900</v>
      </c>
      <c r="W58" s="1">
        <v>700</v>
      </c>
      <c r="X58" s="1">
        <v>300</v>
      </c>
    </row>
    <row r="59" spans="1:24" x14ac:dyDescent="0.3">
      <c r="A59" s="1">
        <v>0</v>
      </c>
      <c r="B59" s="1">
        <v>0</v>
      </c>
      <c r="C59" s="1">
        <v>0</v>
      </c>
      <c r="D59" s="1">
        <v>0</v>
      </c>
      <c r="E59" s="1">
        <f>+[1]Experiments!G59</f>
        <v>0</v>
      </c>
      <c r="F59" s="1">
        <f>+[1]Experiments!M59</f>
        <v>0</v>
      </c>
      <c r="T59" s="1" t="s">
        <v>28</v>
      </c>
      <c r="U59" s="1">
        <v>1500</v>
      </c>
      <c r="V59" s="1">
        <v>1200</v>
      </c>
      <c r="W59" s="1">
        <v>1000</v>
      </c>
      <c r="X59" s="1">
        <v>600</v>
      </c>
    </row>
    <row r="60" spans="1:24" x14ac:dyDescent="0.3">
      <c r="A60" s="1">
        <f>(B60)^(1/2)</f>
        <v>0.5</v>
      </c>
      <c r="B60" s="1">
        <f>15/60</f>
        <v>0.25</v>
      </c>
      <c r="C60" s="1">
        <v>120.1</v>
      </c>
      <c r="D60" s="1">
        <f t="shared" ref="D60:D63" si="8">(C60-119.8)/(8.33/8.33)</f>
        <v>0.29999999999999716</v>
      </c>
      <c r="E60" s="1">
        <f>+[1]Experiments!G60</f>
        <v>0.14142135623730151</v>
      </c>
      <c r="F60" s="1">
        <f>+[1]Experiments!M60</f>
        <v>9.9999999999994316E-2</v>
      </c>
      <c r="T60" s="1" t="s">
        <v>29</v>
      </c>
      <c r="U60" s="1">
        <v>300</v>
      </c>
      <c r="V60" s="1">
        <v>300</v>
      </c>
      <c r="W60" s="1">
        <v>300</v>
      </c>
      <c r="X60" s="1">
        <v>300</v>
      </c>
    </row>
    <row r="61" spans="1:24" x14ac:dyDescent="0.3">
      <c r="A61" s="1">
        <f>(B61)^(1/2)</f>
        <v>1.5811388300841898</v>
      </c>
      <c r="B61" s="1">
        <v>2.5</v>
      </c>
      <c r="C61" s="1">
        <v>120.4</v>
      </c>
      <c r="D61" s="1">
        <f t="shared" si="8"/>
        <v>0.60000000000000853</v>
      </c>
      <c r="E61" s="1">
        <f>+[1]Experiments!G61</f>
        <v>0.28284271247462306</v>
      </c>
      <c r="F61" s="1">
        <f>+[1]Experiments!M61</f>
        <v>0.20000000000000284</v>
      </c>
      <c r="T61" s="1" t="str">
        <f>+T27</f>
        <v>Deviation</v>
      </c>
      <c r="U61" s="1">
        <f>+U27</f>
        <v>0.89999999999999858</v>
      </c>
      <c r="V61" s="1">
        <f>+V27</f>
        <v>0.59999999999999432</v>
      </c>
      <c r="W61" s="1">
        <f>+W27</f>
        <v>0.89999999999999858</v>
      </c>
      <c r="X61" s="8">
        <f>+AB27</f>
        <v>2.3246511627907083</v>
      </c>
    </row>
    <row r="62" spans="1:24" x14ac:dyDescent="0.3">
      <c r="A62" s="1">
        <f>(B62)^(1/2)</f>
        <v>2.2360679774997898</v>
      </c>
      <c r="B62" s="1">
        <v>5</v>
      </c>
      <c r="C62" s="1">
        <v>120.8</v>
      </c>
      <c r="D62" s="1">
        <f t="shared" si="8"/>
        <v>1</v>
      </c>
      <c r="E62" s="1">
        <f>+[1]Experiments!G62</f>
        <v>0.28284271247462306</v>
      </c>
      <c r="F62" s="1">
        <f>+[1]Experiments!M62</f>
        <v>0.20000000000000284</v>
      </c>
    </row>
    <row r="63" spans="1:24" x14ac:dyDescent="0.3">
      <c r="A63" s="1">
        <f>(B63)^(1/2)</f>
        <v>2.6457513110645907</v>
      </c>
      <c r="B63" s="1">
        <v>7</v>
      </c>
      <c r="C63" s="1">
        <v>121.2</v>
      </c>
      <c r="D63" s="1">
        <f t="shared" si="8"/>
        <v>1.4000000000000057</v>
      </c>
      <c r="E63" s="1">
        <f>+[1]Experiments!G63</f>
        <v>0.28284271247462228</v>
      </c>
      <c r="F63" s="1">
        <f>+[1]Experiments!M63</f>
        <v>0.20000000000000284</v>
      </c>
    </row>
    <row r="64" spans="1:24" x14ac:dyDescent="0.3">
      <c r="A64" s="1">
        <f>(B64)^(1/2)</f>
        <v>5.4772255750516612</v>
      </c>
      <c r="B64" s="1">
        <v>30</v>
      </c>
      <c r="C64" s="1">
        <v>122.5</v>
      </c>
      <c r="D64" s="1">
        <f>(C64-119.8)/(8.33/8.33)</f>
        <v>2.7000000000000028</v>
      </c>
      <c r="E64" s="1">
        <f>+[1]Experiments!G64</f>
        <v>0.84852813742384903</v>
      </c>
      <c r="F64" s="1">
        <f>+[1]Experiments!M64</f>
        <v>0.59999999999999432</v>
      </c>
    </row>
    <row r="66" spans="1:6" x14ac:dyDescent="0.3">
      <c r="A66" s="1" t="s">
        <v>19</v>
      </c>
    </row>
    <row r="67" spans="1:6" x14ac:dyDescent="0.3">
      <c r="A67" s="1" t="s">
        <v>8</v>
      </c>
      <c r="B67" s="1" t="s">
        <v>9</v>
      </c>
      <c r="C67" s="1" t="s">
        <v>10</v>
      </c>
      <c r="D67" s="1" t="s">
        <v>11</v>
      </c>
      <c r="E67" s="1" t="str">
        <f>+[1]Experiments!G67</f>
        <v>Filtr STdev</v>
      </c>
    </row>
    <row r="68" spans="1:6" x14ac:dyDescent="0.3">
      <c r="A68" s="1">
        <v>0</v>
      </c>
      <c r="B68" s="1">
        <v>0</v>
      </c>
      <c r="C68" s="1">
        <v>0</v>
      </c>
      <c r="D68" s="1">
        <v>0</v>
      </c>
      <c r="E68" s="1">
        <f>+[1]Experiments!G68</f>
        <v>0</v>
      </c>
      <c r="F68" s="1">
        <f>+[1]Experiments!M68</f>
        <v>0</v>
      </c>
    </row>
    <row r="69" spans="1:6" x14ac:dyDescent="0.3">
      <c r="A69" s="1">
        <f>(B69)^(1/2)</f>
        <v>0.5</v>
      </c>
      <c r="B69" s="1">
        <f>15/60</f>
        <v>0.25</v>
      </c>
      <c r="C69" s="1">
        <v>119.8</v>
      </c>
      <c r="D69" s="6">
        <f>(C69-119.8)/(8.6/8.33)</f>
        <v>0</v>
      </c>
      <c r="E69" s="1">
        <f>+[1]Experiments!G69</f>
        <v>0</v>
      </c>
      <c r="F69" s="1">
        <f>+[1]Experiments!M69</f>
        <v>0</v>
      </c>
    </row>
    <row r="70" spans="1:6" x14ac:dyDescent="0.3">
      <c r="A70" s="1">
        <f>(B70)^(1/2)</f>
        <v>1.5811388300841898</v>
      </c>
      <c r="B70" s="1">
        <v>2.5</v>
      </c>
      <c r="C70" s="1">
        <v>121.1</v>
      </c>
      <c r="D70" s="6">
        <f t="shared" ref="D70:D73" si="9">(C70-119.8)/(8.6/8.33)</f>
        <v>1.2591860465116254</v>
      </c>
      <c r="E70" s="1">
        <f>+[1]Experiments!G70</f>
        <v>0.13698138342520028</v>
      </c>
      <c r="F70" s="8">
        <f>+[1]Experiments!M70</f>
        <v>9.6860465116273664E-2</v>
      </c>
    </row>
    <row r="71" spans="1:6" x14ac:dyDescent="0.3">
      <c r="A71" s="1">
        <f>(B71)^(1/2)</f>
        <v>2.2360679774997898</v>
      </c>
      <c r="B71" s="1">
        <v>5</v>
      </c>
      <c r="C71" s="1">
        <v>124.3</v>
      </c>
      <c r="D71" s="6">
        <f t="shared" si="9"/>
        <v>4.3587209302325585</v>
      </c>
      <c r="E71" s="1">
        <f>+[1]Experiments!G71</f>
        <v>0.68490691712603302</v>
      </c>
      <c r="F71" s="8">
        <f>+[1]Experiments!M71</f>
        <v>0.48430232558139608</v>
      </c>
    </row>
    <row r="72" spans="1:6" x14ac:dyDescent="0.3">
      <c r="A72" s="1">
        <f>(B72)^(1/2)</f>
        <v>2.6457513110645907</v>
      </c>
      <c r="B72" s="1">
        <v>7</v>
      </c>
      <c r="C72" s="1">
        <v>140.69999999999999</v>
      </c>
      <c r="D72" s="6">
        <f t="shared" si="9"/>
        <v>20.24383720930232</v>
      </c>
      <c r="E72" s="1">
        <f>+[1]Experiments!G72</f>
        <v>1.5067952176772794</v>
      </c>
      <c r="F72" s="8">
        <f>+[1]Experiments!M72</f>
        <v>1.0654651162790643</v>
      </c>
    </row>
    <row r="73" spans="1:6" x14ac:dyDescent="0.3">
      <c r="A73" s="1">
        <f>(B73)^(1/2)</f>
        <v>5.4772255750516612</v>
      </c>
      <c r="B73" s="1">
        <v>30</v>
      </c>
      <c r="C73" s="1">
        <v>178</v>
      </c>
      <c r="D73" s="6">
        <f t="shared" si="9"/>
        <v>56.372790697674432</v>
      </c>
      <c r="E73" s="1">
        <f>+[1]Experiments!G73</f>
        <v>3.2875532022050002</v>
      </c>
      <c r="F73" s="8">
        <f>+[1]Experiments!M73</f>
        <v>2.3246511627907083</v>
      </c>
    </row>
    <row r="75" spans="1:6" x14ac:dyDescent="0.3">
      <c r="A75" s="1" t="s">
        <v>20</v>
      </c>
    </row>
    <row r="76" spans="1:6" x14ac:dyDescent="0.3">
      <c r="A76" s="1" t="s">
        <v>8</v>
      </c>
      <c r="B76" s="1" t="s">
        <v>9</v>
      </c>
      <c r="C76" s="1" t="s">
        <v>10</v>
      </c>
      <c r="D76" s="1" t="s">
        <v>11</v>
      </c>
      <c r="E76" s="1" t="str">
        <f>+[1]Experiments!G76</f>
        <v>Filtr STdev</v>
      </c>
    </row>
    <row r="77" spans="1:6" x14ac:dyDescent="0.3">
      <c r="A77" s="1">
        <v>0</v>
      </c>
      <c r="B77" s="1">
        <v>0</v>
      </c>
      <c r="C77" s="1">
        <v>0</v>
      </c>
      <c r="D77" s="1">
        <v>0</v>
      </c>
      <c r="E77" s="1">
        <f>+[1]Experiments!G77</f>
        <v>0</v>
      </c>
      <c r="F77" s="1">
        <f>+[1]Experiments!M77</f>
        <v>0</v>
      </c>
    </row>
    <row r="78" spans="1:6" x14ac:dyDescent="0.3">
      <c r="A78" s="1">
        <f>(B78)^(1/2)</f>
        <v>0.5</v>
      </c>
      <c r="B78" s="1">
        <f>15/60</f>
        <v>0.25</v>
      </c>
      <c r="C78" s="1">
        <v>121.7</v>
      </c>
      <c r="D78" s="1">
        <f t="shared" ref="D78:D81" si="10">(C78-119.8)/(8.33/8.33)</f>
        <v>1.9000000000000057</v>
      </c>
      <c r="E78" s="1">
        <f>+[1]Experiments!G78</f>
        <v>0.28284271247462228</v>
      </c>
      <c r="F78" s="1">
        <f>+[1]Experiments!M78</f>
        <v>0.20000000000000284</v>
      </c>
    </row>
    <row r="79" spans="1:6" x14ac:dyDescent="0.3">
      <c r="A79" s="1">
        <f>(B79)^(1/2)</f>
        <v>1.5811388300841898</v>
      </c>
      <c r="B79" s="1">
        <v>2.5</v>
      </c>
      <c r="C79" s="1">
        <v>130.6</v>
      </c>
      <c r="D79" s="1">
        <f t="shared" si="10"/>
        <v>10.799999999999997</v>
      </c>
      <c r="E79" s="1">
        <f>+[1]Experiments!G79</f>
        <v>1.8384776310850302</v>
      </c>
      <c r="F79" s="1">
        <f>+[1]Experiments!M79</f>
        <v>1.3000000000000114</v>
      </c>
    </row>
    <row r="80" spans="1:6" x14ac:dyDescent="0.3">
      <c r="A80" s="1">
        <f>(B80)^(1/2)</f>
        <v>2.2360679774997898</v>
      </c>
      <c r="B80" s="1">
        <v>5</v>
      </c>
      <c r="C80" s="1">
        <v>148.9</v>
      </c>
      <c r="D80" s="1">
        <f t="shared" si="10"/>
        <v>29.100000000000009</v>
      </c>
      <c r="E80" s="1">
        <f>+[1]Experiments!G80</f>
        <v>2.9698484809834915</v>
      </c>
      <c r="F80" s="1">
        <f>+[1]Experiments!M80</f>
        <v>2.0999999999999943</v>
      </c>
    </row>
    <row r="81" spans="1:6" x14ac:dyDescent="0.3">
      <c r="A81" s="1">
        <f>(B81)^(1/2)</f>
        <v>2.6457513110645907</v>
      </c>
      <c r="B81" s="1">
        <v>7</v>
      </c>
      <c r="C81" s="1">
        <v>156.9</v>
      </c>
      <c r="D81" s="1">
        <f t="shared" si="10"/>
        <v>37.100000000000009</v>
      </c>
      <c r="E81" s="1">
        <f>+[1]Experiments!G81</f>
        <v>4.384062043356586</v>
      </c>
      <c r="F81" s="1">
        <f>+[1]Experiments!M81</f>
        <v>3.0999999999999943</v>
      </c>
    </row>
    <row r="82" spans="1:6" x14ac:dyDescent="0.3">
      <c r="A82" s="1">
        <f>(B82)^(1/2)</f>
        <v>5.4772255750516612</v>
      </c>
      <c r="B82" s="1">
        <v>30</v>
      </c>
      <c r="C82" s="1">
        <v>201.5</v>
      </c>
      <c r="D82" s="1">
        <f>(C82-119.8)/(8.33/8.33)</f>
        <v>81.7</v>
      </c>
      <c r="E82" s="1">
        <f>+[1]Experiments!G82</f>
        <v>12.020815280171384</v>
      </c>
      <c r="F82" s="1">
        <f>+[1]Experiments!M82</f>
        <v>8.5</v>
      </c>
    </row>
    <row r="84" spans="1:6" x14ac:dyDescent="0.3">
      <c r="A84" s="1" t="s">
        <v>21</v>
      </c>
    </row>
    <row r="85" spans="1:6" x14ac:dyDescent="0.3">
      <c r="A85" s="1" t="s">
        <v>8</v>
      </c>
      <c r="B85" s="1" t="s">
        <v>9</v>
      </c>
      <c r="C85" s="1" t="s">
        <v>10</v>
      </c>
      <c r="D85" s="1" t="s">
        <v>11</v>
      </c>
      <c r="E85" s="1" t="str">
        <f>+[1]Experiments!G85</f>
        <v>Filtr STdev</v>
      </c>
    </row>
    <row r="86" spans="1:6" x14ac:dyDescent="0.3">
      <c r="A86" s="1">
        <v>0</v>
      </c>
      <c r="B86" s="1">
        <v>0</v>
      </c>
      <c r="C86" s="1">
        <v>0</v>
      </c>
      <c r="D86" s="1">
        <v>0</v>
      </c>
      <c r="E86" s="1">
        <f>+[1]Experiments!G86</f>
        <v>0</v>
      </c>
      <c r="F86" s="1">
        <f>+[1]Experiments!M86</f>
        <v>0</v>
      </c>
    </row>
    <row r="87" spans="1:6" x14ac:dyDescent="0.3">
      <c r="A87" s="1">
        <f>(B87)^(1/2)</f>
        <v>0.5</v>
      </c>
      <c r="B87" s="1">
        <f>15/60</f>
        <v>0.25</v>
      </c>
      <c r="C87" s="1">
        <v>119.8</v>
      </c>
      <c r="D87" s="1">
        <f t="shared" ref="D87:D90" si="11">(C87-119.8)/(8.33/8.33)</f>
        <v>0</v>
      </c>
      <c r="E87" s="1">
        <f>+[1]Experiments!G87</f>
        <v>0</v>
      </c>
      <c r="F87" s="1">
        <f>+[1]Experiments!M87</f>
        <v>0</v>
      </c>
    </row>
    <row r="88" spans="1:6" x14ac:dyDescent="0.3">
      <c r="A88" s="1">
        <f>(B88)^(1/2)</f>
        <v>1.5811388300841898</v>
      </c>
      <c r="B88" s="1">
        <v>2.5</v>
      </c>
      <c r="C88" s="1">
        <v>125.1</v>
      </c>
      <c r="D88" s="1">
        <f t="shared" si="11"/>
        <v>5.2999999999999972</v>
      </c>
      <c r="E88" s="1">
        <f>+[1]Experiments!G88</f>
        <v>1.5556349186103982</v>
      </c>
      <c r="F88" s="1">
        <f>+[1]Experiments!M88</f>
        <v>1.0999999999999943</v>
      </c>
    </row>
    <row r="89" spans="1:6" x14ac:dyDescent="0.3">
      <c r="A89" s="1">
        <f>(B89)^(1/2)</f>
        <v>2.2360679774997898</v>
      </c>
      <c r="B89" s="1">
        <v>5</v>
      </c>
      <c r="C89" s="1">
        <v>132.69999999999999</v>
      </c>
      <c r="D89" s="1">
        <f t="shared" si="11"/>
        <v>12.899999999999991</v>
      </c>
      <c r="E89" s="1">
        <f>+[1]Experiments!G89</f>
        <v>2.1213203435596562</v>
      </c>
      <c r="F89" s="1">
        <f>+[1]Experiments!M89</f>
        <v>1.5</v>
      </c>
    </row>
    <row r="90" spans="1:6" x14ac:dyDescent="0.3">
      <c r="A90" s="1">
        <f>(B90)^(1/2)</f>
        <v>2.6457513110645907</v>
      </c>
      <c r="B90" s="1">
        <v>7</v>
      </c>
      <c r="C90" s="1">
        <v>139.4</v>
      </c>
      <c r="D90" s="1">
        <f t="shared" si="11"/>
        <v>19.600000000000009</v>
      </c>
      <c r="E90" s="1">
        <f>+[1]Experiments!G90</f>
        <v>3.1112698372208012</v>
      </c>
      <c r="F90" s="1">
        <f>+[1]Experiments!M90</f>
        <v>2.1999999999999886</v>
      </c>
    </row>
    <row r="91" spans="1:6" x14ac:dyDescent="0.3">
      <c r="A91" s="1">
        <f>(B91)^(1/2)</f>
        <v>5.4772255750516612</v>
      </c>
      <c r="B91" s="1">
        <v>30</v>
      </c>
      <c r="C91" s="1">
        <v>147.5</v>
      </c>
      <c r="D91" s="1">
        <f>(C91-119.8)/(8.33/8.33)</f>
        <v>27.700000000000003</v>
      </c>
      <c r="E91" s="1">
        <f>+[1]Experiments!G91</f>
        <v>4.525483399593881</v>
      </c>
      <c r="F91" s="1">
        <f>+[1]Experiments!M91</f>
        <v>3.1999999999999886</v>
      </c>
    </row>
    <row r="93" spans="1:6" x14ac:dyDescent="0.3">
      <c r="A93" s="1" t="s">
        <v>22</v>
      </c>
    </row>
    <row r="94" spans="1:6" x14ac:dyDescent="0.3">
      <c r="A94" s="1" t="s">
        <v>8</v>
      </c>
      <c r="B94" s="1" t="s">
        <v>9</v>
      </c>
      <c r="C94" s="1" t="s">
        <v>10</v>
      </c>
      <c r="D94" s="1" t="s">
        <v>11</v>
      </c>
      <c r="E94" s="1" t="str">
        <f>+[1]Experiments!G94</f>
        <v>Filtr STdev</v>
      </c>
    </row>
    <row r="95" spans="1:6" x14ac:dyDescent="0.3">
      <c r="A95" s="1">
        <v>0</v>
      </c>
      <c r="B95" s="1">
        <v>0</v>
      </c>
      <c r="C95" s="1">
        <v>0</v>
      </c>
      <c r="D95" s="1">
        <v>0</v>
      </c>
      <c r="E95" s="1">
        <f>+[1]Experiments!G95</f>
        <v>0</v>
      </c>
      <c r="F95" s="1">
        <f>+[1]Experiments!M95</f>
        <v>0</v>
      </c>
    </row>
    <row r="96" spans="1:6" x14ac:dyDescent="0.3">
      <c r="A96" s="1">
        <f>(B96)^(1/2)</f>
        <v>0.5</v>
      </c>
      <c r="B96" s="1">
        <f>15/60</f>
        <v>0.25</v>
      </c>
      <c r="C96" s="1">
        <v>120.1</v>
      </c>
      <c r="D96" s="1">
        <f t="shared" ref="D96:D99" si="12">(C96-119.8)/(8.33/8.33)</f>
        <v>0.29999999999999716</v>
      </c>
      <c r="E96" s="1">
        <f>+[1]Experiments!G96</f>
        <v>0.42426406871192446</v>
      </c>
      <c r="F96" s="1">
        <f>+[1]Experiments!M96</f>
        <v>0.29999999999999716</v>
      </c>
    </row>
    <row r="97" spans="1:6" x14ac:dyDescent="0.3">
      <c r="A97" s="1">
        <f>(B97)^(1/2)</f>
        <v>1.5811388300841898</v>
      </c>
      <c r="B97" s="1">
        <v>2.5</v>
      </c>
      <c r="C97" s="1">
        <v>124.1</v>
      </c>
      <c r="D97" s="1">
        <f t="shared" si="12"/>
        <v>4.2999999999999972</v>
      </c>
      <c r="E97" s="1">
        <f>+[1]Experiments!G97</f>
        <v>1.6970562748477169</v>
      </c>
      <c r="F97" s="1">
        <f>+[1]Experiments!M97</f>
        <v>1.2000000000000028</v>
      </c>
    </row>
    <row r="98" spans="1:6" x14ac:dyDescent="0.3">
      <c r="A98" s="1">
        <f>(B98)^(1/2)</f>
        <v>2.2360679774997898</v>
      </c>
      <c r="B98" s="1">
        <v>5</v>
      </c>
      <c r="C98" s="1">
        <v>137.6</v>
      </c>
      <c r="D98" s="1">
        <f t="shared" si="12"/>
        <v>17.799999999999997</v>
      </c>
      <c r="E98" s="1">
        <f>+[1]Experiments!G98</f>
        <v>2.6870057685088855</v>
      </c>
      <c r="F98" s="1">
        <f>+[1]Experiments!M98</f>
        <v>1.9000000000000057</v>
      </c>
    </row>
    <row r="99" spans="1:6" x14ac:dyDescent="0.3">
      <c r="A99" s="1">
        <f>(B99)^(1/2)</f>
        <v>2.6457513110645907</v>
      </c>
      <c r="B99" s="1">
        <v>7</v>
      </c>
      <c r="C99" s="1">
        <v>148.4</v>
      </c>
      <c r="D99" s="1">
        <f t="shared" si="12"/>
        <v>28.600000000000009</v>
      </c>
      <c r="E99" s="1">
        <f>+[1]Experiments!G99</f>
        <v>3.5355339059327378</v>
      </c>
      <c r="F99" s="1">
        <f>+[1]Experiments!M99</f>
        <v>2.5</v>
      </c>
    </row>
    <row r="100" spans="1:6" x14ac:dyDescent="0.3">
      <c r="A100" s="1">
        <f>(B100)^(1/2)</f>
        <v>5.4772255750516612</v>
      </c>
      <c r="B100" s="1">
        <v>30</v>
      </c>
      <c r="C100" s="1">
        <v>155.19999999999999</v>
      </c>
      <c r="D100" s="1">
        <f>(C100-119.8)/(8.33/8.33)</f>
        <v>35.399999999999991</v>
      </c>
      <c r="E100" s="1">
        <f>+[1]Experiments!G100</f>
        <v>4.9497474683058327</v>
      </c>
      <c r="F100" s="1">
        <f>+[1]Experiments!M100</f>
        <v>3.5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C4646-79E2-435B-8990-6AE3B4B5F148}">
  <dimension ref="A3:AD104"/>
  <sheetViews>
    <sheetView topLeftCell="A2" workbookViewId="0">
      <selection activeCell="AI1" sqref="AI1:AK12"/>
    </sheetView>
  </sheetViews>
  <sheetFormatPr defaultColWidth="12.44140625" defaultRowHeight="15.6" x14ac:dyDescent="0.3"/>
  <cols>
    <col min="1" max="6" width="12.44140625" style="1"/>
    <col min="7" max="7" width="13.6640625" style="1" customWidth="1"/>
    <col min="8" max="8" width="11.44140625" style="1" customWidth="1"/>
    <col min="9" max="16384" width="12.44140625" style="1"/>
  </cols>
  <sheetData>
    <row r="3" spans="1:20" x14ac:dyDescent="0.3">
      <c r="H3" s="1" t="s">
        <v>0</v>
      </c>
      <c r="Q3" s="1" t="s">
        <v>0</v>
      </c>
    </row>
    <row r="4" spans="1:20" x14ac:dyDescent="0.3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M4" s="1" t="s">
        <v>12</v>
      </c>
      <c r="Q4" s="1" t="s">
        <v>8</v>
      </c>
      <c r="R4" s="1" t="s">
        <v>9</v>
      </c>
      <c r="S4" s="1" t="s">
        <v>10</v>
      </c>
      <c r="T4" s="1" t="s">
        <v>11</v>
      </c>
    </row>
    <row r="5" spans="1:20" x14ac:dyDescent="0.3">
      <c r="A5" s="1">
        <v>0</v>
      </c>
      <c r="B5" s="1">
        <v>0</v>
      </c>
      <c r="C5" s="1">
        <f>+AVERAGE(A5:B5)</f>
        <v>0</v>
      </c>
      <c r="D5" s="1">
        <v>0</v>
      </c>
      <c r="E5" s="1">
        <v>0</v>
      </c>
      <c r="F5" s="1">
        <f>+AVERAGE(D5:E5)</f>
        <v>0</v>
      </c>
      <c r="G5" s="2">
        <f t="shared" ref="G5:G10" si="0">+STDEV(D5:E5)</f>
        <v>0</v>
      </c>
      <c r="H5" s="1">
        <v>0</v>
      </c>
      <c r="I5" s="1">
        <v>0</v>
      </c>
      <c r="J5" s="1">
        <v>0</v>
      </c>
      <c r="K5" s="1">
        <v>0</v>
      </c>
      <c r="M5" s="1">
        <f>+F5-E5</f>
        <v>0</v>
      </c>
      <c r="Q5" s="1">
        <v>0</v>
      </c>
      <c r="R5" s="1">
        <v>0</v>
      </c>
      <c r="S5" s="1">
        <v>0</v>
      </c>
      <c r="T5" s="1">
        <v>0</v>
      </c>
    </row>
    <row r="6" spans="1:20" x14ac:dyDescent="0.3">
      <c r="A6" s="1">
        <v>124</v>
      </c>
      <c r="B6" s="1">
        <v>123.6</v>
      </c>
      <c r="C6" s="1">
        <f>+AVERAGE(A6:B6)</f>
        <v>123.8</v>
      </c>
      <c r="D6" s="1">
        <f>(A6-119.8)/(8.33/8.33)</f>
        <v>4.2000000000000028</v>
      </c>
      <c r="E6" s="1">
        <f>(B6-119.8)/(8.33/8.33)</f>
        <v>3.7999999999999972</v>
      </c>
      <c r="F6" s="1">
        <f t="shared" ref="F6:F10" si="1">+AVERAGE(D6:E6)</f>
        <v>4</v>
      </c>
      <c r="G6" s="2">
        <f t="shared" si="0"/>
        <v>0.28284271247462306</v>
      </c>
      <c r="H6" s="1">
        <f>(I6)^(1/2)</f>
        <v>0.5</v>
      </c>
      <c r="I6" s="1">
        <f>15/60</f>
        <v>0.25</v>
      </c>
      <c r="J6" s="1">
        <v>123.8</v>
      </c>
      <c r="K6" s="1">
        <f>(J6-119.8)/(8.33/8.33)</f>
        <v>4</v>
      </c>
      <c r="M6" s="1">
        <f t="shared" ref="M6:M69" si="2">+F6-E6</f>
        <v>0.20000000000000284</v>
      </c>
      <c r="Q6" s="1">
        <f>(R6)^(1/2)</f>
        <v>0.5</v>
      </c>
      <c r="R6" s="1">
        <f>15/60</f>
        <v>0.25</v>
      </c>
      <c r="S6" s="1">
        <v>123.8</v>
      </c>
      <c r="T6" s="1">
        <f t="shared" ref="T6:T9" si="3">(S6-119.8)/(8.33/8.33)</f>
        <v>4</v>
      </c>
    </row>
    <row r="7" spans="1:20" x14ac:dyDescent="0.3">
      <c r="A7" s="1">
        <v>138.5</v>
      </c>
      <c r="B7" s="1">
        <v>136.30000000000001</v>
      </c>
      <c r="C7" s="1">
        <f t="shared" ref="C7:C70" si="4">+AVERAGE(A7:B7)</f>
        <v>137.4</v>
      </c>
      <c r="D7" s="1">
        <f t="shared" ref="D7:E10" si="5">(A7-119.8)/(8.33/8.33)</f>
        <v>18.700000000000003</v>
      </c>
      <c r="E7" s="1">
        <f t="shared" si="5"/>
        <v>16.500000000000014</v>
      </c>
      <c r="F7" s="1">
        <f t="shared" si="1"/>
        <v>17.600000000000009</v>
      </c>
      <c r="G7" s="2">
        <f t="shared" si="0"/>
        <v>1.5556349186103966</v>
      </c>
      <c r="H7" s="1">
        <f>(I7)^(1/2)</f>
        <v>1.5811388300841898</v>
      </c>
      <c r="I7" s="1">
        <v>2.5</v>
      </c>
      <c r="J7" s="1">
        <v>137.4</v>
      </c>
      <c r="K7" s="1">
        <f t="shared" ref="K7:K9" si="6">(J7-119.8)/(8.33/8.33)</f>
        <v>17.600000000000009</v>
      </c>
      <c r="M7" s="1">
        <f t="shared" si="2"/>
        <v>1.0999999999999943</v>
      </c>
      <c r="Q7" s="1">
        <f>(R7)^(1/2)</f>
        <v>1.5811388300841898</v>
      </c>
      <c r="R7" s="1">
        <v>2.5</v>
      </c>
      <c r="S7" s="1">
        <v>137.4</v>
      </c>
      <c r="T7" s="1">
        <f t="shared" si="3"/>
        <v>17.600000000000009</v>
      </c>
    </row>
    <row r="8" spans="1:20" x14ac:dyDescent="0.3">
      <c r="A8" s="1">
        <v>156</v>
      </c>
      <c r="B8" s="1">
        <v>152.60000000000002</v>
      </c>
      <c r="C8" s="1">
        <f t="shared" si="4"/>
        <v>154.30000000000001</v>
      </c>
      <c r="D8" s="1">
        <f t="shared" si="5"/>
        <v>36.200000000000003</v>
      </c>
      <c r="E8" s="1">
        <f t="shared" si="5"/>
        <v>32.800000000000026</v>
      </c>
      <c r="F8" s="1">
        <f t="shared" si="1"/>
        <v>34.500000000000014</v>
      </c>
      <c r="G8" s="2">
        <f t="shared" si="0"/>
        <v>2.4041630560342457</v>
      </c>
      <c r="H8" s="1">
        <f>(I8)^(1/2)</f>
        <v>2.2360679774997898</v>
      </c>
      <c r="I8" s="1">
        <v>5</v>
      </c>
      <c r="J8" s="1">
        <v>154.30000000000001</v>
      </c>
      <c r="K8" s="1">
        <f t="shared" si="6"/>
        <v>34.500000000000014</v>
      </c>
      <c r="M8" s="1">
        <f t="shared" si="2"/>
        <v>1.6999999999999886</v>
      </c>
      <c r="Q8" s="1">
        <f>(R8)^(1/2)</f>
        <v>2.2360679774997898</v>
      </c>
      <c r="R8" s="1">
        <v>5</v>
      </c>
      <c r="S8" s="1">
        <v>154.30000000000001</v>
      </c>
      <c r="T8" s="1">
        <f t="shared" si="3"/>
        <v>34.500000000000014</v>
      </c>
    </row>
    <row r="9" spans="1:20" x14ac:dyDescent="0.3">
      <c r="A9" s="1">
        <v>180.5</v>
      </c>
      <c r="B9" s="1">
        <v>175.89999999999998</v>
      </c>
      <c r="C9" s="1">
        <f t="shared" si="4"/>
        <v>178.2</v>
      </c>
      <c r="D9" s="1">
        <f t="shared" si="5"/>
        <v>60.7</v>
      </c>
      <c r="E9" s="1">
        <f t="shared" si="5"/>
        <v>56.09999999999998</v>
      </c>
      <c r="F9" s="1">
        <f t="shared" si="1"/>
        <v>58.399999999999991</v>
      </c>
      <c r="G9" s="2">
        <f t="shared" si="0"/>
        <v>3.2526911934581348</v>
      </c>
      <c r="H9" s="1">
        <f>(I9)^(1/2)</f>
        <v>2.6457513110645907</v>
      </c>
      <c r="I9" s="1">
        <v>7</v>
      </c>
      <c r="J9" s="1">
        <v>178.2</v>
      </c>
      <c r="K9" s="1">
        <f t="shared" si="6"/>
        <v>58.399999999999991</v>
      </c>
      <c r="M9" s="1">
        <f t="shared" si="2"/>
        <v>2.3000000000000114</v>
      </c>
      <c r="Q9" s="1">
        <f>(R9)^(1/2)</f>
        <v>2.6457513110645907</v>
      </c>
      <c r="R9" s="1">
        <v>7</v>
      </c>
      <c r="S9" s="1">
        <v>178.2</v>
      </c>
      <c r="T9" s="1">
        <f t="shared" si="3"/>
        <v>58.399999999999991</v>
      </c>
    </row>
    <row r="10" spans="1:20" x14ac:dyDescent="0.3">
      <c r="A10" s="1">
        <v>211.3</v>
      </c>
      <c r="B10" s="1">
        <v>201.5</v>
      </c>
      <c r="C10" s="1">
        <f t="shared" si="4"/>
        <v>206.4</v>
      </c>
      <c r="D10" s="1">
        <f t="shared" si="5"/>
        <v>91.500000000000014</v>
      </c>
      <c r="E10" s="1">
        <f t="shared" si="5"/>
        <v>81.7</v>
      </c>
      <c r="F10" s="1">
        <f t="shared" si="1"/>
        <v>86.600000000000009</v>
      </c>
      <c r="G10" s="2">
        <f t="shared" si="0"/>
        <v>6.9296464556281734</v>
      </c>
      <c r="H10" s="1">
        <f>(I10)^(1/2)</f>
        <v>5.4772255750516612</v>
      </c>
      <c r="I10" s="1">
        <v>30</v>
      </c>
      <c r="J10" s="1">
        <v>206.4</v>
      </c>
      <c r="K10" s="1">
        <f>(J10-119.8)/(8.33/8.33)</f>
        <v>86.600000000000009</v>
      </c>
      <c r="M10" s="1">
        <f t="shared" si="2"/>
        <v>4.9000000000000057</v>
      </c>
      <c r="N10" s="3">
        <f>+M10/F10</f>
        <v>5.658198614318713E-2</v>
      </c>
      <c r="O10" s="4">
        <f>+N10*2</f>
        <v>0.11316397228637426</v>
      </c>
      <c r="P10" s="5">
        <f>(D10-E10)/E10</f>
        <v>0.11995104039167701</v>
      </c>
      <c r="Q10" s="1">
        <f>(R10)^(1/2)</f>
        <v>5.4772255750516612</v>
      </c>
      <c r="R10" s="1">
        <v>30</v>
      </c>
      <c r="S10" s="1">
        <v>206.4</v>
      </c>
      <c r="T10" s="1">
        <f>(S10-119.8)/(8.33/8.33)</f>
        <v>86.600000000000009</v>
      </c>
    </row>
    <row r="11" spans="1:20" x14ac:dyDescent="0.3">
      <c r="G11" s="2"/>
    </row>
    <row r="12" spans="1:20" x14ac:dyDescent="0.3">
      <c r="G12" s="2"/>
      <c r="H12" s="1" t="s">
        <v>13</v>
      </c>
      <c r="Q12" s="1" t="s">
        <v>13</v>
      </c>
    </row>
    <row r="13" spans="1:20" x14ac:dyDescent="0.3">
      <c r="A13" s="1" t="s">
        <v>1</v>
      </c>
      <c r="B13" s="1" t="s">
        <v>2</v>
      </c>
      <c r="C13" s="1" t="s">
        <v>3</v>
      </c>
      <c r="D13" s="1" t="s">
        <v>4</v>
      </c>
      <c r="E13" s="1" t="s">
        <v>5</v>
      </c>
      <c r="F13" s="1" t="s">
        <v>6</v>
      </c>
      <c r="G13" s="1" t="s">
        <v>7</v>
      </c>
      <c r="H13" s="1" t="s">
        <v>8</v>
      </c>
      <c r="I13" s="1" t="s">
        <v>9</v>
      </c>
      <c r="J13" s="1" t="s">
        <v>10</v>
      </c>
      <c r="K13" s="1" t="s">
        <v>11</v>
      </c>
      <c r="Q13" s="1" t="s">
        <v>8</v>
      </c>
      <c r="R13" s="1" t="s">
        <v>9</v>
      </c>
      <c r="S13" s="1" t="s">
        <v>10</v>
      </c>
      <c r="T13" s="1" t="s">
        <v>11</v>
      </c>
    </row>
    <row r="14" spans="1:20" x14ac:dyDescent="0.3">
      <c r="A14" s="1">
        <v>0</v>
      </c>
      <c r="B14" s="1">
        <v>0</v>
      </c>
      <c r="C14" s="1">
        <f>+AVERAGE(A14:B14)</f>
        <v>0</v>
      </c>
      <c r="D14" s="1">
        <v>0</v>
      </c>
      <c r="E14" s="1">
        <v>0</v>
      </c>
      <c r="F14" s="1">
        <f>+AVERAGE(D14:E14)</f>
        <v>0</v>
      </c>
      <c r="G14" s="2">
        <f t="shared" ref="G14:G19" si="7">+STDEV(D14:E14)</f>
        <v>0</v>
      </c>
      <c r="H14" s="1">
        <v>0</v>
      </c>
      <c r="I14" s="1">
        <v>0</v>
      </c>
      <c r="J14" s="1">
        <v>0</v>
      </c>
      <c r="K14" s="1">
        <v>0</v>
      </c>
      <c r="M14" s="1">
        <f t="shared" si="2"/>
        <v>0</v>
      </c>
      <c r="Q14" s="1">
        <v>0</v>
      </c>
      <c r="R14" s="1">
        <v>0</v>
      </c>
      <c r="S14" s="1">
        <v>0</v>
      </c>
      <c r="T14" s="1">
        <v>0</v>
      </c>
    </row>
    <row r="15" spans="1:20" x14ac:dyDescent="0.3">
      <c r="A15" s="1">
        <v>121.3</v>
      </c>
      <c r="B15" s="1">
        <v>121.7</v>
      </c>
      <c r="C15" s="1">
        <f t="shared" ref="C15:C19" si="8">+AVERAGE(A15:B15)</f>
        <v>121.5</v>
      </c>
      <c r="D15" s="1">
        <f>(B15-119.8)/(8.33/8.33)</f>
        <v>1.9000000000000057</v>
      </c>
      <c r="E15" s="1">
        <f>(A15-119.8)/(8.33/8.33)</f>
        <v>1.5</v>
      </c>
      <c r="F15" s="1">
        <f t="shared" ref="F15:F19" si="9">+AVERAGE(D15:E15)</f>
        <v>1.7000000000000028</v>
      </c>
      <c r="G15" s="2">
        <f t="shared" si="7"/>
        <v>0.28284271247462384</v>
      </c>
      <c r="H15" s="1">
        <f>(I15)^(1/2)</f>
        <v>0.5</v>
      </c>
      <c r="I15" s="1">
        <f>15/60</f>
        <v>0.25</v>
      </c>
      <c r="J15" s="1">
        <v>121.5</v>
      </c>
      <c r="K15" s="1">
        <f t="shared" ref="K15:K18" si="10">(J15-119.8)/(8.33/8.33)</f>
        <v>1.7000000000000028</v>
      </c>
      <c r="M15" s="1">
        <f t="shared" si="2"/>
        <v>0.20000000000000284</v>
      </c>
      <c r="Q15" s="1">
        <f>(R15)^(1/2)</f>
        <v>0.5</v>
      </c>
      <c r="R15" s="1">
        <f>15/60</f>
        <v>0.25</v>
      </c>
      <c r="S15" s="1">
        <v>121.5</v>
      </c>
      <c r="T15" s="1">
        <f t="shared" ref="T15:T18" si="11">(S15-119.8)/(8.33/8.33)</f>
        <v>1.7000000000000028</v>
      </c>
    </row>
    <row r="16" spans="1:20" x14ac:dyDescent="0.3">
      <c r="A16" s="1">
        <v>122.3</v>
      </c>
      <c r="B16" s="1">
        <v>123.7</v>
      </c>
      <c r="C16" s="1">
        <f t="shared" si="8"/>
        <v>123</v>
      </c>
      <c r="D16" s="1">
        <f>(B16-119.8)/(8.33/8.33)</f>
        <v>3.9000000000000057</v>
      </c>
      <c r="E16" s="1">
        <f>(A16-119.8)/(8.33/8.33)</f>
        <v>2.5</v>
      </c>
      <c r="F16" s="1">
        <f t="shared" si="9"/>
        <v>3.2000000000000028</v>
      </c>
      <c r="G16" s="2">
        <f t="shared" si="7"/>
        <v>0.98994949366117035</v>
      </c>
      <c r="H16" s="1">
        <f>(I16)^(1/2)</f>
        <v>1.5811388300841898</v>
      </c>
      <c r="I16" s="1">
        <v>2.5</v>
      </c>
      <c r="J16" s="1">
        <v>123</v>
      </c>
      <c r="K16" s="1">
        <f t="shared" si="10"/>
        <v>3.2000000000000028</v>
      </c>
      <c r="M16" s="1">
        <f t="shared" si="2"/>
        <v>0.70000000000000284</v>
      </c>
      <c r="Q16" s="1">
        <f>(R16)^(1/2)</f>
        <v>1.5811388300841898</v>
      </c>
      <c r="R16" s="1">
        <v>2.5</v>
      </c>
      <c r="S16" s="1">
        <v>123</v>
      </c>
      <c r="T16" s="1">
        <f t="shared" si="11"/>
        <v>3.2000000000000028</v>
      </c>
    </row>
    <row r="17" spans="1:30" x14ac:dyDescent="0.3">
      <c r="A17" s="1">
        <v>123.9</v>
      </c>
      <c r="B17" s="1">
        <v>126.1</v>
      </c>
      <c r="C17" s="1">
        <f t="shared" si="8"/>
        <v>125</v>
      </c>
      <c r="D17" s="1">
        <f>(B17-119.8)/(8.33/8.33)</f>
        <v>6.2999999999999972</v>
      </c>
      <c r="E17" s="1">
        <f>(A17-119.8)/(8.33/8.33)</f>
        <v>4.1000000000000085</v>
      </c>
      <c r="F17" s="1">
        <f t="shared" si="9"/>
        <v>5.2000000000000028</v>
      </c>
      <c r="G17" s="2">
        <f t="shared" si="7"/>
        <v>1.5556349186103937</v>
      </c>
      <c r="H17" s="1">
        <f>(I17)^(1/2)</f>
        <v>2.2360679774997898</v>
      </c>
      <c r="I17" s="1">
        <v>5</v>
      </c>
      <c r="J17" s="1">
        <v>125</v>
      </c>
      <c r="K17" s="1">
        <f t="shared" si="10"/>
        <v>5.2000000000000028</v>
      </c>
      <c r="M17" s="1">
        <f t="shared" si="2"/>
        <v>1.0999999999999943</v>
      </c>
      <c r="Q17" s="1">
        <f>(R17)^(1/2)</f>
        <v>2.2360679774997898</v>
      </c>
      <c r="R17" s="1">
        <v>5</v>
      </c>
      <c r="S17" s="1">
        <v>125</v>
      </c>
      <c r="T17" s="1">
        <f t="shared" si="11"/>
        <v>5.2000000000000028</v>
      </c>
    </row>
    <row r="18" spans="1:30" x14ac:dyDescent="0.3">
      <c r="A18" s="1">
        <v>126.1</v>
      </c>
      <c r="B18" s="1">
        <v>129.9</v>
      </c>
      <c r="C18" s="1">
        <f t="shared" si="8"/>
        <v>128</v>
      </c>
      <c r="D18" s="1">
        <f>(B18-119.8)/(8.33/8.33)</f>
        <v>10.100000000000009</v>
      </c>
      <c r="E18" s="1">
        <f>(A18-119.8)/(8.33/8.33)</f>
        <v>6.2999999999999972</v>
      </c>
      <c r="F18" s="1">
        <f t="shared" si="9"/>
        <v>8.2000000000000028</v>
      </c>
      <c r="G18" s="2">
        <f t="shared" si="7"/>
        <v>2.6870057685088855</v>
      </c>
      <c r="H18" s="1">
        <f>(I18)^(1/2)</f>
        <v>2.6457513110645907</v>
      </c>
      <c r="I18" s="1">
        <v>7</v>
      </c>
      <c r="J18" s="1">
        <v>128</v>
      </c>
      <c r="K18" s="1">
        <f t="shared" si="10"/>
        <v>8.2000000000000028</v>
      </c>
      <c r="M18" s="1">
        <f t="shared" si="2"/>
        <v>1.9000000000000057</v>
      </c>
      <c r="Q18" s="1">
        <f>(R18)^(1/2)</f>
        <v>2.6457513110645907</v>
      </c>
      <c r="R18" s="1">
        <v>7</v>
      </c>
      <c r="S18" s="1">
        <v>128</v>
      </c>
      <c r="T18" s="1">
        <f t="shared" si="11"/>
        <v>8.2000000000000028</v>
      </c>
    </row>
    <row r="19" spans="1:30" x14ac:dyDescent="0.3">
      <c r="A19" s="1">
        <v>135.4</v>
      </c>
      <c r="B19" s="1">
        <v>140.6</v>
      </c>
      <c r="C19" s="1">
        <f t="shared" si="8"/>
        <v>138</v>
      </c>
      <c r="D19" s="1">
        <f>(B19-119.8)/(8.33/8.33)</f>
        <v>20.799999999999997</v>
      </c>
      <c r="E19" s="1">
        <f>(A19-119.8)/(8.33/8.33)</f>
        <v>15.600000000000009</v>
      </c>
      <c r="F19" s="1">
        <f t="shared" si="9"/>
        <v>18.200000000000003</v>
      </c>
      <c r="G19" s="2">
        <f t="shared" si="7"/>
        <v>3.6769552621700292</v>
      </c>
      <c r="H19" s="1">
        <f>(I19)^(1/2)</f>
        <v>5.4772255750516612</v>
      </c>
      <c r="I19" s="1">
        <v>30</v>
      </c>
      <c r="J19" s="1">
        <v>138</v>
      </c>
      <c r="K19" s="1">
        <f>(J19-119.8)/(8.33/8.33)</f>
        <v>18.200000000000003</v>
      </c>
      <c r="M19" s="1">
        <f t="shared" si="2"/>
        <v>2.5999999999999943</v>
      </c>
      <c r="N19" s="3">
        <f>+M19/F19</f>
        <v>0.14285714285714252</v>
      </c>
      <c r="O19" s="4">
        <f>+N19*2</f>
        <v>0.28571428571428503</v>
      </c>
      <c r="P19" s="5">
        <f>(D19-E19)/E19</f>
        <v>0.33333333333333243</v>
      </c>
      <c r="Q19" s="1">
        <f>(R19)^(1/2)</f>
        <v>5.4772255750516612</v>
      </c>
      <c r="R19" s="1">
        <v>30</v>
      </c>
      <c r="S19" s="1">
        <v>138</v>
      </c>
      <c r="T19" s="1">
        <f>(S19-119.8)/(8.33/8.33)</f>
        <v>18.200000000000003</v>
      </c>
    </row>
    <row r="20" spans="1:30" x14ac:dyDescent="0.3">
      <c r="G20" s="2"/>
    </row>
    <row r="21" spans="1:30" x14ac:dyDescent="0.3">
      <c r="G21" s="2"/>
      <c r="H21" s="1" t="s">
        <v>14</v>
      </c>
      <c r="Q21" s="1" t="s">
        <v>14</v>
      </c>
    </row>
    <row r="22" spans="1:30" x14ac:dyDescent="0.3">
      <c r="A22" s="1" t="s">
        <v>1</v>
      </c>
      <c r="B22" s="1" t="s">
        <v>2</v>
      </c>
      <c r="C22" s="1" t="s">
        <v>3</v>
      </c>
      <c r="D22" s="1" t="s">
        <v>4</v>
      </c>
      <c r="E22" s="1" t="s">
        <v>5</v>
      </c>
      <c r="F22" s="1" t="s">
        <v>6</v>
      </c>
      <c r="G22" s="1" t="s">
        <v>7</v>
      </c>
      <c r="H22" s="1" t="s">
        <v>8</v>
      </c>
      <c r="I22" s="1" t="s">
        <v>9</v>
      </c>
      <c r="J22" s="1" t="s">
        <v>10</v>
      </c>
      <c r="K22" s="1" t="s">
        <v>11</v>
      </c>
      <c r="Q22" s="6" t="s">
        <v>8</v>
      </c>
      <c r="R22" s="1" t="s">
        <v>9</v>
      </c>
      <c r="S22" s="1" t="s">
        <v>10</v>
      </c>
      <c r="T22" s="1" t="s">
        <v>11</v>
      </c>
      <c r="AD22" s="6"/>
    </row>
    <row r="23" spans="1:30" x14ac:dyDescent="0.3">
      <c r="A23" s="1">
        <v>0</v>
      </c>
      <c r="B23" s="1">
        <v>0</v>
      </c>
      <c r="C23" s="1">
        <f>+AVERAGE(A23:B23)</f>
        <v>0</v>
      </c>
      <c r="D23" s="1">
        <v>0</v>
      </c>
      <c r="E23" s="1">
        <v>0</v>
      </c>
      <c r="F23" s="1">
        <f>+AVERAGE(D23:E23)</f>
        <v>0</v>
      </c>
      <c r="G23" s="2">
        <f t="shared" ref="G23:G28" si="12">+STDEV(D23:E23)</f>
        <v>0</v>
      </c>
      <c r="H23" s="1">
        <v>0</v>
      </c>
      <c r="I23" s="1">
        <v>0</v>
      </c>
      <c r="J23" s="1">
        <v>0</v>
      </c>
      <c r="K23" s="1">
        <v>0</v>
      </c>
      <c r="Q23" s="1">
        <v>0</v>
      </c>
      <c r="R23" s="1">
        <v>0</v>
      </c>
      <c r="S23" s="1">
        <v>0</v>
      </c>
      <c r="T23" s="1">
        <v>0</v>
      </c>
    </row>
    <row r="24" spans="1:30" x14ac:dyDescent="0.3">
      <c r="A24" s="1">
        <v>119.8</v>
      </c>
      <c r="B24" s="1">
        <v>119.8</v>
      </c>
      <c r="C24" s="1">
        <f t="shared" ref="C24:C28" si="13">+AVERAGE(A24:B24)</f>
        <v>119.8</v>
      </c>
      <c r="D24" s="1">
        <f>(B24-119.8)/(8.33/8.33)</f>
        <v>0</v>
      </c>
      <c r="E24" s="1">
        <f>(A24-119.8)/(8.33/8.33)</f>
        <v>0</v>
      </c>
      <c r="F24" s="1">
        <f t="shared" ref="F24:F28" si="14">+AVERAGE(D24:E24)</f>
        <v>0</v>
      </c>
      <c r="G24" s="2">
        <f t="shared" si="12"/>
        <v>0</v>
      </c>
      <c r="H24" s="1">
        <f>(I24)^(1/2)</f>
        <v>0.5</v>
      </c>
      <c r="I24" s="1">
        <f>15/60</f>
        <v>0.25</v>
      </c>
      <c r="J24" s="1">
        <v>119.8</v>
      </c>
      <c r="K24" s="1">
        <f t="shared" ref="K24:K27" si="15">(J24-119.8)/(8.33/8.33)</f>
        <v>0</v>
      </c>
      <c r="M24" s="1">
        <f t="shared" si="2"/>
        <v>0</v>
      </c>
      <c r="Q24" s="1">
        <f>(R24)^(1/2)</f>
        <v>0.5</v>
      </c>
      <c r="R24" s="1">
        <f>15/60</f>
        <v>0.25</v>
      </c>
      <c r="S24" s="1">
        <v>119.8</v>
      </c>
      <c r="T24" s="1">
        <f t="shared" ref="T24:T27" si="16">(S24-119.8)/(8.33/8.33)</f>
        <v>0</v>
      </c>
    </row>
    <row r="25" spans="1:30" x14ac:dyDescent="0.3">
      <c r="A25" s="1">
        <v>119.80000000000001</v>
      </c>
      <c r="B25" s="1">
        <v>120</v>
      </c>
      <c r="C25" s="1">
        <f t="shared" si="13"/>
        <v>119.9</v>
      </c>
      <c r="D25" s="1">
        <f>(B25-119.8)/(8.33/8.33)</f>
        <v>0.20000000000000284</v>
      </c>
      <c r="E25" s="7">
        <f>(A25-119.8)/(8.33/8.33)</f>
        <v>1.4210854715202004E-14</v>
      </c>
      <c r="F25" s="1">
        <f t="shared" si="14"/>
        <v>0.10000000000000853</v>
      </c>
      <c r="G25" s="2">
        <f t="shared" si="12"/>
        <v>0.14142135623730148</v>
      </c>
      <c r="H25" s="1">
        <f>(I25)^(1/2)</f>
        <v>1.5811388300841898</v>
      </c>
      <c r="I25" s="1">
        <v>2.5</v>
      </c>
      <c r="J25" s="1">
        <v>119.9</v>
      </c>
      <c r="K25" s="1">
        <f t="shared" si="15"/>
        <v>0.10000000000000853</v>
      </c>
      <c r="M25" s="1">
        <f t="shared" si="2"/>
        <v>9.9999999999994316E-2</v>
      </c>
      <c r="Q25" s="1">
        <f>(R25)^(1/2)</f>
        <v>1.5811388300841898</v>
      </c>
      <c r="R25" s="1">
        <v>2.5</v>
      </c>
      <c r="S25" s="1">
        <v>119.9</v>
      </c>
      <c r="T25" s="1">
        <f t="shared" si="16"/>
        <v>0.10000000000000853</v>
      </c>
    </row>
    <row r="26" spans="1:30" x14ac:dyDescent="0.3">
      <c r="A26" s="1">
        <v>119.80000000000001</v>
      </c>
      <c r="B26" s="1">
        <v>120</v>
      </c>
      <c r="C26" s="1">
        <f t="shared" si="13"/>
        <v>119.9</v>
      </c>
      <c r="D26" s="1">
        <f>(B26-119.8)/(8.33/8.33)</f>
        <v>0.20000000000000284</v>
      </c>
      <c r="E26" s="7">
        <f>(A26-119.8)/(8.33/8.33)</f>
        <v>1.4210854715202004E-14</v>
      </c>
      <c r="F26" s="1">
        <f t="shared" si="14"/>
        <v>0.10000000000000853</v>
      </c>
      <c r="G26" s="2">
        <f t="shared" si="12"/>
        <v>0.14142135623730148</v>
      </c>
      <c r="H26" s="1">
        <f>(I26)^(1/2)</f>
        <v>2.2360679774997898</v>
      </c>
      <c r="I26" s="1">
        <v>5</v>
      </c>
      <c r="J26" s="1">
        <v>119.9</v>
      </c>
      <c r="K26" s="1">
        <f t="shared" si="15"/>
        <v>0.10000000000000853</v>
      </c>
      <c r="M26" s="1">
        <f t="shared" si="2"/>
        <v>9.9999999999994316E-2</v>
      </c>
      <c r="Q26" s="1">
        <f>(R26)^(1/2)</f>
        <v>2.2360679774997898</v>
      </c>
      <c r="R26" s="1">
        <v>5</v>
      </c>
      <c r="S26" s="1">
        <v>119.9</v>
      </c>
      <c r="T26" s="1">
        <f t="shared" si="16"/>
        <v>0.10000000000000853</v>
      </c>
    </row>
    <row r="27" spans="1:30" x14ac:dyDescent="0.3">
      <c r="A27" s="1">
        <v>119.80000000000001</v>
      </c>
      <c r="B27" s="1">
        <v>120</v>
      </c>
      <c r="C27" s="1">
        <f t="shared" si="13"/>
        <v>119.9</v>
      </c>
      <c r="D27" s="1">
        <f>(B27-119.8)/(8.33/8.33)</f>
        <v>0.20000000000000284</v>
      </c>
      <c r="E27" s="7">
        <f>(A27-119.8)/(8.33/8.33)</f>
        <v>1.4210854715202004E-14</v>
      </c>
      <c r="F27" s="1">
        <f t="shared" si="14"/>
        <v>0.10000000000000853</v>
      </c>
      <c r="G27" s="2">
        <f t="shared" si="12"/>
        <v>0.14142135623730148</v>
      </c>
      <c r="H27" s="1">
        <f>(I27)^(1/2)</f>
        <v>2.6457513110645907</v>
      </c>
      <c r="I27" s="1">
        <v>7</v>
      </c>
      <c r="J27" s="1">
        <v>119.9</v>
      </c>
      <c r="K27" s="1">
        <f t="shared" si="15"/>
        <v>0.10000000000000853</v>
      </c>
      <c r="M27" s="1">
        <f t="shared" si="2"/>
        <v>9.9999999999994316E-2</v>
      </c>
      <c r="Q27" s="1">
        <f>(R27)^(1/2)</f>
        <v>2.6457513110645907</v>
      </c>
      <c r="R27" s="1">
        <v>7</v>
      </c>
      <c r="S27" s="1">
        <v>119.9</v>
      </c>
      <c r="T27" s="1">
        <f t="shared" si="16"/>
        <v>0.10000000000000853</v>
      </c>
    </row>
    <row r="28" spans="1:30" x14ac:dyDescent="0.3">
      <c r="A28" s="1">
        <v>123</v>
      </c>
      <c r="B28" s="1">
        <v>124.8</v>
      </c>
      <c r="C28" s="1">
        <f t="shared" si="13"/>
        <v>123.9</v>
      </c>
      <c r="D28" s="1">
        <f>(B28-119.8)/(8.33/8.33)</f>
        <v>5</v>
      </c>
      <c r="E28" s="1">
        <f>(A28-119.8)/(8.33/8.33)</f>
        <v>3.2000000000000028</v>
      </c>
      <c r="F28" s="1">
        <f t="shared" si="14"/>
        <v>4.1000000000000014</v>
      </c>
      <c r="G28" s="2">
        <f t="shared" si="12"/>
        <v>1.2727922061357817</v>
      </c>
      <c r="H28" s="1">
        <f>(I28)^(1/2)</f>
        <v>5.4772255750516612</v>
      </c>
      <c r="I28" s="1">
        <v>30</v>
      </c>
      <c r="J28" s="1">
        <v>123.9</v>
      </c>
      <c r="K28" s="1">
        <f>(J28-119.8)/(8.33/8.33)</f>
        <v>4.1000000000000085</v>
      </c>
      <c r="M28" s="1">
        <f t="shared" si="2"/>
        <v>0.89999999999999858</v>
      </c>
      <c r="N28" s="3">
        <f>+M28/F28</f>
        <v>0.2195121951219508</v>
      </c>
      <c r="O28" s="4">
        <f>+N28*2</f>
        <v>0.43902439024390161</v>
      </c>
      <c r="P28" s="5">
        <f>(D28-E28)/E28</f>
        <v>0.56249999999999867</v>
      </c>
      <c r="Q28" s="1">
        <f>(R28)^(1/2)</f>
        <v>5.4772255750516612</v>
      </c>
      <c r="R28" s="1">
        <v>30</v>
      </c>
      <c r="S28" s="1">
        <v>123.9</v>
      </c>
      <c r="T28" s="1">
        <f>(S28-119.8)/(8.33/8.33)</f>
        <v>4.1000000000000085</v>
      </c>
    </row>
    <row r="29" spans="1:30" x14ac:dyDescent="0.3">
      <c r="G29" s="2"/>
    </row>
    <row r="30" spans="1:30" x14ac:dyDescent="0.3">
      <c r="G30" s="2"/>
      <c r="H30" s="1" t="s">
        <v>15</v>
      </c>
      <c r="Q30" s="1" t="s">
        <v>15</v>
      </c>
    </row>
    <row r="31" spans="1:30" x14ac:dyDescent="0.3">
      <c r="A31" s="1" t="s">
        <v>1</v>
      </c>
      <c r="B31" s="1" t="s">
        <v>2</v>
      </c>
      <c r="C31" s="1" t="s">
        <v>3</v>
      </c>
      <c r="D31" s="1" t="s">
        <v>4</v>
      </c>
      <c r="E31" s="1" t="s">
        <v>5</v>
      </c>
      <c r="F31" s="1" t="s">
        <v>6</v>
      </c>
      <c r="G31" s="1" t="s">
        <v>7</v>
      </c>
      <c r="H31" s="1" t="s">
        <v>8</v>
      </c>
      <c r="I31" s="1" t="s">
        <v>9</v>
      </c>
      <c r="J31" s="1" t="s">
        <v>10</v>
      </c>
      <c r="K31" s="1" t="s">
        <v>11</v>
      </c>
      <c r="Q31" s="1" t="s">
        <v>8</v>
      </c>
      <c r="R31" s="1" t="s">
        <v>9</v>
      </c>
      <c r="S31" s="1" t="s">
        <v>10</v>
      </c>
      <c r="T31" s="1" t="s">
        <v>11</v>
      </c>
    </row>
    <row r="32" spans="1:30" x14ac:dyDescent="0.3">
      <c r="A32" s="1">
        <v>0</v>
      </c>
      <c r="B32" s="1">
        <v>0</v>
      </c>
      <c r="C32" s="1">
        <f t="shared" si="4"/>
        <v>0</v>
      </c>
      <c r="D32" s="1">
        <v>0</v>
      </c>
      <c r="E32" s="1">
        <v>0</v>
      </c>
      <c r="F32" s="1">
        <f>+AVERAGE(D32:E32)</f>
        <v>0</v>
      </c>
      <c r="G32" s="2">
        <f t="shared" ref="G32:G37" si="17">+STDEV(D32:E32)</f>
        <v>0</v>
      </c>
      <c r="H32" s="1">
        <v>0</v>
      </c>
      <c r="I32" s="1">
        <v>0</v>
      </c>
      <c r="J32" s="1">
        <v>0</v>
      </c>
      <c r="K32" s="1">
        <v>0</v>
      </c>
      <c r="M32" s="1">
        <f t="shared" si="2"/>
        <v>0</v>
      </c>
      <c r="Q32" s="1">
        <v>0</v>
      </c>
      <c r="R32" s="1">
        <v>0</v>
      </c>
      <c r="S32" s="1">
        <v>0</v>
      </c>
      <c r="T32" s="1">
        <v>0</v>
      </c>
    </row>
    <row r="33" spans="1:26" x14ac:dyDescent="0.3">
      <c r="A33" s="1">
        <v>120.1</v>
      </c>
      <c r="B33" s="1">
        <v>119.9</v>
      </c>
      <c r="C33" s="1">
        <f t="shared" si="4"/>
        <v>120</v>
      </c>
      <c r="D33" s="1">
        <f>(A33-119.8)/(8.33/8.33)</f>
        <v>0.29999999999999716</v>
      </c>
      <c r="E33" s="1">
        <f>(B33-119.8)/(8.33/8.33)</f>
        <v>0.10000000000000853</v>
      </c>
      <c r="F33" s="1">
        <f t="shared" ref="F33:F37" si="18">+AVERAGE(D33:E33)</f>
        <v>0.20000000000000284</v>
      </c>
      <c r="G33" s="2">
        <f t="shared" si="17"/>
        <v>0.14142135623730143</v>
      </c>
      <c r="H33" s="1">
        <f>(I33)^(1/2)</f>
        <v>0.5</v>
      </c>
      <c r="I33" s="1">
        <f>15/60</f>
        <v>0.25</v>
      </c>
      <c r="J33" s="1">
        <v>120</v>
      </c>
      <c r="K33" s="1">
        <f t="shared" ref="K33:K36" si="19">(J33-119.8)/(8.33/8.33)</f>
        <v>0.20000000000000284</v>
      </c>
      <c r="M33" s="1">
        <f t="shared" si="2"/>
        <v>9.9999999999994316E-2</v>
      </c>
      <c r="Q33" s="1">
        <f>(R33)^(1/2)</f>
        <v>0.5</v>
      </c>
      <c r="R33" s="1">
        <f>15/60</f>
        <v>0.25</v>
      </c>
      <c r="S33" s="1">
        <v>120</v>
      </c>
      <c r="T33" s="1">
        <f t="shared" ref="T33:T36" si="20">(S33-119.8)/(8.33/8.33)</f>
        <v>0.20000000000000284</v>
      </c>
    </row>
    <row r="34" spans="1:26" x14ac:dyDescent="0.3">
      <c r="A34" s="1">
        <v>120.1</v>
      </c>
      <c r="B34" s="1">
        <v>119.9</v>
      </c>
      <c r="C34" s="1">
        <f t="shared" si="4"/>
        <v>120</v>
      </c>
      <c r="D34" s="1">
        <f t="shared" ref="D34:E37" si="21">(A34-119.8)/(8.33/8.33)</f>
        <v>0.29999999999999716</v>
      </c>
      <c r="E34" s="1">
        <f t="shared" si="21"/>
        <v>0.10000000000000853</v>
      </c>
      <c r="F34" s="1">
        <f t="shared" si="18"/>
        <v>0.20000000000000284</v>
      </c>
      <c r="G34" s="2">
        <f t="shared" si="17"/>
        <v>0.14142135623730143</v>
      </c>
      <c r="H34" s="1">
        <f>(I34)^(1/2)</f>
        <v>1.5811388300841898</v>
      </c>
      <c r="I34" s="1">
        <v>2.5</v>
      </c>
      <c r="J34" s="1">
        <v>120</v>
      </c>
      <c r="K34" s="1">
        <f t="shared" si="19"/>
        <v>0.20000000000000284</v>
      </c>
      <c r="M34" s="1">
        <f t="shared" si="2"/>
        <v>9.9999999999994316E-2</v>
      </c>
      <c r="Q34" s="1">
        <f>(R34)^(1/2)</f>
        <v>1.5811388300841898</v>
      </c>
      <c r="R34" s="1">
        <v>2.5</v>
      </c>
      <c r="S34" s="1">
        <v>120</v>
      </c>
      <c r="T34" s="1">
        <f t="shared" si="20"/>
        <v>0.20000000000000284</v>
      </c>
    </row>
    <row r="35" spans="1:26" x14ac:dyDescent="0.3">
      <c r="A35" s="1">
        <v>120.1</v>
      </c>
      <c r="B35" s="1">
        <v>119.9</v>
      </c>
      <c r="C35" s="1">
        <f t="shared" si="4"/>
        <v>120</v>
      </c>
      <c r="D35" s="1">
        <f t="shared" si="21"/>
        <v>0.29999999999999716</v>
      </c>
      <c r="E35" s="1">
        <f t="shared" si="21"/>
        <v>0.10000000000000853</v>
      </c>
      <c r="F35" s="1">
        <f t="shared" si="18"/>
        <v>0.20000000000000284</v>
      </c>
      <c r="G35" s="2">
        <f t="shared" si="17"/>
        <v>0.14142135623730143</v>
      </c>
      <c r="H35" s="1">
        <f>(I35)^(1/2)</f>
        <v>2.2360679774997898</v>
      </c>
      <c r="I35" s="1">
        <v>5</v>
      </c>
      <c r="J35" s="1">
        <v>120</v>
      </c>
      <c r="K35" s="1">
        <f t="shared" si="19"/>
        <v>0.20000000000000284</v>
      </c>
      <c r="M35" s="1">
        <f t="shared" si="2"/>
        <v>9.9999999999994316E-2</v>
      </c>
      <c r="Q35" s="1">
        <f>(R35)^(1/2)</f>
        <v>2.2360679774997898</v>
      </c>
      <c r="R35" s="1">
        <v>5</v>
      </c>
      <c r="S35" s="1">
        <v>120</v>
      </c>
      <c r="T35" s="1">
        <f t="shared" si="20"/>
        <v>0.20000000000000284</v>
      </c>
    </row>
    <row r="36" spans="1:26" x14ac:dyDescent="0.3">
      <c r="A36" s="1">
        <v>120.1</v>
      </c>
      <c r="B36" s="1">
        <v>119.9</v>
      </c>
      <c r="C36" s="1">
        <f t="shared" si="4"/>
        <v>120</v>
      </c>
      <c r="D36" s="1">
        <f t="shared" si="21"/>
        <v>0.29999999999999716</v>
      </c>
      <c r="E36" s="1">
        <f t="shared" si="21"/>
        <v>0.10000000000000853</v>
      </c>
      <c r="F36" s="1">
        <f t="shared" si="18"/>
        <v>0.20000000000000284</v>
      </c>
      <c r="G36" s="2">
        <f t="shared" si="17"/>
        <v>0.14142135623730143</v>
      </c>
      <c r="H36" s="1">
        <f>(I36)^(1/2)</f>
        <v>2.6457513110645907</v>
      </c>
      <c r="I36" s="1">
        <v>7</v>
      </c>
      <c r="J36" s="1">
        <v>120</v>
      </c>
      <c r="K36" s="1">
        <f t="shared" si="19"/>
        <v>0.20000000000000284</v>
      </c>
      <c r="M36" s="1">
        <f t="shared" si="2"/>
        <v>9.9999999999994316E-2</v>
      </c>
      <c r="Q36" s="1">
        <f>(R36)^(1/2)</f>
        <v>2.6457513110645907</v>
      </c>
      <c r="R36" s="1">
        <v>7</v>
      </c>
      <c r="S36" s="1">
        <v>120</v>
      </c>
      <c r="T36" s="1">
        <f t="shared" si="20"/>
        <v>0.20000000000000284</v>
      </c>
    </row>
    <row r="37" spans="1:26" x14ac:dyDescent="0.3">
      <c r="A37" s="1">
        <v>122.1</v>
      </c>
      <c r="B37" s="1">
        <v>120.3</v>
      </c>
      <c r="C37" s="1">
        <f>+AVERAGE(A37:B37)</f>
        <v>121.19999999999999</v>
      </c>
      <c r="D37" s="1">
        <f t="shared" si="21"/>
        <v>2.2999999999999972</v>
      </c>
      <c r="E37" s="1">
        <f t="shared" si="21"/>
        <v>0.5</v>
      </c>
      <c r="F37" s="1">
        <f t="shared" si="18"/>
        <v>1.3999999999999986</v>
      </c>
      <c r="G37" s="2">
        <f t="shared" si="17"/>
        <v>1.2727922061357835</v>
      </c>
      <c r="H37" s="1">
        <f>(I37)^(1/2)</f>
        <v>5.4772255750516612</v>
      </c>
      <c r="I37" s="1">
        <v>30</v>
      </c>
      <c r="J37" s="1">
        <v>121.2</v>
      </c>
      <c r="K37" s="1">
        <f>(J37-119.8)/(8.33/8.33)</f>
        <v>1.4000000000000057</v>
      </c>
      <c r="M37" s="1">
        <f>+F37-E37</f>
        <v>0.89999999999999858</v>
      </c>
      <c r="N37" s="3">
        <f>+M37/F37</f>
        <v>0.64285714285714246</v>
      </c>
      <c r="O37" s="4">
        <f>+N37*2</f>
        <v>1.2857142857142849</v>
      </c>
      <c r="P37" s="5">
        <f>(D37-E37)/E37</f>
        <v>3.5999999999999943</v>
      </c>
      <c r="Q37" s="1">
        <f>(R37)^(1/2)</f>
        <v>5.4772255750516612</v>
      </c>
      <c r="R37" s="1">
        <v>30</v>
      </c>
      <c r="S37" s="1">
        <v>121.2</v>
      </c>
      <c r="T37" s="1">
        <f>(S37-119.8)/(8.33/8.33)</f>
        <v>1.4000000000000057</v>
      </c>
    </row>
    <row r="38" spans="1:26" x14ac:dyDescent="0.3">
      <c r="G38" s="2"/>
    </row>
    <row r="39" spans="1:26" x14ac:dyDescent="0.3">
      <c r="G39" s="2"/>
      <c r="H39" s="1" t="s">
        <v>16</v>
      </c>
      <c r="Q39" s="1" t="s">
        <v>16</v>
      </c>
    </row>
    <row r="40" spans="1:26" x14ac:dyDescent="0.3">
      <c r="A40" s="1" t="s">
        <v>1</v>
      </c>
      <c r="B40" s="1" t="s">
        <v>2</v>
      </c>
      <c r="C40" s="1" t="s">
        <v>3</v>
      </c>
      <c r="D40" s="1" t="s">
        <v>4</v>
      </c>
      <c r="E40" s="1" t="s">
        <v>5</v>
      </c>
      <c r="F40" s="1" t="s">
        <v>6</v>
      </c>
      <c r="G40" s="1" t="s">
        <v>7</v>
      </c>
      <c r="H40" s="1" t="s">
        <v>8</v>
      </c>
      <c r="I40" s="1" t="s">
        <v>9</v>
      </c>
      <c r="J40" s="1" t="s">
        <v>10</v>
      </c>
      <c r="K40" s="1" t="s">
        <v>11</v>
      </c>
      <c r="Q40" s="1" t="s">
        <v>8</v>
      </c>
      <c r="R40" s="1" t="s">
        <v>9</v>
      </c>
      <c r="S40" s="1" t="s">
        <v>10</v>
      </c>
      <c r="T40" s="1" t="s">
        <v>11</v>
      </c>
    </row>
    <row r="41" spans="1:26" x14ac:dyDescent="0.3">
      <c r="A41" s="1">
        <v>0</v>
      </c>
      <c r="B41" s="1">
        <v>0</v>
      </c>
      <c r="C41" s="1">
        <f t="shared" si="4"/>
        <v>0</v>
      </c>
      <c r="D41" s="1">
        <v>0</v>
      </c>
      <c r="E41" s="1">
        <v>0</v>
      </c>
      <c r="F41" s="1">
        <f>+AVERAGE(D41:E41)</f>
        <v>0</v>
      </c>
      <c r="G41" s="2">
        <f t="shared" ref="G41:G46" si="22">+STDEV(D41:E41)</f>
        <v>0</v>
      </c>
      <c r="H41" s="1">
        <v>0</v>
      </c>
      <c r="I41" s="1">
        <v>0</v>
      </c>
      <c r="J41" s="1">
        <v>0</v>
      </c>
      <c r="K41" s="1">
        <v>0</v>
      </c>
      <c r="M41" s="1">
        <f t="shared" si="2"/>
        <v>0</v>
      </c>
      <c r="Q41" s="1">
        <v>0</v>
      </c>
      <c r="R41" s="1">
        <v>0</v>
      </c>
      <c r="S41" s="1">
        <v>0</v>
      </c>
      <c r="T41" s="1">
        <v>0</v>
      </c>
    </row>
    <row r="42" spans="1:26" x14ac:dyDescent="0.3">
      <c r="A42" s="1">
        <v>120.60000000000001</v>
      </c>
      <c r="B42" s="1">
        <v>120.2</v>
      </c>
      <c r="C42" s="1">
        <f t="shared" si="4"/>
        <v>120.4</v>
      </c>
      <c r="D42" s="1">
        <f>(A42-119.8)/(8.33/8.33)</f>
        <v>0.80000000000001137</v>
      </c>
      <c r="E42" s="1">
        <f>(B42-119.8)/(8.33/8.33)</f>
        <v>0.40000000000000568</v>
      </c>
      <c r="F42" s="1">
        <f t="shared" ref="F42:F46" si="23">+AVERAGE(D42:E42)</f>
        <v>0.60000000000000853</v>
      </c>
      <c r="G42" s="2">
        <f t="shared" si="22"/>
        <v>0.28284271247462306</v>
      </c>
      <c r="H42" s="1">
        <f>(I42)^(1/2)</f>
        <v>0.5</v>
      </c>
      <c r="I42" s="1">
        <f>15/60</f>
        <v>0.25</v>
      </c>
      <c r="J42" s="1">
        <v>120.4</v>
      </c>
      <c r="K42" s="1">
        <f t="shared" ref="K42:K45" si="24">(J42-119.8)/(8.33/8.33)</f>
        <v>0.60000000000000853</v>
      </c>
      <c r="M42" s="1">
        <f t="shared" si="2"/>
        <v>0.20000000000000284</v>
      </c>
      <c r="Q42" s="1">
        <f>(R42)^(1/2)</f>
        <v>0.5</v>
      </c>
      <c r="R42" s="1">
        <f>15/60</f>
        <v>0.25</v>
      </c>
      <c r="S42" s="1">
        <v>120.4</v>
      </c>
      <c r="T42" s="1">
        <f t="shared" ref="T42:T45" si="25">(S42-119.8)/(8.33/8.33)</f>
        <v>0.60000000000000853</v>
      </c>
    </row>
    <row r="43" spans="1:26" x14ac:dyDescent="0.3">
      <c r="A43" s="1">
        <v>130.5</v>
      </c>
      <c r="B43" s="1">
        <v>128.30000000000001</v>
      </c>
      <c r="C43" s="1">
        <f t="shared" si="4"/>
        <v>129.4</v>
      </c>
      <c r="D43" s="1">
        <f t="shared" ref="D43:E46" si="26">(A43-119.8)/(8.33/8.33)</f>
        <v>10.700000000000003</v>
      </c>
      <c r="E43" s="1">
        <f t="shared" si="26"/>
        <v>8.5000000000000142</v>
      </c>
      <c r="F43" s="1">
        <f t="shared" si="23"/>
        <v>9.6000000000000085</v>
      </c>
      <c r="G43" s="2">
        <f t="shared" si="22"/>
        <v>1.5556349186103915</v>
      </c>
      <c r="H43" s="1">
        <f>(I43)^(1/2)</f>
        <v>1.5811388300841898</v>
      </c>
      <c r="I43" s="1">
        <v>2.5</v>
      </c>
      <c r="J43" s="1">
        <v>129.4</v>
      </c>
      <c r="K43" s="1">
        <f t="shared" si="24"/>
        <v>9.6000000000000085</v>
      </c>
      <c r="M43" s="1">
        <f t="shared" si="2"/>
        <v>1.0999999999999943</v>
      </c>
      <c r="Q43" s="1">
        <f>(R43)^(1/2)</f>
        <v>1.5811388300841898</v>
      </c>
      <c r="R43" s="1">
        <v>2.5</v>
      </c>
      <c r="S43" s="1">
        <v>129.4</v>
      </c>
      <c r="T43" s="1">
        <f t="shared" si="25"/>
        <v>9.6000000000000085</v>
      </c>
    </row>
    <row r="44" spans="1:26" x14ac:dyDescent="0.3">
      <c r="A44" s="1">
        <v>147.1</v>
      </c>
      <c r="B44" s="1">
        <v>144.1</v>
      </c>
      <c r="C44" s="1">
        <f t="shared" si="4"/>
        <v>145.6</v>
      </c>
      <c r="D44" s="1">
        <f t="shared" si="26"/>
        <v>27.299999999999997</v>
      </c>
      <c r="E44" s="1">
        <f t="shared" si="26"/>
        <v>24.299999999999997</v>
      </c>
      <c r="F44" s="1">
        <f t="shared" si="23"/>
        <v>25.799999999999997</v>
      </c>
      <c r="G44" s="2">
        <f t="shared" si="22"/>
        <v>2.1213203435596424</v>
      </c>
      <c r="H44" s="1">
        <f>(I44)^(1/2)</f>
        <v>2.2360679774997898</v>
      </c>
      <c r="I44" s="1">
        <v>5</v>
      </c>
      <c r="J44" s="1">
        <v>145.6</v>
      </c>
      <c r="K44" s="1">
        <f t="shared" si="24"/>
        <v>25.799999999999997</v>
      </c>
      <c r="M44" s="1">
        <f t="shared" si="2"/>
        <v>1.5</v>
      </c>
      <c r="Q44" s="1">
        <f>(R44)^(1/2)</f>
        <v>2.2360679774997898</v>
      </c>
      <c r="R44" s="1">
        <v>5</v>
      </c>
      <c r="S44" s="1">
        <v>145.6</v>
      </c>
      <c r="T44" s="1">
        <f t="shared" si="25"/>
        <v>25.799999999999997</v>
      </c>
    </row>
    <row r="45" spans="1:26" x14ac:dyDescent="0.3">
      <c r="A45" s="1">
        <v>161.5</v>
      </c>
      <c r="B45" s="1">
        <v>157.10000000000002</v>
      </c>
      <c r="C45" s="1">
        <f t="shared" si="4"/>
        <v>159.30000000000001</v>
      </c>
      <c r="D45" s="1">
        <f t="shared" si="26"/>
        <v>41.7</v>
      </c>
      <c r="E45" s="1">
        <f t="shared" si="26"/>
        <v>37.300000000000026</v>
      </c>
      <c r="F45" s="1">
        <f t="shared" si="23"/>
        <v>39.500000000000014</v>
      </c>
      <c r="G45" s="2">
        <f t="shared" si="22"/>
        <v>3.1112698372207932</v>
      </c>
      <c r="H45" s="1">
        <f>(I45)^(1/2)</f>
        <v>2.6457513110645907</v>
      </c>
      <c r="I45" s="1">
        <v>7</v>
      </c>
      <c r="J45" s="1">
        <v>159.30000000000001</v>
      </c>
      <c r="K45" s="1">
        <f t="shared" si="24"/>
        <v>39.500000000000014</v>
      </c>
      <c r="M45" s="1">
        <f t="shared" si="2"/>
        <v>2.1999999999999886</v>
      </c>
      <c r="Q45" s="1">
        <f>(R45)^(1/2)</f>
        <v>2.6457513110645907</v>
      </c>
      <c r="R45" s="1">
        <v>7</v>
      </c>
      <c r="S45" s="1">
        <v>159.30000000000001</v>
      </c>
      <c r="T45" s="1">
        <f t="shared" si="25"/>
        <v>39.500000000000014</v>
      </c>
      <c r="Z45" s="6"/>
    </row>
    <row r="46" spans="1:26" x14ac:dyDescent="0.3">
      <c r="A46" s="1">
        <v>204.29999999999998</v>
      </c>
      <c r="B46" s="1">
        <v>192.9</v>
      </c>
      <c r="C46" s="1">
        <f t="shared" si="4"/>
        <v>198.6</v>
      </c>
      <c r="D46" s="1">
        <f t="shared" si="26"/>
        <v>84.499999999999986</v>
      </c>
      <c r="E46" s="1">
        <f t="shared" si="26"/>
        <v>73.100000000000009</v>
      </c>
      <c r="F46" s="1">
        <f t="shared" si="23"/>
        <v>78.8</v>
      </c>
      <c r="G46" s="2">
        <f t="shared" si="22"/>
        <v>8.0610173055266259</v>
      </c>
      <c r="H46" s="1">
        <f>(I46)^(1/2)</f>
        <v>5.4772255750516612</v>
      </c>
      <c r="I46" s="1">
        <v>30</v>
      </c>
      <c r="J46" s="1">
        <v>198.6</v>
      </c>
      <c r="K46" s="1">
        <f>(J46-119.8)/(8.33/8.33)</f>
        <v>78.8</v>
      </c>
      <c r="M46" s="1">
        <f t="shared" si="2"/>
        <v>5.6999999999999886</v>
      </c>
      <c r="N46" s="3">
        <f>+M46/F46</f>
        <v>7.2335025380710516E-2</v>
      </c>
      <c r="O46" s="4">
        <f>+N46*2</f>
        <v>0.14467005076142103</v>
      </c>
      <c r="P46" s="5">
        <f>(D46-E46)/E46</f>
        <v>0.15595075239398051</v>
      </c>
      <c r="Q46" s="1">
        <f>(R46)^(1/2)</f>
        <v>5.4772255750516612</v>
      </c>
      <c r="R46" s="1">
        <v>30</v>
      </c>
      <c r="S46" s="1">
        <v>198.6</v>
      </c>
      <c r="T46" s="1">
        <f>(S46-119.8)/(8.33/8.33)</f>
        <v>78.8</v>
      </c>
    </row>
    <row r="47" spans="1:26" x14ac:dyDescent="0.3">
      <c r="G47" s="2"/>
    </row>
    <row r="48" spans="1:26" x14ac:dyDescent="0.3">
      <c r="G48" s="2"/>
      <c r="H48" s="1" t="s">
        <v>17</v>
      </c>
      <c r="Q48" s="1" t="s">
        <v>17</v>
      </c>
    </row>
    <row r="49" spans="1:20" x14ac:dyDescent="0.3">
      <c r="A49" s="1" t="s">
        <v>1</v>
      </c>
      <c r="B49" s="1" t="s">
        <v>2</v>
      </c>
      <c r="C49" s="1" t="s">
        <v>3</v>
      </c>
      <c r="D49" s="1" t="s">
        <v>4</v>
      </c>
      <c r="E49" s="1" t="s">
        <v>5</v>
      </c>
      <c r="F49" s="1" t="s">
        <v>6</v>
      </c>
      <c r="G49" s="1" t="s">
        <v>7</v>
      </c>
      <c r="H49" s="1" t="s">
        <v>8</v>
      </c>
      <c r="I49" s="1" t="s">
        <v>9</v>
      </c>
      <c r="J49" s="1" t="s">
        <v>10</v>
      </c>
      <c r="K49" s="1" t="s">
        <v>11</v>
      </c>
      <c r="Q49" s="1" t="s">
        <v>8</v>
      </c>
      <c r="R49" s="1" t="s">
        <v>9</v>
      </c>
      <c r="S49" s="1" t="s">
        <v>10</v>
      </c>
      <c r="T49" s="1" t="s">
        <v>11</v>
      </c>
    </row>
    <row r="50" spans="1:20" x14ac:dyDescent="0.3">
      <c r="A50" s="1">
        <v>0</v>
      </c>
      <c r="B50" s="1">
        <v>0</v>
      </c>
      <c r="C50" s="1">
        <f t="shared" si="4"/>
        <v>0</v>
      </c>
      <c r="D50" s="1">
        <v>0</v>
      </c>
      <c r="E50" s="1">
        <v>0</v>
      </c>
      <c r="F50" s="1">
        <f>+AVERAGE(D50:E50)</f>
        <v>0</v>
      </c>
      <c r="G50" s="2">
        <f t="shared" ref="G50:G55" si="27">+STDEV(D50:E50)</f>
        <v>0</v>
      </c>
      <c r="H50" s="1">
        <v>0</v>
      </c>
      <c r="I50" s="1">
        <v>0</v>
      </c>
      <c r="J50" s="1">
        <v>0</v>
      </c>
      <c r="K50" s="1">
        <v>0</v>
      </c>
      <c r="M50" s="1">
        <f t="shared" si="2"/>
        <v>0</v>
      </c>
      <c r="Q50" s="1">
        <v>0</v>
      </c>
      <c r="R50" s="1">
        <v>0</v>
      </c>
      <c r="S50" s="1">
        <v>0</v>
      </c>
      <c r="T50" s="1">
        <v>0</v>
      </c>
    </row>
    <row r="51" spans="1:20" x14ac:dyDescent="0.3">
      <c r="A51" s="1">
        <v>123.1</v>
      </c>
      <c r="B51" s="1">
        <v>122.1</v>
      </c>
      <c r="C51" s="1">
        <f t="shared" si="4"/>
        <v>122.6</v>
      </c>
      <c r="D51" s="1">
        <f>(A51-119.8)/(8.33/8.33)</f>
        <v>3.2999999999999972</v>
      </c>
      <c r="E51" s="1">
        <f>(B51-119.8)/(8.33/8.33)</f>
        <v>2.2999999999999972</v>
      </c>
      <c r="F51" s="1">
        <f t="shared" ref="F51:F55" si="28">+AVERAGE(D51:E51)</f>
        <v>2.7999999999999972</v>
      </c>
      <c r="G51" s="2">
        <f t="shared" si="27"/>
        <v>0.70710678118654757</v>
      </c>
      <c r="H51" s="1">
        <f>(I51)^(1/2)</f>
        <v>0.5</v>
      </c>
      <c r="I51" s="1">
        <f>15/60</f>
        <v>0.25</v>
      </c>
      <c r="J51" s="1">
        <v>122.6</v>
      </c>
      <c r="K51" s="1">
        <f t="shared" ref="K51:K54" si="29">(J51-119.8)/(8.33/8.33)</f>
        <v>2.7999999999999972</v>
      </c>
      <c r="M51" s="1">
        <f t="shared" si="2"/>
        <v>0.5</v>
      </c>
      <c r="Q51" s="1">
        <f>(R51)^(1/2)</f>
        <v>0.5</v>
      </c>
      <c r="R51" s="1">
        <f>15/60</f>
        <v>0.25</v>
      </c>
      <c r="S51" s="1">
        <v>122.6</v>
      </c>
      <c r="T51" s="1">
        <f t="shared" ref="T51:T54" si="30">(S51-119.8)/(8.33/8.33)</f>
        <v>2.7999999999999972</v>
      </c>
    </row>
    <row r="52" spans="1:20" x14ac:dyDescent="0.3">
      <c r="A52" s="1">
        <v>127.60000000000001</v>
      </c>
      <c r="B52" s="1">
        <v>125.2</v>
      </c>
      <c r="C52" s="1">
        <f t="shared" si="4"/>
        <v>126.4</v>
      </c>
      <c r="D52" s="1">
        <f t="shared" ref="D52:E55" si="31">(A52-119.8)/(8.33/8.33)</f>
        <v>7.8000000000000114</v>
      </c>
      <c r="E52" s="1">
        <f t="shared" si="31"/>
        <v>5.4000000000000057</v>
      </c>
      <c r="F52" s="1">
        <f t="shared" si="28"/>
        <v>6.6000000000000085</v>
      </c>
      <c r="G52" s="2">
        <f t="shared" si="27"/>
        <v>1.6970562748477127</v>
      </c>
      <c r="H52" s="1">
        <f>(I52)^(1/2)</f>
        <v>1.5811388300841898</v>
      </c>
      <c r="I52" s="1">
        <v>2.5</v>
      </c>
      <c r="J52" s="1">
        <v>126.4</v>
      </c>
      <c r="K52" s="1">
        <f t="shared" si="29"/>
        <v>6.6000000000000085</v>
      </c>
      <c r="M52" s="1">
        <f>+F52-E52</f>
        <v>1.2000000000000028</v>
      </c>
      <c r="Q52" s="1">
        <f>(R52)^(1/2)</f>
        <v>1.5811388300841898</v>
      </c>
      <c r="R52" s="1">
        <v>2.5</v>
      </c>
      <c r="S52" s="1">
        <v>126.4</v>
      </c>
      <c r="T52" s="1">
        <f t="shared" si="30"/>
        <v>6.6000000000000085</v>
      </c>
    </row>
    <row r="53" spans="1:20" x14ac:dyDescent="0.3">
      <c r="A53" s="1">
        <v>133.20000000000002</v>
      </c>
      <c r="B53" s="1">
        <v>129.6</v>
      </c>
      <c r="C53" s="1">
        <f t="shared" si="4"/>
        <v>131.4</v>
      </c>
      <c r="D53" s="1">
        <f t="shared" si="31"/>
        <v>13.40000000000002</v>
      </c>
      <c r="E53" s="1">
        <f t="shared" si="31"/>
        <v>9.7999999999999972</v>
      </c>
      <c r="F53" s="1">
        <f t="shared" si="28"/>
        <v>11.600000000000009</v>
      </c>
      <c r="G53" s="2">
        <f t="shared" si="27"/>
        <v>2.5455844122715856</v>
      </c>
      <c r="H53" s="1">
        <f>(I53)^(1/2)</f>
        <v>2.2360679774997898</v>
      </c>
      <c r="I53" s="1">
        <v>5</v>
      </c>
      <c r="J53" s="1">
        <v>131.4</v>
      </c>
      <c r="K53" s="1">
        <f t="shared" si="29"/>
        <v>11.600000000000009</v>
      </c>
      <c r="M53" s="1">
        <f t="shared" si="2"/>
        <v>1.8000000000000114</v>
      </c>
      <c r="Q53" s="1">
        <f>(R53)^(1/2)</f>
        <v>2.2360679774997898</v>
      </c>
      <c r="R53" s="1">
        <v>5</v>
      </c>
      <c r="S53" s="1">
        <v>131.4</v>
      </c>
      <c r="T53" s="1">
        <f t="shared" si="30"/>
        <v>11.600000000000009</v>
      </c>
    </row>
    <row r="54" spans="1:20" x14ac:dyDescent="0.3">
      <c r="A54" s="1">
        <v>146.69999999999999</v>
      </c>
      <c r="B54" s="1">
        <v>141.30000000000001</v>
      </c>
      <c r="C54" s="1">
        <f t="shared" si="4"/>
        <v>144</v>
      </c>
      <c r="D54" s="1">
        <f t="shared" si="31"/>
        <v>26.899999999999991</v>
      </c>
      <c r="E54" s="1">
        <f t="shared" si="31"/>
        <v>21.500000000000014</v>
      </c>
      <c r="F54" s="1">
        <f t="shared" si="28"/>
        <v>24.200000000000003</v>
      </c>
      <c r="G54" s="2">
        <f t="shared" si="27"/>
        <v>3.8183766184073473</v>
      </c>
      <c r="H54" s="1">
        <f>(I54)^(1/2)</f>
        <v>2.6457513110645907</v>
      </c>
      <c r="I54" s="1">
        <v>7</v>
      </c>
      <c r="J54" s="1">
        <v>144</v>
      </c>
      <c r="K54" s="1">
        <f t="shared" si="29"/>
        <v>24.200000000000003</v>
      </c>
      <c r="M54" s="1">
        <f t="shared" si="2"/>
        <v>2.6999999999999886</v>
      </c>
      <c r="Q54" s="1">
        <f>(R54)^(1/2)</f>
        <v>2.6457513110645907</v>
      </c>
      <c r="R54" s="1">
        <v>7</v>
      </c>
      <c r="S54" s="1">
        <v>144</v>
      </c>
      <c r="T54" s="1">
        <f t="shared" si="30"/>
        <v>24.200000000000003</v>
      </c>
    </row>
    <row r="55" spans="1:20" x14ac:dyDescent="0.3">
      <c r="A55" s="1">
        <v>174.5</v>
      </c>
      <c r="B55" s="1">
        <v>163.5</v>
      </c>
      <c r="C55" s="1">
        <f t="shared" si="4"/>
        <v>169</v>
      </c>
      <c r="D55" s="1">
        <f t="shared" si="31"/>
        <v>54.7</v>
      </c>
      <c r="E55" s="1">
        <f t="shared" si="31"/>
        <v>43.7</v>
      </c>
      <c r="F55" s="1">
        <f t="shared" si="28"/>
        <v>49.2</v>
      </c>
      <c r="G55" s="2">
        <f t="shared" si="27"/>
        <v>7.7781745930520225</v>
      </c>
      <c r="H55" s="1">
        <f>(I55)^(1/2)</f>
        <v>5.4772255750516612</v>
      </c>
      <c r="I55" s="1">
        <v>30</v>
      </c>
      <c r="J55" s="1">
        <v>169</v>
      </c>
      <c r="K55" s="1">
        <f>(J55-119.8)/(8.33/8.33)</f>
        <v>49.2</v>
      </c>
      <c r="M55" s="1">
        <f>+F55-E55</f>
        <v>5.5</v>
      </c>
      <c r="N55" s="3">
        <f>+M55/F55</f>
        <v>0.11178861788617886</v>
      </c>
      <c r="O55" s="4">
        <f>+N55*2</f>
        <v>0.22357723577235772</v>
      </c>
      <c r="P55" s="5">
        <f>(D55-E55)/E55</f>
        <v>0.25171624713958807</v>
      </c>
      <c r="Q55" s="1">
        <f>(R55)^(1/2)</f>
        <v>5.4772255750516612</v>
      </c>
      <c r="R55" s="1">
        <v>30</v>
      </c>
      <c r="S55" s="1">
        <v>169</v>
      </c>
      <c r="T55" s="1">
        <f>(S55-119.8)/(8.33/8.33)</f>
        <v>49.2</v>
      </c>
    </row>
    <row r="56" spans="1:20" x14ac:dyDescent="0.3">
      <c r="G56" s="2"/>
    </row>
    <row r="57" spans="1:20" x14ac:dyDescent="0.3">
      <c r="G57" s="2"/>
      <c r="H57" s="1" t="s">
        <v>18</v>
      </c>
      <c r="Q57" s="1" t="s">
        <v>18</v>
      </c>
    </row>
    <row r="58" spans="1:20" x14ac:dyDescent="0.3">
      <c r="A58" s="1" t="s">
        <v>1</v>
      </c>
      <c r="B58" s="1" t="s">
        <v>2</v>
      </c>
      <c r="C58" s="1" t="s">
        <v>3</v>
      </c>
      <c r="D58" s="1" t="s">
        <v>4</v>
      </c>
      <c r="E58" s="1" t="s">
        <v>5</v>
      </c>
      <c r="F58" s="1" t="s">
        <v>6</v>
      </c>
      <c r="G58" s="1" t="s">
        <v>7</v>
      </c>
      <c r="H58" s="1" t="s">
        <v>8</v>
      </c>
      <c r="I58" s="1" t="s">
        <v>9</v>
      </c>
      <c r="J58" s="1" t="s">
        <v>10</v>
      </c>
      <c r="K58" s="1" t="s">
        <v>11</v>
      </c>
      <c r="Q58" s="1" t="s">
        <v>8</v>
      </c>
      <c r="R58" s="1" t="s">
        <v>9</v>
      </c>
      <c r="S58" s="1" t="s">
        <v>10</v>
      </c>
      <c r="T58" s="1" t="s">
        <v>11</v>
      </c>
    </row>
    <row r="59" spans="1:20" x14ac:dyDescent="0.3">
      <c r="A59" s="1">
        <v>0</v>
      </c>
      <c r="B59" s="1">
        <v>0</v>
      </c>
      <c r="C59" s="1">
        <f>+AVERAGE(A59:B59)</f>
        <v>0</v>
      </c>
      <c r="D59" s="1">
        <v>0</v>
      </c>
      <c r="E59" s="1">
        <v>0</v>
      </c>
      <c r="F59" s="1">
        <f>+AVERAGE(D59:E59)</f>
        <v>0</v>
      </c>
      <c r="G59" s="2">
        <f t="shared" ref="G59:G64" si="32">+STDEV(D59:E59)</f>
        <v>0</v>
      </c>
      <c r="H59" s="1">
        <v>0</v>
      </c>
      <c r="I59" s="1">
        <v>0</v>
      </c>
      <c r="J59" s="1">
        <v>0</v>
      </c>
      <c r="K59" s="1">
        <v>0</v>
      </c>
      <c r="M59" s="1">
        <f t="shared" si="2"/>
        <v>0</v>
      </c>
      <c r="Q59" s="1">
        <v>0</v>
      </c>
      <c r="R59" s="1">
        <v>0</v>
      </c>
      <c r="S59" s="1">
        <v>0</v>
      </c>
      <c r="T59" s="1">
        <v>0</v>
      </c>
    </row>
    <row r="60" spans="1:20" x14ac:dyDescent="0.3">
      <c r="A60" s="1">
        <v>120</v>
      </c>
      <c r="B60" s="1">
        <v>120.19999999999999</v>
      </c>
      <c r="C60" s="1">
        <f t="shared" ref="C60:C64" si="33">+AVERAGE(A60:B60)</f>
        <v>120.1</v>
      </c>
      <c r="D60" s="1">
        <f>(B60-119.8)/(8.33/8.33)</f>
        <v>0.39999999999999147</v>
      </c>
      <c r="E60" s="1">
        <f>(A60-119.8)/(8.33/8.33)</f>
        <v>0.20000000000000284</v>
      </c>
      <c r="F60" s="1">
        <f t="shared" ref="F60:F64" si="34">+AVERAGE(D60:E60)</f>
        <v>0.29999999999999716</v>
      </c>
      <c r="G60" s="2">
        <f t="shared" si="32"/>
        <v>0.14142135623730151</v>
      </c>
      <c r="H60" s="1">
        <f>(I60)^(1/2)</f>
        <v>0.5</v>
      </c>
      <c r="I60" s="1">
        <f>15/60</f>
        <v>0.25</v>
      </c>
      <c r="J60" s="1">
        <v>120.1</v>
      </c>
      <c r="K60" s="1">
        <f t="shared" ref="K60:K63" si="35">(J60-119.8)/(8.33/8.33)</f>
        <v>0.29999999999999716</v>
      </c>
      <c r="M60" s="1">
        <f t="shared" si="2"/>
        <v>9.9999999999994316E-2</v>
      </c>
      <c r="Q60" s="1">
        <f>(R60)^(1/2)</f>
        <v>0.5</v>
      </c>
      <c r="R60" s="1">
        <f>15/60</f>
        <v>0.25</v>
      </c>
      <c r="S60" s="1">
        <v>120.1</v>
      </c>
      <c r="T60" s="1">
        <f t="shared" ref="T60:T63" si="36">(S60-119.8)/(8.33/8.33)</f>
        <v>0.29999999999999716</v>
      </c>
    </row>
    <row r="61" spans="1:20" x14ac:dyDescent="0.3">
      <c r="A61" s="1">
        <v>120.2</v>
      </c>
      <c r="B61" s="1">
        <v>120.60000000000001</v>
      </c>
      <c r="C61" s="1">
        <f t="shared" si="33"/>
        <v>120.4</v>
      </c>
      <c r="D61" s="1">
        <f>(B61-119.8)/(8.33/8.33)</f>
        <v>0.80000000000001137</v>
      </c>
      <c r="E61" s="1">
        <f>(A61-119.8)/(8.33/8.33)</f>
        <v>0.40000000000000568</v>
      </c>
      <c r="F61" s="1">
        <f t="shared" si="34"/>
        <v>0.60000000000000853</v>
      </c>
      <c r="G61" s="2">
        <f t="shared" si="32"/>
        <v>0.28284271247462306</v>
      </c>
      <c r="H61" s="1">
        <f>(I61)^(1/2)</f>
        <v>1.5811388300841898</v>
      </c>
      <c r="I61" s="1">
        <v>2.5</v>
      </c>
      <c r="J61" s="1">
        <v>120.4</v>
      </c>
      <c r="K61" s="1">
        <f t="shared" si="35"/>
        <v>0.60000000000000853</v>
      </c>
      <c r="M61" s="1">
        <f t="shared" si="2"/>
        <v>0.20000000000000284</v>
      </c>
      <c r="Q61" s="1">
        <f>(R61)^(1/2)</f>
        <v>1.5811388300841898</v>
      </c>
      <c r="R61" s="1">
        <v>2.5</v>
      </c>
      <c r="S61" s="1">
        <v>120.4</v>
      </c>
      <c r="T61" s="1">
        <f t="shared" si="36"/>
        <v>0.60000000000000853</v>
      </c>
    </row>
    <row r="62" spans="1:20" x14ac:dyDescent="0.3">
      <c r="A62" s="1">
        <v>120.6</v>
      </c>
      <c r="B62" s="1">
        <v>121</v>
      </c>
      <c r="C62" s="1">
        <f t="shared" si="33"/>
        <v>120.8</v>
      </c>
      <c r="D62" s="1">
        <f>(B62-119.8)/(8.33/8.33)</f>
        <v>1.2000000000000028</v>
      </c>
      <c r="E62" s="1">
        <f>(A62-119.8)/(8.33/8.33)</f>
        <v>0.79999999999999716</v>
      </c>
      <c r="F62" s="1">
        <f t="shared" si="34"/>
        <v>1</v>
      </c>
      <c r="G62" s="2">
        <f t="shared" si="32"/>
        <v>0.28284271247462306</v>
      </c>
      <c r="H62" s="1">
        <f>(I62)^(1/2)</f>
        <v>2.2360679774997898</v>
      </c>
      <c r="I62" s="1">
        <v>5</v>
      </c>
      <c r="J62" s="1">
        <v>120.8</v>
      </c>
      <c r="K62" s="1">
        <f t="shared" si="35"/>
        <v>1</v>
      </c>
      <c r="M62" s="1">
        <f t="shared" si="2"/>
        <v>0.20000000000000284</v>
      </c>
      <c r="Q62" s="1">
        <f>(R62)^(1/2)</f>
        <v>2.2360679774997898</v>
      </c>
      <c r="R62" s="1">
        <v>5</v>
      </c>
      <c r="S62" s="1">
        <v>120.8</v>
      </c>
      <c r="T62" s="1">
        <f t="shared" si="36"/>
        <v>1</v>
      </c>
    </row>
    <row r="63" spans="1:20" x14ac:dyDescent="0.3">
      <c r="A63" s="1">
        <v>121</v>
      </c>
      <c r="B63" s="1">
        <v>121.4</v>
      </c>
      <c r="C63" s="1">
        <f t="shared" si="33"/>
        <v>121.2</v>
      </c>
      <c r="D63" s="1">
        <f>(B63-119.8)/(8.33/8.33)</f>
        <v>1.6000000000000085</v>
      </c>
      <c r="E63" s="1">
        <f>(A63-119.8)/(8.33/8.33)</f>
        <v>1.2000000000000028</v>
      </c>
      <c r="F63" s="1">
        <f t="shared" si="34"/>
        <v>1.4000000000000057</v>
      </c>
      <c r="G63" s="2">
        <f t="shared" si="32"/>
        <v>0.28284271247462228</v>
      </c>
      <c r="H63" s="1">
        <f>(I63)^(1/2)</f>
        <v>2.6457513110645907</v>
      </c>
      <c r="I63" s="1">
        <v>7</v>
      </c>
      <c r="J63" s="1">
        <v>121.2</v>
      </c>
      <c r="K63" s="1">
        <f t="shared" si="35"/>
        <v>1.4000000000000057</v>
      </c>
      <c r="M63" s="1">
        <f t="shared" si="2"/>
        <v>0.20000000000000284</v>
      </c>
      <c r="Q63" s="1">
        <f>(R63)^(1/2)</f>
        <v>2.6457513110645907</v>
      </c>
      <c r="R63" s="1">
        <v>7</v>
      </c>
      <c r="S63" s="1">
        <v>121.2</v>
      </c>
      <c r="T63" s="1">
        <f t="shared" si="36"/>
        <v>1.4000000000000057</v>
      </c>
    </row>
    <row r="64" spans="1:20" x14ac:dyDescent="0.3">
      <c r="A64" s="1">
        <v>121.9</v>
      </c>
      <c r="B64" s="1">
        <v>123.1</v>
      </c>
      <c r="C64" s="1">
        <f t="shared" si="33"/>
        <v>122.5</v>
      </c>
      <c r="D64" s="1">
        <f>(B64-119.8)/(8.33/8.33)</f>
        <v>3.2999999999999972</v>
      </c>
      <c r="E64" s="1">
        <f>(A64-119.8)/(8.33/8.33)</f>
        <v>2.1000000000000085</v>
      </c>
      <c r="F64" s="1">
        <f t="shared" si="34"/>
        <v>2.7000000000000028</v>
      </c>
      <c r="G64" s="2">
        <f t="shared" si="32"/>
        <v>0.84852813742384903</v>
      </c>
      <c r="H64" s="1">
        <f>(I64)^(1/2)</f>
        <v>5.4772255750516612</v>
      </c>
      <c r="I64" s="1">
        <v>30</v>
      </c>
      <c r="J64" s="1">
        <v>122.5</v>
      </c>
      <c r="K64" s="1">
        <f>(J64-119.8)/(8.33/8.33)</f>
        <v>2.7000000000000028</v>
      </c>
      <c r="M64" s="1">
        <f t="shared" si="2"/>
        <v>0.59999999999999432</v>
      </c>
      <c r="N64" s="3">
        <f>+M64/F64</f>
        <v>0.22222222222221988</v>
      </c>
      <c r="O64" s="4">
        <f>+N64*2</f>
        <v>0.44444444444443976</v>
      </c>
      <c r="P64" s="5">
        <f>(D64-E64)/E64</f>
        <v>0.57142857142856374</v>
      </c>
      <c r="Q64" s="1">
        <f>(R64)^(1/2)</f>
        <v>5.4772255750516612</v>
      </c>
      <c r="R64" s="1">
        <v>30</v>
      </c>
      <c r="S64" s="1">
        <v>122.5</v>
      </c>
      <c r="T64" s="1">
        <f>(S64-119.8)/(8.33/8.33)</f>
        <v>2.7000000000000028</v>
      </c>
    </row>
    <row r="65" spans="1:20" x14ac:dyDescent="0.3">
      <c r="G65" s="2"/>
      <c r="M65" s="1">
        <f t="shared" si="2"/>
        <v>0</v>
      </c>
    </row>
    <row r="66" spans="1:20" x14ac:dyDescent="0.3">
      <c r="G66" s="2"/>
      <c r="H66" s="1" t="s">
        <v>19</v>
      </c>
      <c r="M66" s="1">
        <f t="shared" si="2"/>
        <v>0</v>
      </c>
      <c r="Q66" s="1" t="s">
        <v>19</v>
      </c>
    </row>
    <row r="67" spans="1:20" x14ac:dyDescent="0.3">
      <c r="A67" s="1" t="s">
        <v>1</v>
      </c>
      <c r="B67" s="1" t="s">
        <v>2</v>
      </c>
      <c r="C67" s="1" t="s">
        <v>3</v>
      </c>
      <c r="D67" s="1" t="s">
        <v>4</v>
      </c>
      <c r="E67" s="1" t="s">
        <v>5</v>
      </c>
      <c r="F67" s="1" t="s">
        <v>6</v>
      </c>
      <c r="G67" s="1" t="s">
        <v>7</v>
      </c>
      <c r="H67" s="1" t="s">
        <v>8</v>
      </c>
      <c r="I67" s="1" t="s">
        <v>9</v>
      </c>
      <c r="J67" s="1" t="s">
        <v>10</v>
      </c>
      <c r="K67" s="1" t="s">
        <v>11</v>
      </c>
      <c r="Q67" s="1" t="s">
        <v>8</v>
      </c>
      <c r="R67" s="1" t="s">
        <v>9</v>
      </c>
      <c r="S67" s="1" t="s">
        <v>10</v>
      </c>
      <c r="T67" s="1" t="s">
        <v>11</v>
      </c>
    </row>
    <row r="68" spans="1:20" x14ac:dyDescent="0.3">
      <c r="A68" s="1">
        <v>0</v>
      </c>
      <c r="B68" s="1">
        <v>0</v>
      </c>
      <c r="C68" s="1">
        <f t="shared" si="4"/>
        <v>0</v>
      </c>
      <c r="D68" s="1">
        <v>0</v>
      </c>
      <c r="E68" s="1">
        <v>0</v>
      </c>
      <c r="F68" s="1">
        <f>+AVERAGE(D68:E68)</f>
        <v>0</v>
      </c>
      <c r="G68" s="2">
        <f t="shared" ref="G68:G73" si="37">+STDEV(D68:E68)</f>
        <v>0</v>
      </c>
      <c r="H68" s="1">
        <v>0</v>
      </c>
      <c r="I68" s="1">
        <v>0</v>
      </c>
      <c r="J68" s="1">
        <v>0</v>
      </c>
      <c r="K68" s="1">
        <v>0</v>
      </c>
      <c r="Q68" s="1">
        <v>0</v>
      </c>
      <c r="R68" s="1">
        <v>0</v>
      </c>
      <c r="S68" s="1">
        <v>0</v>
      </c>
      <c r="T68" s="1">
        <v>0</v>
      </c>
    </row>
    <row r="69" spans="1:20" x14ac:dyDescent="0.3">
      <c r="A69" s="1">
        <v>119.8</v>
      </c>
      <c r="B69" s="1">
        <v>119.8</v>
      </c>
      <c r="C69" s="1">
        <f t="shared" si="4"/>
        <v>119.8</v>
      </c>
      <c r="D69" s="6">
        <f>(A69-119.8)/(8.6/8.33)</f>
        <v>0</v>
      </c>
      <c r="E69" s="6">
        <f>(B69-119.8)/(8.6/8.33)</f>
        <v>0</v>
      </c>
      <c r="F69" s="6">
        <f>+AVERAGE(D69:E69)</f>
        <v>0</v>
      </c>
      <c r="G69" s="2">
        <f t="shared" si="37"/>
        <v>0</v>
      </c>
      <c r="H69" s="1">
        <f>(I69)^(1/2)</f>
        <v>0.5</v>
      </c>
      <c r="I69" s="1">
        <f>15/60</f>
        <v>0.25</v>
      </c>
      <c r="J69" s="1">
        <v>119.8</v>
      </c>
      <c r="K69" s="6">
        <f>(J69-119.8)/(8.6/8.33)</f>
        <v>0</v>
      </c>
      <c r="M69" s="1">
        <f t="shared" si="2"/>
        <v>0</v>
      </c>
      <c r="Q69" s="1">
        <f>(R69)^(1/2)</f>
        <v>0.5</v>
      </c>
      <c r="R69" s="1">
        <f>15/60</f>
        <v>0.25</v>
      </c>
      <c r="S69" s="1">
        <v>119.8</v>
      </c>
      <c r="T69" s="1">
        <f>(S69-119.8)/(8.6/8.33)</f>
        <v>0</v>
      </c>
    </row>
    <row r="70" spans="1:20" x14ac:dyDescent="0.3">
      <c r="A70" s="1">
        <v>121.19999999999999</v>
      </c>
      <c r="B70" s="1">
        <v>121</v>
      </c>
      <c r="C70" s="1">
        <f t="shared" si="4"/>
        <v>121.1</v>
      </c>
      <c r="D70" s="6">
        <f t="shared" ref="D70:E73" si="38">(A70-119.8)/(8.6/8.33)</f>
        <v>1.356046511627899</v>
      </c>
      <c r="E70" s="6">
        <f t="shared" si="38"/>
        <v>1.1623255813953517</v>
      </c>
      <c r="F70" s="6">
        <f>+AVERAGE(D70:E70)</f>
        <v>1.2591860465116254</v>
      </c>
      <c r="G70" s="2">
        <f t="shared" si="37"/>
        <v>0.13698138342520028</v>
      </c>
      <c r="H70" s="1">
        <f>(I70)^(1/2)</f>
        <v>1.5811388300841898</v>
      </c>
      <c r="I70" s="1">
        <v>2.5</v>
      </c>
      <c r="J70" s="1">
        <v>121.1</v>
      </c>
      <c r="K70" s="6">
        <f t="shared" ref="K70:K73" si="39">(J70-119.8)/(8.6/8.33)</f>
        <v>1.2591860465116254</v>
      </c>
      <c r="M70" s="8">
        <f t="shared" ref="M70:M100" si="40">+F70-E70</f>
        <v>9.6860465116273664E-2</v>
      </c>
      <c r="Q70" s="1">
        <f>(R70)^(1/2)</f>
        <v>1.5811388300841898</v>
      </c>
      <c r="R70" s="1">
        <v>2.5</v>
      </c>
      <c r="S70" s="1">
        <v>121.1</v>
      </c>
      <c r="T70" s="1">
        <f t="shared" ref="T70:T73" si="41">(S70-119.8)/(8.6/8.33)</f>
        <v>1.2591860465116254</v>
      </c>
    </row>
    <row r="71" spans="1:20" x14ac:dyDescent="0.3">
      <c r="A71" s="1">
        <v>124.8</v>
      </c>
      <c r="B71" s="1">
        <v>123.8</v>
      </c>
      <c r="C71" s="1">
        <f t="shared" ref="C71:C100" si="42">+AVERAGE(A71:B71)</f>
        <v>124.3</v>
      </c>
      <c r="D71" s="6">
        <f t="shared" si="38"/>
        <v>4.8430232558139545</v>
      </c>
      <c r="E71" s="6">
        <f t="shared" si="38"/>
        <v>3.8744186046511633</v>
      </c>
      <c r="F71" s="6">
        <f t="shared" ref="F71:F73" si="43">+AVERAGE(D71:E71)</f>
        <v>4.3587209302325594</v>
      </c>
      <c r="G71" s="2">
        <f t="shared" si="37"/>
        <v>0.68490691712603302</v>
      </c>
      <c r="H71" s="1">
        <f>(I71)^(1/2)</f>
        <v>2.2360679774997898</v>
      </c>
      <c r="I71" s="1">
        <v>5</v>
      </c>
      <c r="J71" s="1">
        <v>124.3</v>
      </c>
      <c r="K71" s="6">
        <f t="shared" si="39"/>
        <v>4.3587209302325585</v>
      </c>
      <c r="M71" s="8">
        <f t="shared" si="40"/>
        <v>0.48430232558139608</v>
      </c>
      <c r="Q71" s="1">
        <f>(R71)^(1/2)</f>
        <v>2.2360679774997898</v>
      </c>
      <c r="R71" s="1">
        <v>5</v>
      </c>
      <c r="S71" s="1">
        <v>124.3</v>
      </c>
      <c r="T71" s="1">
        <f t="shared" si="41"/>
        <v>4.3587209302325585</v>
      </c>
    </row>
    <row r="72" spans="1:20" x14ac:dyDescent="0.3">
      <c r="A72" s="1">
        <v>141.79999999999998</v>
      </c>
      <c r="B72" s="1">
        <v>139.6</v>
      </c>
      <c r="C72" s="1">
        <f t="shared" si="42"/>
        <v>140.69999999999999</v>
      </c>
      <c r="D72" s="6">
        <f t="shared" si="38"/>
        <v>21.309302325581385</v>
      </c>
      <c r="E72" s="6">
        <f t="shared" si="38"/>
        <v>19.178372093023256</v>
      </c>
      <c r="F72" s="6">
        <f t="shared" si="43"/>
        <v>20.24383720930232</v>
      </c>
      <c r="G72" s="2">
        <f t="shared" si="37"/>
        <v>1.5067952176772794</v>
      </c>
      <c r="H72" s="1">
        <f>(I72)^(1/2)</f>
        <v>2.6457513110645907</v>
      </c>
      <c r="I72" s="1">
        <v>7</v>
      </c>
      <c r="J72" s="1">
        <v>140.69999999999999</v>
      </c>
      <c r="K72" s="6">
        <f t="shared" si="39"/>
        <v>20.24383720930232</v>
      </c>
      <c r="M72" s="8">
        <f t="shared" si="40"/>
        <v>1.0654651162790643</v>
      </c>
      <c r="Q72" s="1">
        <f>(R72)^(1/2)</f>
        <v>2.6457513110645907</v>
      </c>
      <c r="R72" s="1">
        <v>7</v>
      </c>
      <c r="S72" s="1">
        <v>140.69999999999999</v>
      </c>
      <c r="T72" s="1">
        <f t="shared" si="41"/>
        <v>20.24383720930232</v>
      </c>
    </row>
    <row r="73" spans="1:20" x14ac:dyDescent="0.3">
      <c r="A73" s="1">
        <v>180.4</v>
      </c>
      <c r="B73" s="1">
        <v>175.6</v>
      </c>
      <c r="C73" s="1">
        <f t="shared" si="42"/>
        <v>178</v>
      </c>
      <c r="D73" s="6">
        <f t="shared" si="38"/>
        <v>58.697441860465133</v>
      </c>
      <c r="E73" s="6">
        <f t="shared" si="38"/>
        <v>54.048139534883724</v>
      </c>
      <c r="F73" s="6">
        <f t="shared" si="43"/>
        <v>56.372790697674432</v>
      </c>
      <c r="G73" s="2">
        <f t="shared" si="37"/>
        <v>3.2875532022050002</v>
      </c>
      <c r="H73" s="1">
        <f>(I73)^(1/2)</f>
        <v>5.4772255750516612</v>
      </c>
      <c r="I73" s="1">
        <v>30</v>
      </c>
      <c r="J73" s="1">
        <v>178</v>
      </c>
      <c r="K73" s="6">
        <f t="shared" si="39"/>
        <v>56.372790697674432</v>
      </c>
      <c r="M73" s="6">
        <f>+F73-E73</f>
        <v>2.3246511627907083</v>
      </c>
      <c r="N73" s="3">
        <f>+M73/F73</f>
        <v>4.1237113402062035E-2</v>
      </c>
      <c r="O73" s="4">
        <f>+N73*2</f>
        <v>8.2474226804124071E-2</v>
      </c>
      <c r="P73" s="5">
        <f>(D73-E73)/E73</f>
        <v>8.6021505376344343E-2</v>
      </c>
      <c r="Q73" s="1">
        <f>(R73)^(1/2)</f>
        <v>5.4772255750516612</v>
      </c>
      <c r="R73" s="1">
        <v>30</v>
      </c>
      <c r="S73" s="1">
        <v>178</v>
      </c>
      <c r="T73" s="1">
        <f t="shared" si="41"/>
        <v>56.372790697674432</v>
      </c>
    </row>
    <row r="74" spans="1:20" x14ac:dyDescent="0.3">
      <c r="G74" s="2"/>
    </row>
    <row r="75" spans="1:20" x14ac:dyDescent="0.3">
      <c r="G75" s="2"/>
      <c r="H75" s="1" t="s">
        <v>20</v>
      </c>
      <c r="Q75" s="1" t="s">
        <v>20</v>
      </c>
    </row>
    <row r="76" spans="1:20" x14ac:dyDescent="0.3">
      <c r="A76" s="1" t="s">
        <v>1</v>
      </c>
      <c r="B76" s="1" t="s">
        <v>2</v>
      </c>
      <c r="C76" s="1" t="s">
        <v>3</v>
      </c>
      <c r="D76" s="1" t="s">
        <v>4</v>
      </c>
      <c r="E76" s="1" t="s">
        <v>5</v>
      </c>
      <c r="F76" s="1" t="s">
        <v>6</v>
      </c>
      <c r="G76" s="1" t="s">
        <v>7</v>
      </c>
      <c r="H76" s="1" t="s">
        <v>8</v>
      </c>
      <c r="I76" s="1" t="s">
        <v>9</v>
      </c>
      <c r="J76" s="1" t="s">
        <v>10</v>
      </c>
      <c r="K76" s="1" t="s">
        <v>11</v>
      </c>
      <c r="Q76" s="1" t="s">
        <v>8</v>
      </c>
      <c r="R76" s="1" t="s">
        <v>9</v>
      </c>
      <c r="S76" s="1" t="s">
        <v>10</v>
      </c>
      <c r="T76" s="1" t="s">
        <v>11</v>
      </c>
    </row>
    <row r="77" spans="1:20" x14ac:dyDescent="0.3">
      <c r="A77" s="1">
        <v>0</v>
      </c>
      <c r="B77" s="1">
        <v>0</v>
      </c>
      <c r="C77" s="1">
        <f>+AVERAGE(A77:B77)</f>
        <v>0</v>
      </c>
      <c r="D77" s="1">
        <v>0</v>
      </c>
      <c r="E77" s="1">
        <v>0</v>
      </c>
      <c r="F77" s="1">
        <f>+AVERAGE(D77:E77)</f>
        <v>0</v>
      </c>
      <c r="G77" s="2">
        <f t="shared" ref="G77:G82" si="44">+STDEV(D77:E77)</f>
        <v>0</v>
      </c>
      <c r="H77" s="1">
        <v>0</v>
      </c>
      <c r="I77" s="1">
        <v>0</v>
      </c>
      <c r="J77" s="1">
        <v>0</v>
      </c>
      <c r="K77" s="1">
        <v>0</v>
      </c>
      <c r="M77" s="1">
        <f t="shared" si="40"/>
        <v>0</v>
      </c>
      <c r="Q77" s="1">
        <v>0</v>
      </c>
      <c r="R77" s="1">
        <v>0</v>
      </c>
      <c r="S77" s="1">
        <v>0</v>
      </c>
      <c r="T77" s="1">
        <v>0</v>
      </c>
    </row>
    <row r="78" spans="1:20" x14ac:dyDescent="0.3">
      <c r="A78" s="1">
        <v>121.5</v>
      </c>
      <c r="B78" s="1">
        <v>121.9</v>
      </c>
      <c r="C78" s="1">
        <f t="shared" ref="C78:C82" si="45">+AVERAGE(A78:B78)</f>
        <v>121.7</v>
      </c>
      <c r="D78" s="1">
        <f>(B78-119.8)/(8.33/8.33)</f>
        <v>2.1000000000000085</v>
      </c>
      <c r="E78" s="1">
        <f>(A78-119.8)/(8.33/8.33)</f>
        <v>1.7000000000000028</v>
      </c>
      <c r="F78" s="1">
        <f t="shared" ref="F78:F82" si="46">+AVERAGE(D78:E78)</f>
        <v>1.9000000000000057</v>
      </c>
      <c r="G78" s="2">
        <f t="shared" si="44"/>
        <v>0.28284271247462228</v>
      </c>
      <c r="H78" s="1">
        <f>(I78)^(1/2)</f>
        <v>0.5</v>
      </c>
      <c r="I78" s="1">
        <f>15/60</f>
        <v>0.25</v>
      </c>
      <c r="J78" s="1">
        <v>121.7</v>
      </c>
      <c r="K78" s="1">
        <f t="shared" ref="K78:K81" si="47">(J78-119.8)/(8.33/8.33)</f>
        <v>1.9000000000000057</v>
      </c>
      <c r="M78" s="1">
        <f t="shared" si="40"/>
        <v>0.20000000000000284</v>
      </c>
      <c r="Q78" s="1">
        <f>(R78)^(1/2)</f>
        <v>0.5</v>
      </c>
      <c r="R78" s="1">
        <f>15/60</f>
        <v>0.25</v>
      </c>
      <c r="S78" s="1">
        <v>121.7</v>
      </c>
      <c r="T78" s="1">
        <f t="shared" ref="T78:T81" si="48">(S78-119.8)/(8.33/8.33)</f>
        <v>1.9000000000000057</v>
      </c>
    </row>
    <row r="79" spans="1:20" x14ac:dyDescent="0.3">
      <c r="A79" s="1">
        <v>129.29999999999998</v>
      </c>
      <c r="B79" s="1">
        <v>131.9</v>
      </c>
      <c r="C79" s="1">
        <f t="shared" si="45"/>
        <v>130.6</v>
      </c>
      <c r="D79" s="1">
        <f>(B79-119.8)/(8.33/8.33)</f>
        <v>12.100000000000009</v>
      </c>
      <c r="E79" s="1">
        <f>(A79-119.8)/(8.33/8.33)</f>
        <v>9.4999999999999858</v>
      </c>
      <c r="F79" s="1">
        <f t="shared" si="46"/>
        <v>10.799999999999997</v>
      </c>
      <c r="G79" s="2">
        <f t="shared" si="44"/>
        <v>1.8384776310850302</v>
      </c>
      <c r="H79" s="1">
        <f>(I79)^(1/2)</f>
        <v>1.5811388300841898</v>
      </c>
      <c r="I79" s="1">
        <v>2.5</v>
      </c>
      <c r="J79" s="1">
        <v>130.6</v>
      </c>
      <c r="K79" s="1">
        <f t="shared" si="47"/>
        <v>10.799999999999997</v>
      </c>
      <c r="M79" s="1">
        <f t="shared" si="40"/>
        <v>1.3000000000000114</v>
      </c>
      <c r="Q79" s="1">
        <f>(R79)^(1/2)</f>
        <v>1.5811388300841898</v>
      </c>
      <c r="R79" s="1">
        <v>2.5</v>
      </c>
      <c r="S79" s="1">
        <v>130.6</v>
      </c>
      <c r="T79" s="1">
        <f t="shared" si="48"/>
        <v>10.799999999999997</v>
      </c>
    </row>
    <row r="80" spans="1:20" x14ac:dyDescent="0.3">
      <c r="A80" s="1">
        <v>146.80000000000001</v>
      </c>
      <c r="B80" s="1">
        <v>151</v>
      </c>
      <c r="C80" s="1">
        <f t="shared" si="45"/>
        <v>148.9</v>
      </c>
      <c r="D80" s="1">
        <f>(B80-119.8)/(8.33/8.33)</f>
        <v>31.200000000000003</v>
      </c>
      <c r="E80" s="1">
        <f>(A80-119.8)/(8.33/8.33)</f>
        <v>27.000000000000014</v>
      </c>
      <c r="F80" s="1">
        <f t="shared" si="46"/>
        <v>29.100000000000009</v>
      </c>
      <c r="G80" s="2">
        <f t="shared" si="44"/>
        <v>2.9698484809834915</v>
      </c>
      <c r="H80" s="1">
        <f>(I80)^(1/2)</f>
        <v>2.2360679774997898</v>
      </c>
      <c r="I80" s="1">
        <v>5</v>
      </c>
      <c r="J80" s="1">
        <v>148.9</v>
      </c>
      <c r="K80" s="1">
        <f t="shared" si="47"/>
        <v>29.100000000000009</v>
      </c>
      <c r="M80" s="1">
        <f t="shared" si="40"/>
        <v>2.0999999999999943</v>
      </c>
      <c r="Q80" s="1">
        <f>(R80)^(1/2)</f>
        <v>2.2360679774997898</v>
      </c>
      <c r="R80" s="1">
        <v>5</v>
      </c>
      <c r="S80" s="1">
        <v>148.9</v>
      </c>
      <c r="T80" s="1">
        <f t="shared" si="48"/>
        <v>29.100000000000009</v>
      </c>
    </row>
    <row r="81" spans="1:20" x14ac:dyDescent="0.3">
      <c r="A81" s="1">
        <v>153.80000000000001</v>
      </c>
      <c r="B81" s="1">
        <v>160</v>
      </c>
      <c r="C81" s="1">
        <f t="shared" si="45"/>
        <v>156.9</v>
      </c>
      <c r="D81" s="1">
        <f>(B81-119.8)/(8.33/8.33)</f>
        <v>40.200000000000003</v>
      </c>
      <c r="E81" s="1">
        <f>(A81-119.8)/(8.33/8.33)</f>
        <v>34.000000000000014</v>
      </c>
      <c r="F81" s="1">
        <f t="shared" si="46"/>
        <v>37.100000000000009</v>
      </c>
      <c r="G81" s="2">
        <f t="shared" si="44"/>
        <v>4.384062043356586</v>
      </c>
      <c r="H81" s="1">
        <f>(I81)^(1/2)</f>
        <v>2.6457513110645907</v>
      </c>
      <c r="I81" s="1">
        <v>7</v>
      </c>
      <c r="J81" s="1">
        <v>156.9</v>
      </c>
      <c r="K81" s="1">
        <f t="shared" si="47"/>
        <v>37.100000000000009</v>
      </c>
      <c r="M81" s="1">
        <f t="shared" si="40"/>
        <v>3.0999999999999943</v>
      </c>
      <c r="Q81" s="1">
        <f>(R81)^(1/2)</f>
        <v>2.6457513110645907</v>
      </c>
      <c r="R81" s="1">
        <v>7</v>
      </c>
      <c r="S81" s="1">
        <v>156.9</v>
      </c>
      <c r="T81" s="1">
        <f t="shared" si="48"/>
        <v>37.100000000000009</v>
      </c>
    </row>
    <row r="82" spans="1:20" x14ac:dyDescent="0.3">
      <c r="A82" s="1">
        <v>193</v>
      </c>
      <c r="B82" s="1">
        <v>210</v>
      </c>
      <c r="C82" s="1">
        <f t="shared" si="45"/>
        <v>201.5</v>
      </c>
      <c r="D82" s="1">
        <f>(B82-119.8)/(8.33/8.33)</f>
        <v>90.2</v>
      </c>
      <c r="E82" s="1">
        <f>(A82-119.8)/(8.33/8.33)</f>
        <v>73.2</v>
      </c>
      <c r="F82" s="1">
        <f t="shared" si="46"/>
        <v>81.7</v>
      </c>
      <c r="G82" s="2">
        <f t="shared" si="44"/>
        <v>12.020815280171384</v>
      </c>
      <c r="H82" s="1">
        <f>(I82)^(1/2)</f>
        <v>5.4772255750516612</v>
      </c>
      <c r="I82" s="1">
        <v>30</v>
      </c>
      <c r="J82" s="1">
        <v>201.5</v>
      </c>
      <c r="K82" s="1">
        <f>(J82-119.8)/(8.33/8.33)</f>
        <v>81.7</v>
      </c>
      <c r="M82" s="1">
        <f>+F82-E82</f>
        <v>8.5</v>
      </c>
      <c r="N82" s="3">
        <f>+M82/F82</f>
        <v>0.10403916768665851</v>
      </c>
      <c r="O82" s="4">
        <f>+N82*2</f>
        <v>0.20807833537331702</v>
      </c>
      <c r="P82" s="5">
        <f>(D82-E82)/E82</f>
        <v>0.23224043715846993</v>
      </c>
      <c r="Q82" s="1">
        <f>(R82)^(1/2)</f>
        <v>5.4772255750516612</v>
      </c>
      <c r="R82" s="1">
        <v>30</v>
      </c>
      <c r="S82" s="1">
        <v>201.5</v>
      </c>
      <c r="T82" s="1">
        <f>(S82-119.8)/(8.33/8.33)</f>
        <v>81.7</v>
      </c>
    </row>
    <row r="83" spans="1:20" x14ac:dyDescent="0.3">
      <c r="G83" s="2"/>
    </row>
    <row r="84" spans="1:20" x14ac:dyDescent="0.3">
      <c r="G84" s="2"/>
      <c r="H84" s="1" t="s">
        <v>21</v>
      </c>
      <c r="Q84" s="1" t="s">
        <v>21</v>
      </c>
    </row>
    <row r="85" spans="1:20" x14ac:dyDescent="0.3">
      <c r="A85" s="1" t="s">
        <v>1</v>
      </c>
      <c r="B85" s="1" t="s">
        <v>2</v>
      </c>
      <c r="C85" s="1" t="s">
        <v>3</v>
      </c>
      <c r="D85" s="1" t="s">
        <v>4</v>
      </c>
      <c r="E85" s="1" t="s">
        <v>5</v>
      </c>
      <c r="F85" s="1" t="s">
        <v>6</v>
      </c>
      <c r="G85" s="1" t="s">
        <v>7</v>
      </c>
      <c r="H85" s="1" t="s">
        <v>8</v>
      </c>
      <c r="I85" s="1" t="s">
        <v>9</v>
      </c>
      <c r="J85" s="1" t="s">
        <v>10</v>
      </c>
      <c r="K85" s="1" t="s">
        <v>11</v>
      </c>
      <c r="Q85" s="1" t="s">
        <v>8</v>
      </c>
      <c r="R85" s="1" t="s">
        <v>9</v>
      </c>
      <c r="S85" s="1" t="s">
        <v>10</v>
      </c>
      <c r="T85" s="1" t="s">
        <v>11</v>
      </c>
    </row>
    <row r="86" spans="1:20" x14ac:dyDescent="0.3">
      <c r="A86" s="1">
        <v>0</v>
      </c>
      <c r="B86" s="1">
        <v>0</v>
      </c>
      <c r="C86" s="1">
        <f>+AVERAGE(B86:B86)</f>
        <v>0</v>
      </c>
      <c r="D86" s="1">
        <v>0</v>
      </c>
      <c r="E86" s="1">
        <v>0</v>
      </c>
      <c r="F86" s="1">
        <f>+AVERAGE(D86:E86)</f>
        <v>0</v>
      </c>
      <c r="G86" s="2">
        <f t="shared" ref="G86:G91" si="49">+STDEV(D86:E86)</f>
        <v>0</v>
      </c>
      <c r="H86" s="1">
        <v>0</v>
      </c>
      <c r="I86" s="1">
        <v>0</v>
      </c>
      <c r="J86" s="1">
        <v>0</v>
      </c>
      <c r="K86" s="1">
        <v>0</v>
      </c>
      <c r="Q86" s="1">
        <v>0</v>
      </c>
      <c r="R86" s="1">
        <v>0</v>
      </c>
      <c r="S86" s="1">
        <v>0</v>
      </c>
      <c r="T86" s="1">
        <v>0</v>
      </c>
    </row>
    <row r="87" spans="1:20" x14ac:dyDescent="0.3">
      <c r="A87" s="1">
        <v>119.8</v>
      </c>
      <c r="B87" s="1">
        <v>119.8</v>
      </c>
      <c r="C87" s="1">
        <f>+AVERAGE(B87:B87)</f>
        <v>119.8</v>
      </c>
      <c r="D87" s="1">
        <f>(B87-119.8)/(8.33/8.33)</f>
        <v>0</v>
      </c>
      <c r="E87" s="1">
        <f>(A87-119.8)/(8.33/8.33)</f>
        <v>0</v>
      </c>
      <c r="F87" s="1">
        <f t="shared" ref="F87:F91" si="50">+AVERAGE(D87:E87)</f>
        <v>0</v>
      </c>
      <c r="G87" s="2">
        <f t="shared" si="49"/>
        <v>0</v>
      </c>
      <c r="H87" s="1">
        <f>(I87)^(1/2)</f>
        <v>0.5</v>
      </c>
      <c r="I87" s="1">
        <f>15/60</f>
        <v>0.25</v>
      </c>
      <c r="J87" s="1">
        <v>119.8</v>
      </c>
      <c r="K87" s="1">
        <f t="shared" ref="K87:K90" si="51">(J87-119.8)/(8.33/8.33)</f>
        <v>0</v>
      </c>
      <c r="M87" s="1">
        <f t="shared" si="40"/>
        <v>0</v>
      </c>
      <c r="Q87" s="1">
        <f>(R87)^(1/2)</f>
        <v>0.5</v>
      </c>
      <c r="R87" s="1">
        <f>15/60</f>
        <v>0.25</v>
      </c>
      <c r="S87" s="1">
        <v>119.8</v>
      </c>
      <c r="T87" s="1">
        <f t="shared" ref="T87:T90" si="52">(S87-119.8)/(8.33/8.33)</f>
        <v>0</v>
      </c>
    </row>
    <row r="88" spans="1:20" x14ac:dyDescent="0.3">
      <c r="A88" s="1">
        <v>124</v>
      </c>
      <c r="B88" s="1">
        <v>126.19999999999999</v>
      </c>
      <c r="C88" s="1">
        <f>+AVERAGE(B88:B88)</f>
        <v>126.19999999999999</v>
      </c>
      <c r="D88" s="1">
        <f>(B88-119.8)/(8.33/8.33)</f>
        <v>6.3999999999999915</v>
      </c>
      <c r="E88" s="1">
        <f>(A88-119.8)/(8.33/8.33)</f>
        <v>4.2000000000000028</v>
      </c>
      <c r="F88" s="1">
        <f t="shared" si="50"/>
        <v>5.2999999999999972</v>
      </c>
      <c r="G88" s="2">
        <f t="shared" si="49"/>
        <v>1.5556349186103982</v>
      </c>
      <c r="H88" s="1">
        <f>(I88)^(1/2)</f>
        <v>1.5811388300841898</v>
      </c>
      <c r="I88" s="1">
        <v>2.5</v>
      </c>
      <c r="J88" s="1">
        <v>125.1</v>
      </c>
      <c r="K88" s="1">
        <f t="shared" si="51"/>
        <v>5.2999999999999972</v>
      </c>
      <c r="M88" s="1">
        <f t="shared" si="40"/>
        <v>1.0999999999999943</v>
      </c>
      <c r="Q88" s="1">
        <f>(R88)^(1/2)</f>
        <v>1.5811388300841898</v>
      </c>
      <c r="R88" s="1">
        <v>2.5</v>
      </c>
      <c r="S88" s="1">
        <v>125.1</v>
      </c>
      <c r="T88" s="1">
        <f t="shared" si="52"/>
        <v>5.2999999999999972</v>
      </c>
    </row>
    <row r="89" spans="1:20" x14ac:dyDescent="0.3">
      <c r="A89" s="1">
        <v>131.19999999999999</v>
      </c>
      <c r="B89" s="1">
        <v>134.19999999999999</v>
      </c>
      <c r="C89" s="1">
        <f>+AVERAGE(B89:B89)</f>
        <v>134.19999999999999</v>
      </c>
      <c r="D89" s="1">
        <f>(B89-119.8)/(8.33/8.33)</f>
        <v>14.399999999999991</v>
      </c>
      <c r="E89" s="1">
        <f>(A89-119.8)/(8.33/8.33)</f>
        <v>11.399999999999991</v>
      </c>
      <c r="F89" s="1">
        <f t="shared" si="50"/>
        <v>12.899999999999991</v>
      </c>
      <c r="G89" s="2">
        <f t="shared" si="49"/>
        <v>2.1213203435596562</v>
      </c>
      <c r="H89" s="1">
        <f>(I89)^(1/2)</f>
        <v>2.2360679774997898</v>
      </c>
      <c r="I89" s="1">
        <v>5</v>
      </c>
      <c r="J89" s="1">
        <v>132.69999999999999</v>
      </c>
      <c r="K89" s="1">
        <f t="shared" si="51"/>
        <v>12.899999999999991</v>
      </c>
      <c r="M89" s="1">
        <f t="shared" si="40"/>
        <v>1.5</v>
      </c>
      <c r="Q89" s="1">
        <f>(R89)^(1/2)</f>
        <v>2.2360679774997898</v>
      </c>
      <c r="R89" s="1">
        <v>5</v>
      </c>
      <c r="S89" s="1">
        <v>132.69999999999999</v>
      </c>
      <c r="T89" s="1">
        <f t="shared" si="52"/>
        <v>12.899999999999991</v>
      </c>
    </row>
    <row r="90" spans="1:20" x14ac:dyDescent="0.3">
      <c r="A90" s="1">
        <v>137.20000000000002</v>
      </c>
      <c r="B90" s="1">
        <v>141.6</v>
      </c>
      <c r="C90" s="1">
        <f>+AVERAGE(B90:B90)</f>
        <v>141.6</v>
      </c>
      <c r="D90" s="1">
        <f>(B90-119.8)/(8.33/8.33)</f>
        <v>21.799999999999997</v>
      </c>
      <c r="E90" s="1">
        <f>(A90-119.8)/(8.33/8.33)</f>
        <v>17.40000000000002</v>
      </c>
      <c r="F90" s="1">
        <f t="shared" si="50"/>
        <v>19.600000000000009</v>
      </c>
      <c r="G90" s="2">
        <f t="shared" si="49"/>
        <v>3.1112698372208012</v>
      </c>
      <c r="H90" s="1">
        <f>(I90)^(1/2)</f>
        <v>2.6457513110645907</v>
      </c>
      <c r="I90" s="1">
        <v>7</v>
      </c>
      <c r="J90" s="1">
        <v>139.4</v>
      </c>
      <c r="K90" s="1">
        <f t="shared" si="51"/>
        <v>19.600000000000009</v>
      </c>
      <c r="M90" s="1">
        <f t="shared" si="40"/>
        <v>2.1999999999999886</v>
      </c>
      <c r="Q90" s="1">
        <f>(R90)^(1/2)</f>
        <v>2.6457513110645907</v>
      </c>
      <c r="R90" s="1">
        <v>7</v>
      </c>
      <c r="S90" s="1">
        <v>139.4</v>
      </c>
      <c r="T90" s="1">
        <f t="shared" si="52"/>
        <v>19.600000000000009</v>
      </c>
    </row>
    <row r="91" spans="1:20" x14ac:dyDescent="0.3">
      <c r="A91" s="1">
        <v>144.30000000000001</v>
      </c>
      <c r="B91" s="1">
        <v>150.69999999999999</v>
      </c>
      <c r="C91" s="1">
        <f>+AVERAGE(A91:B91)</f>
        <v>147.5</v>
      </c>
      <c r="D91" s="1">
        <f>(B91-119.8)/(8.33/8.33)</f>
        <v>30.899999999999991</v>
      </c>
      <c r="E91" s="1">
        <f>(A91-119.8)/(8.33/8.33)</f>
        <v>24.500000000000014</v>
      </c>
      <c r="F91" s="1">
        <f t="shared" si="50"/>
        <v>27.700000000000003</v>
      </c>
      <c r="G91" s="2">
        <f t="shared" si="49"/>
        <v>4.525483399593881</v>
      </c>
      <c r="H91" s="1">
        <f>(I91)^(1/2)</f>
        <v>5.4772255750516612</v>
      </c>
      <c r="I91" s="1">
        <v>30</v>
      </c>
      <c r="J91" s="1">
        <v>147.5</v>
      </c>
      <c r="K91" s="1">
        <f>(J91-119.8)/(8.33/8.33)</f>
        <v>27.700000000000003</v>
      </c>
      <c r="M91" s="1">
        <f t="shared" si="40"/>
        <v>3.1999999999999886</v>
      </c>
      <c r="N91" s="3">
        <f>+M91/F91</f>
        <v>0.11552346570397069</v>
      </c>
      <c r="O91" s="4">
        <f>+N91*2</f>
        <v>0.23104693140794139</v>
      </c>
      <c r="P91" s="5">
        <f>(D91-E91)/E91</f>
        <v>0.26122448979591728</v>
      </c>
      <c r="Q91" s="1">
        <f>(R91)^(1/2)</f>
        <v>5.4772255750516612</v>
      </c>
      <c r="R91" s="1">
        <v>30</v>
      </c>
      <c r="S91" s="1">
        <v>147.5</v>
      </c>
      <c r="T91" s="1">
        <f>(S91-119.8)/(8.33/8.33)</f>
        <v>27.700000000000003</v>
      </c>
    </row>
    <row r="92" spans="1:20" x14ac:dyDescent="0.3">
      <c r="G92" s="2"/>
    </row>
    <row r="93" spans="1:20" x14ac:dyDescent="0.3">
      <c r="G93" s="2"/>
      <c r="H93" s="1" t="s">
        <v>22</v>
      </c>
      <c r="Q93" s="1" t="s">
        <v>22</v>
      </c>
    </row>
    <row r="94" spans="1:20" x14ac:dyDescent="0.3">
      <c r="A94" s="1" t="s">
        <v>1</v>
      </c>
      <c r="B94" s="1" t="s">
        <v>2</v>
      </c>
      <c r="C94" s="1" t="s">
        <v>3</v>
      </c>
      <c r="D94" s="1" t="s">
        <v>4</v>
      </c>
      <c r="E94" s="1" t="s">
        <v>5</v>
      </c>
      <c r="F94" s="1" t="s">
        <v>6</v>
      </c>
      <c r="G94" s="1" t="s">
        <v>7</v>
      </c>
      <c r="H94" s="1" t="s">
        <v>8</v>
      </c>
      <c r="I94" s="1" t="s">
        <v>9</v>
      </c>
      <c r="J94" s="1" t="s">
        <v>10</v>
      </c>
      <c r="K94" s="1" t="s">
        <v>11</v>
      </c>
      <c r="Q94" s="1" t="s">
        <v>8</v>
      </c>
      <c r="R94" s="1" t="s">
        <v>9</v>
      </c>
      <c r="S94" s="1" t="s">
        <v>10</v>
      </c>
      <c r="T94" s="1" t="s">
        <v>11</v>
      </c>
    </row>
    <row r="95" spans="1:20" x14ac:dyDescent="0.3">
      <c r="A95" s="1">
        <v>0</v>
      </c>
      <c r="B95" s="1">
        <v>0</v>
      </c>
      <c r="C95" s="1">
        <f t="shared" si="42"/>
        <v>0</v>
      </c>
      <c r="D95" s="1">
        <v>0</v>
      </c>
      <c r="E95" s="1">
        <v>0</v>
      </c>
      <c r="F95" s="1">
        <f>+AVERAGE(D95:E95)</f>
        <v>0</v>
      </c>
      <c r="G95" s="2">
        <f t="shared" ref="G95:G100" si="53">+STDEV(D95:E95)</f>
        <v>0</v>
      </c>
      <c r="H95" s="1">
        <v>0</v>
      </c>
      <c r="I95" s="1">
        <v>0</v>
      </c>
      <c r="J95" s="1">
        <v>0</v>
      </c>
      <c r="K95" s="1">
        <v>0</v>
      </c>
      <c r="Q95" s="1">
        <v>0</v>
      </c>
      <c r="R95" s="1">
        <v>0</v>
      </c>
      <c r="S95" s="1">
        <v>0</v>
      </c>
      <c r="T95" s="1">
        <v>0</v>
      </c>
    </row>
    <row r="96" spans="1:20" x14ac:dyDescent="0.3">
      <c r="A96" s="1">
        <v>120.39999999999999</v>
      </c>
      <c r="B96" s="1">
        <v>119.8</v>
      </c>
      <c r="C96" s="1">
        <f t="shared" si="42"/>
        <v>120.1</v>
      </c>
      <c r="D96" s="1">
        <f>(A96-119.8)/(8.33/8.33)</f>
        <v>0.59999999999999432</v>
      </c>
      <c r="E96" s="1">
        <f>(B96-119.8)/(8.33/8.33)</f>
        <v>0</v>
      </c>
      <c r="F96" s="1">
        <f t="shared" ref="F96:F100" si="54">+AVERAGE(D96:E96)</f>
        <v>0.29999999999999716</v>
      </c>
      <c r="G96" s="2">
        <f t="shared" si="53"/>
        <v>0.42426406871192446</v>
      </c>
      <c r="H96" s="1">
        <f>(I96)^(1/2)</f>
        <v>0.5</v>
      </c>
      <c r="I96" s="1">
        <f>15/60</f>
        <v>0.25</v>
      </c>
      <c r="J96" s="1">
        <v>120.1</v>
      </c>
      <c r="K96" s="1">
        <f t="shared" ref="K96:K99" si="55">(J96-119.8)/(8.33/8.33)</f>
        <v>0.29999999999999716</v>
      </c>
      <c r="M96" s="1">
        <f t="shared" si="40"/>
        <v>0.29999999999999716</v>
      </c>
      <c r="Q96" s="1">
        <f>(R96)^(1/2)</f>
        <v>0.5</v>
      </c>
      <c r="R96" s="1">
        <f>15/60</f>
        <v>0.25</v>
      </c>
      <c r="S96" s="1">
        <v>120.1</v>
      </c>
      <c r="T96" s="1">
        <f t="shared" ref="T96:T99" si="56">(S96-119.8)/(8.33/8.33)</f>
        <v>0.29999999999999716</v>
      </c>
    </row>
    <row r="97" spans="1:20" x14ac:dyDescent="0.3">
      <c r="A97" s="1">
        <v>125.3</v>
      </c>
      <c r="B97" s="1">
        <v>122.89999999999999</v>
      </c>
      <c r="C97" s="1">
        <f t="shared" si="42"/>
        <v>124.1</v>
      </c>
      <c r="D97" s="1">
        <f t="shared" ref="D97:E100" si="57">(A97-119.8)/(8.33/8.33)</f>
        <v>5.5</v>
      </c>
      <c r="E97" s="1">
        <f t="shared" si="57"/>
        <v>3.0999999999999943</v>
      </c>
      <c r="F97" s="1">
        <f t="shared" si="54"/>
        <v>4.2999999999999972</v>
      </c>
      <c r="G97" s="2">
        <f t="shared" si="53"/>
        <v>1.6970562748477169</v>
      </c>
      <c r="H97" s="1">
        <f>(I97)^(1/2)</f>
        <v>1.5811388300841898</v>
      </c>
      <c r="I97" s="1">
        <v>2.5</v>
      </c>
      <c r="J97" s="1">
        <v>124.1</v>
      </c>
      <c r="K97" s="1">
        <f t="shared" si="55"/>
        <v>4.2999999999999972</v>
      </c>
      <c r="M97" s="1">
        <f t="shared" si="40"/>
        <v>1.2000000000000028</v>
      </c>
      <c r="Q97" s="1">
        <f>(R97)^(1/2)</f>
        <v>1.5811388300841898</v>
      </c>
      <c r="R97" s="1">
        <v>2.5</v>
      </c>
      <c r="S97" s="1">
        <v>124.1</v>
      </c>
      <c r="T97" s="1">
        <f t="shared" si="56"/>
        <v>4.2999999999999972</v>
      </c>
    </row>
    <row r="98" spans="1:20" x14ac:dyDescent="0.3">
      <c r="A98" s="1">
        <v>139.5</v>
      </c>
      <c r="B98" s="1">
        <v>135.69999999999999</v>
      </c>
      <c r="C98" s="1">
        <f t="shared" si="42"/>
        <v>137.6</v>
      </c>
      <c r="D98" s="1">
        <f t="shared" si="57"/>
        <v>19.700000000000003</v>
      </c>
      <c r="E98" s="1">
        <f t="shared" si="57"/>
        <v>15.899999999999991</v>
      </c>
      <c r="F98" s="1">
        <f t="shared" si="54"/>
        <v>17.799999999999997</v>
      </c>
      <c r="G98" s="2">
        <f t="shared" si="53"/>
        <v>2.6870057685088855</v>
      </c>
      <c r="H98" s="1">
        <f>(I98)^(1/2)</f>
        <v>2.2360679774997898</v>
      </c>
      <c r="I98" s="1">
        <v>5</v>
      </c>
      <c r="J98" s="1">
        <v>137.6</v>
      </c>
      <c r="K98" s="1">
        <f t="shared" si="55"/>
        <v>17.799999999999997</v>
      </c>
      <c r="M98" s="1">
        <f t="shared" si="40"/>
        <v>1.9000000000000057</v>
      </c>
      <c r="Q98" s="1">
        <f>(R98)^(1/2)</f>
        <v>2.2360679774997898</v>
      </c>
      <c r="R98" s="1">
        <v>5</v>
      </c>
      <c r="S98" s="1">
        <v>137.6</v>
      </c>
      <c r="T98" s="1">
        <f t="shared" si="56"/>
        <v>17.799999999999997</v>
      </c>
    </row>
    <row r="99" spans="1:20" x14ac:dyDescent="0.3">
      <c r="A99" s="1">
        <v>150.9</v>
      </c>
      <c r="B99" s="1">
        <v>145.9</v>
      </c>
      <c r="C99" s="1">
        <f t="shared" si="42"/>
        <v>148.4</v>
      </c>
      <c r="D99" s="1">
        <f t="shared" si="57"/>
        <v>31.100000000000009</v>
      </c>
      <c r="E99" s="1">
        <f t="shared" si="57"/>
        <v>26.100000000000009</v>
      </c>
      <c r="F99" s="1">
        <f t="shared" si="54"/>
        <v>28.600000000000009</v>
      </c>
      <c r="G99" s="2">
        <f t="shared" si="53"/>
        <v>3.5355339059327378</v>
      </c>
      <c r="H99" s="1">
        <f>(I99)^(1/2)</f>
        <v>2.6457513110645907</v>
      </c>
      <c r="I99" s="1">
        <v>7</v>
      </c>
      <c r="J99" s="1">
        <v>148.4</v>
      </c>
      <c r="K99" s="1">
        <f t="shared" si="55"/>
        <v>28.600000000000009</v>
      </c>
      <c r="M99" s="1">
        <f t="shared" si="40"/>
        <v>2.5</v>
      </c>
      <c r="Q99" s="1">
        <f>(R99)^(1/2)</f>
        <v>2.6457513110645907</v>
      </c>
      <c r="R99" s="1">
        <v>7</v>
      </c>
      <c r="S99" s="1">
        <v>148.4</v>
      </c>
      <c r="T99" s="1">
        <f t="shared" si="56"/>
        <v>28.600000000000009</v>
      </c>
    </row>
    <row r="100" spans="1:20" x14ac:dyDescent="0.3">
      <c r="A100" s="1">
        <v>158.69999999999999</v>
      </c>
      <c r="B100" s="1">
        <v>151.69999999999999</v>
      </c>
      <c r="C100" s="1">
        <f t="shared" si="42"/>
        <v>155.19999999999999</v>
      </c>
      <c r="D100" s="1">
        <f t="shared" si="57"/>
        <v>38.899999999999991</v>
      </c>
      <c r="E100" s="1">
        <f t="shared" si="57"/>
        <v>31.899999999999991</v>
      </c>
      <c r="F100" s="1">
        <f t="shared" si="54"/>
        <v>35.399999999999991</v>
      </c>
      <c r="G100" s="2">
        <f t="shared" si="53"/>
        <v>4.9497474683058327</v>
      </c>
      <c r="H100" s="1">
        <f>(I100)^(1/2)</f>
        <v>5.4772255750516612</v>
      </c>
      <c r="I100" s="1">
        <v>30</v>
      </c>
      <c r="J100" s="1">
        <v>155.19999999999999</v>
      </c>
      <c r="K100" s="1">
        <f>(J100-119.8)/(8.33/8.33)</f>
        <v>35.399999999999991</v>
      </c>
      <c r="M100" s="1">
        <f t="shared" si="40"/>
        <v>3.5</v>
      </c>
      <c r="N100" s="3">
        <f>+M100/F100</f>
        <v>9.887005649717516E-2</v>
      </c>
      <c r="O100" s="4">
        <f>+N100*2</f>
        <v>0.19774011299435032</v>
      </c>
      <c r="P100" s="5">
        <f>(D100-E100)/E100</f>
        <v>0.21943573667711605</v>
      </c>
      <c r="Q100" s="1">
        <f>(R100)^(1/2)</f>
        <v>5.4772255750516612</v>
      </c>
      <c r="R100" s="1">
        <v>30</v>
      </c>
      <c r="S100" s="1">
        <v>155.19999999999999</v>
      </c>
      <c r="T100" s="1">
        <f>(S100-119.8)/(8.33/8.33)</f>
        <v>35.399999999999991</v>
      </c>
    </row>
    <row r="101" spans="1:20" x14ac:dyDescent="0.3">
      <c r="D101" s="1">
        <f>+E100/D100</f>
        <v>0.82005141388174807</v>
      </c>
    </row>
    <row r="102" spans="1:20" x14ac:dyDescent="0.3">
      <c r="D102" s="1">
        <f>1-D101</f>
        <v>0.17994858611825193</v>
      </c>
      <c r="N102" s="1">
        <f>+D100-E100</f>
        <v>7</v>
      </c>
    </row>
    <row r="104" spans="1:20" x14ac:dyDescent="0.3">
      <c r="F104" s="1">
        <f>28.4/42.4-1</f>
        <v>-0.33018867924528306</v>
      </c>
      <c r="J104" s="3">
        <f>+(100-95)/95</f>
        <v>5.2631578947368418E-2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 39, 40 &amp; 44</vt:lpstr>
      <vt:lpstr>Experiments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Musaab Magzoub</dc:creator>
  <cp:lastModifiedBy>Musaab Magzoub</cp:lastModifiedBy>
  <dcterms:created xsi:type="dcterms:W3CDTF">2015-06-05T18:17:20Z</dcterms:created>
  <dcterms:modified xsi:type="dcterms:W3CDTF">2022-06-19T20:02:22Z</dcterms:modified>
</cp:coreProperties>
</file>