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megcorp.sharepoint.com/sites/23007327.00/Shared Documents/General/Energy Model/Analysis - Comm Buildings/"/>
    </mc:Choice>
  </mc:AlternateContent>
  <xr:revisionPtr revIDLastSave="120" documentId="8_{EB197076-B95C-493B-88A2-AECB949C3313}" xr6:coauthVersionLast="47" xr6:coauthVersionMax="47" xr10:uidLastSave="{176E869C-CD87-47ED-861B-24FA29F2BCF9}"/>
  <bookViews>
    <workbookView xWindow="16354" yWindow="1817" windowWidth="22149" windowHeight="13320" firstSheet="1" activeTab="5" xr2:uid="{00000000-000D-0000-FFFF-FFFF00000000}"/>
  </bookViews>
  <sheets>
    <sheet name="Comm Center Elec" sheetId="2" r:id="rId1"/>
    <sheet name="Comm Center Gas" sheetId="4" r:id="rId2"/>
    <sheet name="Bryant Elem" sheetId="6" r:id="rId3"/>
    <sheet name="County Health" sheetId="5" r:id="rId4"/>
    <sheet name="Wheeler Elec" sheetId="7" r:id="rId5"/>
    <sheet name="Wheeler Gas" sheetId="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8" l="1"/>
  <c r="D3" i="8"/>
  <c r="J3" i="8"/>
  <c r="D4" i="8"/>
  <c r="J4" i="8"/>
  <c r="D5" i="8"/>
  <c r="J5" i="8"/>
  <c r="D6" i="8"/>
  <c r="J6" i="8"/>
  <c r="D7" i="8"/>
  <c r="J7" i="8"/>
  <c r="D8" i="8"/>
  <c r="J8" i="8"/>
  <c r="D9" i="8"/>
  <c r="J9" i="8"/>
  <c r="D10" i="8"/>
  <c r="J10" i="8"/>
  <c r="D11" i="8"/>
  <c r="J11" i="8"/>
  <c r="D12" i="8"/>
  <c r="J12" i="8"/>
  <c r="D13" i="8"/>
  <c r="J13" i="8"/>
  <c r="D14" i="8"/>
  <c r="J14" i="8"/>
  <c r="D15" i="8"/>
  <c r="J15" i="8"/>
  <c r="D16" i="8"/>
  <c r="J16" i="8"/>
  <c r="D17" i="8"/>
  <c r="J17" i="8"/>
  <c r="D18" i="8"/>
  <c r="J18" i="8"/>
  <c r="D19" i="8"/>
  <c r="J19" i="8"/>
  <c r="D20" i="8"/>
  <c r="J20" i="8"/>
  <c r="D21" i="8"/>
  <c r="J21" i="8"/>
  <c r="D22" i="8"/>
  <c r="J22" i="8"/>
  <c r="D23" i="8"/>
  <c r="J23" i="8"/>
  <c r="D24" i="8"/>
  <c r="J24" i="8"/>
  <c r="K25" i="8" s="1"/>
  <c r="D25" i="8"/>
  <c r="J25" i="8"/>
  <c r="D26" i="8"/>
  <c r="J26" i="8"/>
  <c r="K26" i="8" s="1"/>
  <c r="D27" i="8"/>
  <c r="J27" i="8"/>
  <c r="D28" i="8"/>
  <c r="J28" i="8"/>
  <c r="D29" i="8"/>
  <c r="J29" i="8"/>
  <c r="D30" i="8"/>
  <c r="J30" i="8"/>
  <c r="D31" i="8"/>
  <c r="J31" i="8"/>
  <c r="D32" i="8"/>
  <c r="J32" i="8"/>
  <c r="D33" i="8"/>
  <c r="J33" i="8"/>
  <c r="D34" i="8"/>
  <c r="J34" i="8"/>
  <c r="D35" i="8"/>
  <c r="J35" i="8"/>
  <c r="D36" i="8"/>
  <c r="J36" i="8"/>
  <c r="D37" i="8"/>
  <c r="J37" i="8"/>
  <c r="D38" i="8"/>
  <c r="J38" i="8"/>
  <c r="D39" i="8"/>
  <c r="E50" i="8" s="1"/>
  <c r="H39" i="8"/>
  <c r="J39" i="8"/>
  <c r="M39" i="8"/>
  <c r="D40" i="8"/>
  <c r="H40" i="8"/>
  <c r="J40" i="8"/>
  <c r="M40" i="8"/>
  <c r="D41" i="8"/>
  <c r="H41" i="8"/>
  <c r="J41" i="8"/>
  <c r="M41" i="8"/>
  <c r="D42" i="8"/>
  <c r="H42" i="8"/>
  <c r="J42" i="8"/>
  <c r="M42" i="8"/>
  <c r="D43" i="8"/>
  <c r="H43" i="8"/>
  <c r="J43" i="8"/>
  <c r="M43" i="8"/>
  <c r="D44" i="8"/>
  <c r="H44" i="8"/>
  <c r="J44" i="8"/>
  <c r="M44" i="8"/>
  <c r="D45" i="8"/>
  <c r="H45" i="8"/>
  <c r="J45" i="8"/>
  <c r="M45" i="8"/>
  <c r="D46" i="8"/>
  <c r="H46" i="8"/>
  <c r="J46" i="8"/>
  <c r="M46" i="8"/>
  <c r="D47" i="8"/>
  <c r="H47" i="8"/>
  <c r="J47" i="8"/>
  <c r="M47" i="8"/>
  <c r="D48" i="8"/>
  <c r="H48" i="8"/>
  <c r="J48" i="8"/>
  <c r="M48" i="8"/>
  <c r="D49" i="8"/>
  <c r="H49" i="8"/>
  <c r="H51" i="8" s="1"/>
  <c r="J49" i="8"/>
  <c r="K49" i="8"/>
  <c r="M49" i="8"/>
  <c r="D50" i="8"/>
  <c r="H50" i="8"/>
  <c r="J50" i="8"/>
  <c r="K50" i="8"/>
  <c r="M50" i="8"/>
  <c r="D51" i="8"/>
  <c r="J51" i="8"/>
  <c r="D52" i="8"/>
  <c r="J52" i="8"/>
  <c r="D53" i="8"/>
  <c r="J53" i="8"/>
  <c r="K62" i="8" s="1"/>
  <c r="D54" i="8"/>
  <c r="J54" i="8"/>
  <c r="D55" i="8"/>
  <c r="J55" i="8"/>
  <c r="D56" i="8"/>
  <c r="J56" i="8"/>
  <c r="D57" i="8"/>
  <c r="J57" i="8"/>
  <c r="D58" i="8"/>
  <c r="J58" i="8"/>
  <c r="D59" i="8"/>
  <c r="J59" i="8"/>
  <c r="D60" i="8"/>
  <c r="J60" i="8"/>
  <c r="D61" i="8"/>
  <c r="J61" i="8"/>
  <c r="D62" i="8"/>
  <c r="E61" i="8" s="1"/>
  <c r="J62" i="8"/>
  <c r="D63" i="8"/>
  <c r="J63" i="8"/>
  <c r="I2" i="7"/>
  <c r="J2" i="7"/>
  <c r="K2" i="7"/>
  <c r="L2" i="7"/>
  <c r="I3" i="7"/>
  <c r="L3" i="7" s="1"/>
  <c r="J3" i="7"/>
  <c r="K3" i="7"/>
  <c r="I4" i="7"/>
  <c r="L4" i="7" s="1"/>
  <c r="J4" i="7"/>
  <c r="K4" i="7"/>
  <c r="I5" i="7"/>
  <c r="L5" i="7" s="1"/>
  <c r="J5" i="7"/>
  <c r="K5" i="7"/>
  <c r="I6" i="7"/>
  <c r="J6" i="7"/>
  <c r="K6" i="7"/>
  <c r="L6" i="7"/>
  <c r="I7" i="7"/>
  <c r="L7" i="7" s="1"/>
  <c r="J7" i="7"/>
  <c r="K7" i="7"/>
  <c r="I8" i="7"/>
  <c r="L8" i="7" s="1"/>
  <c r="J8" i="7"/>
  <c r="K8" i="7"/>
  <c r="I9" i="7"/>
  <c r="L9" i="7" s="1"/>
  <c r="J9" i="7"/>
  <c r="K9" i="7"/>
  <c r="I10" i="7"/>
  <c r="J10" i="7"/>
  <c r="K10" i="7"/>
  <c r="L10" i="7"/>
  <c r="I11" i="7"/>
  <c r="L11" i="7" s="1"/>
  <c r="J11" i="7"/>
  <c r="K11" i="7"/>
  <c r="I12" i="7"/>
  <c r="L12" i="7" s="1"/>
  <c r="J12" i="7"/>
  <c r="K12" i="7"/>
  <c r="I13" i="7"/>
  <c r="L13" i="7" s="1"/>
  <c r="J13" i="7"/>
  <c r="K13" i="7"/>
  <c r="E62" i="8" l="1"/>
  <c r="K61" i="8"/>
  <c r="K38" i="8"/>
  <c r="K14" i="8"/>
  <c r="E38" i="8"/>
  <c r="E25" i="8"/>
  <c r="E14" i="8"/>
  <c r="K37" i="8"/>
  <c r="K13" i="8"/>
  <c r="E37" i="8"/>
  <c r="E26" i="8"/>
  <c r="E13" i="8"/>
  <c r="L14" i="7"/>
  <c r="C11" i="7" l="1"/>
  <c r="C7" i="7"/>
  <c r="C3" i="7"/>
  <c r="C13" i="7"/>
  <c r="C2" i="7"/>
  <c r="C5" i="7"/>
  <c r="C8" i="7"/>
  <c r="C9" i="7"/>
  <c r="C10" i="7"/>
  <c r="C4" i="7"/>
  <c r="C12" i="7"/>
  <c r="C6" i="7"/>
  <c r="C14" i="7" l="1"/>
  <c r="D37" i="6" l="1"/>
  <c r="F85" i="6"/>
  <c r="E85" i="6"/>
  <c r="I86" i="6"/>
  <c r="J86" i="6"/>
  <c r="F97" i="6"/>
  <c r="I87" i="6"/>
  <c r="K97" i="6" s="1"/>
  <c r="J87" i="6"/>
  <c r="L97" i="6" s="1"/>
  <c r="I88" i="6"/>
  <c r="J88" i="6"/>
  <c r="I89" i="6"/>
  <c r="J89" i="6"/>
  <c r="I90" i="6"/>
  <c r="J90" i="6"/>
  <c r="I91" i="6"/>
  <c r="J91" i="6"/>
  <c r="I92" i="6"/>
  <c r="J92" i="6"/>
  <c r="I93" i="6"/>
  <c r="J93" i="6"/>
  <c r="I94" i="6"/>
  <c r="J94" i="6"/>
  <c r="I95" i="6"/>
  <c r="J95" i="6"/>
  <c r="I96" i="6"/>
  <c r="J96" i="6"/>
  <c r="I97" i="6"/>
  <c r="J97" i="6"/>
  <c r="D61" i="6" l="1"/>
  <c r="D49" i="6"/>
  <c r="E37" i="6"/>
  <c r="E25" i="6"/>
  <c r="E97" i="6"/>
  <c r="E61" i="6"/>
  <c r="F49" i="6"/>
  <c r="D25" i="6"/>
  <c r="D13" i="6"/>
  <c r="F61" i="6"/>
  <c r="E73" i="6"/>
  <c r="F37" i="6"/>
  <c r="D109" i="6"/>
  <c r="E109" i="6"/>
  <c r="E49" i="6"/>
  <c r="D85" i="6"/>
  <c r="D73" i="6"/>
  <c r="F13" i="6"/>
  <c r="F73" i="6"/>
  <c r="F25" i="6"/>
  <c r="D97" i="6"/>
  <c r="M97" i="6"/>
  <c r="F109" i="6"/>
  <c r="E13" i="6"/>
  <c r="G8" i="5" l="1"/>
  <c r="G9" i="5"/>
  <c r="G7" i="5"/>
  <c r="G6" i="5"/>
  <c r="C7" i="5"/>
  <c r="C13" i="5"/>
  <c r="C12" i="5"/>
  <c r="C11" i="5"/>
  <c r="C6" i="5"/>
  <c r="C4" i="5"/>
  <c r="C3" i="5"/>
  <c r="C2" i="5"/>
  <c r="E2" i="5"/>
  <c r="G2" i="5"/>
  <c r="I2" i="5"/>
  <c r="E3" i="5"/>
  <c r="G3" i="5"/>
  <c r="I3" i="5"/>
  <c r="E4" i="5"/>
  <c r="G4" i="5"/>
  <c r="I4" i="5"/>
  <c r="C5" i="5"/>
  <c r="E5" i="5"/>
  <c r="G5" i="5"/>
  <c r="I5" i="5"/>
  <c r="E6" i="5"/>
  <c r="I6" i="5"/>
  <c r="E7" i="5"/>
  <c r="I7" i="5"/>
  <c r="C8" i="5"/>
  <c r="E8" i="5"/>
  <c r="I8" i="5"/>
  <c r="C9" i="5"/>
  <c r="E9" i="5"/>
  <c r="I9" i="5"/>
  <c r="C10" i="5"/>
  <c r="E10" i="5"/>
  <c r="G10" i="5"/>
  <c r="I10" i="5"/>
  <c r="E11" i="5"/>
  <c r="G11" i="5"/>
  <c r="I11" i="5"/>
  <c r="E12" i="5"/>
  <c r="G12" i="5"/>
  <c r="I12" i="5"/>
  <c r="E13" i="5"/>
  <c r="G13" i="5"/>
  <c r="I13" i="5"/>
  <c r="C8" i="4" l="1"/>
  <c r="C9" i="4"/>
  <c r="C11" i="4"/>
  <c r="C7" i="4"/>
  <c r="C6" i="4"/>
  <c r="C3" i="4"/>
  <c r="C2" i="4"/>
  <c r="E2" i="4"/>
  <c r="F2" i="4"/>
  <c r="E3" i="4"/>
  <c r="F3" i="4" s="1"/>
  <c r="C4" i="4"/>
  <c r="E4" i="4"/>
  <c r="E14" i="4" s="1"/>
  <c r="E15" i="4" s="1"/>
  <c r="F4" i="4"/>
  <c r="C5" i="4"/>
  <c r="E5" i="4"/>
  <c r="F5" i="4" s="1"/>
  <c r="E6" i="4"/>
  <c r="F6" i="4"/>
  <c r="E7" i="4"/>
  <c r="F7" i="4" s="1"/>
  <c r="E8" i="4"/>
  <c r="F8" i="4"/>
  <c r="E9" i="4"/>
  <c r="F9" i="4" s="1"/>
  <c r="C10" i="4"/>
  <c r="E10" i="4"/>
  <c r="F10" i="4"/>
  <c r="E11" i="4"/>
  <c r="F11" i="4" s="1"/>
  <c r="C12" i="4"/>
  <c r="E12" i="4"/>
  <c r="F12" i="4"/>
  <c r="C13" i="4"/>
  <c r="E13" i="4"/>
  <c r="F13" i="4" s="1"/>
  <c r="B13" i="2"/>
  <c r="C13" i="2" s="1"/>
  <c r="C12" i="2"/>
  <c r="B12" i="2"/>
  <c r="B11" i="2"/>
  <c r="C11" i="2" s="1"/>
  <c r="C10" i="2"/>
  <c r="B10" i="2"/>
  <c r="C9" i="2"/>
  <c r="B9" i="2"/>
  <c r="C8" i="2"/>
  <c r="B8" i="2"/>
  <c r="B7" i="2"/>
  <c r="C7" i="2" s="1"/>
  <c r="C6" i="2"/>
  <c r="B6" i="2"/>
  <c r="C5" i="2"/>
  <c r="B5" i="2"/>
  <c r="C4" i="2"/>
  <c r="B4" i="2"/>
  <c r="B3" i="2"/>
  <c r="C3" i="2" s="1"/>
  <c r="C2" i="2"/>
  <c r="B2" i="2"/>
  <c r="C14" i="4" l="1"/>
  <c r="C15" i="4" s="1"/>
  <c r="E2" i="2" l="1"/>
  <c r="E3" i="2"/>
  <c r="E4" i="2"/>
  <c r="E5" i="2"/>
  <c r="E6" i="2"/>
  <c r="E7" i="2"/>
  <c r="E8" i="2"/>
  <c r="E9" i="2"/>
  <c r="E10" i="2"/>
  <c r="E11" i="2"/>
  <c r="E12" i="2"/>
  <c r="E13" i="2"/>
</calcChain>
</file>

<file path=xl/sharedStrings.xml><?xml version="1.0" encoding="utf-8"?>
<sst xmlns="http://schemas.openxmlformats.org/spreadsheetml/2006/main" count="151" uniqueCount="116">
  <si>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</si>
  <si>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</si>
  <si>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</si>
  <si>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</si>
  <si>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</si>
  <si>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</si>
  <si>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</si>
  <si>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</si>
  <si>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</si>
  <si>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</si>
  <si>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</si>
  <si>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</si>
  <si>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EM (kBtu)</t>
  </si>
  <si>
    <t>EM (Btu)</t>
  </si>
  <si>
    <t>2022 Existing (kWh)</t>
  </si>
  <si>
    <t>2022 Existing (kBtu)</t>
  </si>
  <si>
    <t>EUI</t>
  </si>
  <si>
    <t>Total</t>
  </si>
  <si>
    <t>Month</t>
  </si>
  <si>
    <t>2022 Existing (Therms)</t>
  </si>
  <si>
    <t>Average Existing (Therms)</t>
  </si>
  <si>
    <t>Average Existing (kBtu)</t>
  </si>
  <si>
    <t>EM (Therms)</t>
  </si>
  <si>
    <t>EM Gas (kBtu)</t>
  </si>
  <si>
    <t>EM Gas (Btu)</t>
  </si>
  <si>
    <t>EM Electric (kBtu)</t>
  </si>
  <si>
    <t>EM Electric (Btu)</t>
  </si>
  <si>
    <t>Electric Existing (kWh)</t>
  </si>
  <si>
    <t>Electric Existing (kBtu)</t>
  </si>
  <si>
    <t>Gas Existing (CCF)</t>
  </si>
  <si>
    <t>Gas Existing (kBtu)</t>
  </si>
  <si>
    <t>Elec</t>
  </si>
  <si>
    <t>Gas</t>
  </si>
  <si>
    <t>EM Elec (kBtu)</t>
  </si>
  <si>
    <t>EM Elec (Btu)</t>
  </si>
  <si>
    <t>Date</t>
  </si>
  <si>
    <t>Elec Existing (kBtu)</t>
  </si>
  <si>
    <t xml:space="preserve">Gas Existing EUI </t>
  </si>
  <si>
    <t>Elec Existing EUI</t>
  </si>
  <si>
    <t>Total Existing EUI</t>
  </si>
  <si>
    <t>EM Total (kBtu)</t>
  </si>
  <si>
    <t>EM \Vehicle Storage (kBtu)</t>
  </si>
  <si>
    <t>EM Maintenance (kBtu)</t>
  </si>
  <si>
    <t>EM Operations Center (kBtu)</t>
  </si>
  <si>
    <t>EM Vehicle Storage (Btu)</t>
  </si>
  <si>
    <t>EM Maintenance (Btu)</t>
  </si>
  <si>
    <t>EM Operations Center (Btu)</t>
  </si>
  <si>
    <t>202401</t>
  </si>
  <si>
    <t>202312</t>
  </si>
  <si>
    <t>202311</t>
  </si>
  <si>
    <t>202310</t>
  </si>
  <si>
    <t>202309</t>
  </si>
  <si>
    <t>202308</t>
  </si>
  <si>
    <t>202307</t>
  </si>
  <si>
    <t>202306</t>
  </si>
  <si>
    <t>202305</t>
  </si>
  <si>
    <t>202304</t>
  </si>
  <si>
    <t>202303</t>
  </si>
  <si>
    <t>202302</t>
  </si>
  <si>
    <t>202301</t>
  </si>
  <si>
    <t>202212</t>
  </si>
  <si>
    <t>202211</t>
  </si>
  <si>
    <t>202210</t>
  </si>
  <si>
    <t>202209</t>
  </si>
  <si>
    <t>202208</t>
  </si>
  <si>
    <t>202207</t>
  </si>
  <si>
    <t>202206</t>
  </si>
  <si>
    <t>202205</t>
  </si>
  <si>
    <t>202204</t>
  </si>
  <si>
    <t>202203</t>
  </si>
  <si>
    <t>202202</t>
  </si>
  <si>
    <t>202201</t>
  </si>
  <si>
    <t>202112</t>
  </si>
  <si>
    <t>202111</t>
  </si>
  <si>
    <t>202110</t>
  </si>
  <si>
    <t>202109</t>
  </si>
  <si>
    <t>202108</t>
  </si>
  <si>
    <t>202107</t>
  </si>
  <si>
    <t>202106</t>
  </si>
  <si>
    <t>202105</t>
  </si>
  <si>
    <t>202104</t>
  </si>
  <si>
    <t>202103</t>
  </si>
  <si>
    <t>202102</t>
  </si>
  <si>
    <t>202101</t>
  </si>
  <si>
    <t>202012</t>
  </si>
  <si>
    <t>202011</t>
  </si>
  <si>
    <t>202010</t>
  </si>
  <si>
    <t>202009</t>
  </si>
  <si>
    <t>202008</t>
  </si>
  <si>
    <t>202007</t>
  </si>
  <si>
    <t>202006</t>
  </si>
  <si>
    <t>202005</t>
  </si>
  <si>
    <t>202004</t>
  </si>
  <si>
    <t>202003</t>
  </si>
  <si>
    <t>202002</t>
  </si>
  <si>
    <t>202001</t>
  </si>
  <si>
    <t>201912</t>
  </si>
  <si>
    <t>201911</t>
  </si>
  <si>
    <t>201910</t>
  </si>
  <si>
    <t>201909</t>
  </si>
  <si>
    <t>201908</t>
  </si>
  <si>
    <t>201907</t>
  </si>
  <si>
    <t>201906</t>
  </si>
  <si>
    <t>201905</t>
  </si>
  <si>
    <t>201904</t>
  </si>
  <si>
    <t>201903</t>
  </si>
  <si>
    <t>201902</t>
  </si>
  <si>
    <t>201901</t>
  </si>
  <si>
    <t>EM Gas (kbtu)</t>
  </si>
  <si>
    <t>Gas Existing (kbtu)</t>
  </si>
  <si>
    <t>Wheeler Center</t>
  </si>
  <si>
    <t>4301 Stone School - Wheeler Center Fleet Services</t>
  </si>
  <si>
    <t>City of Ann Arbor 2420692351 Ann Arbor MI (59198     ) (Dth)</t>
  </si>
  <si>
    <t>City of Ann Arbor 2420692071 Ann Arbor MI (59197     ) (Dth)</t>
  </si>
  <si>
    <t>Maintenance EM (Btu)</t>
  </si>
  <si>
    <t>Vehicle Storage EM (Btu)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</si>
</sst>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3" fontId="0" fillId="0" borderId="0" xfId="0" applyNumberFormat="1"/>
    <xf numFmtId="0" fontId="3" fillId="0" borderId="0" xfId="1"/>
    <xf numFmtId="165" fontId="3" fillId="0" borderId="0" xfId="1" applyNumberFormat="1"/>
    <xf numFmtId="14" fontId="3" fillId="0" borderId="0" xfId="1" applyNumberFormat="1"/>
    <xf numFmtId="0" fontId="4" fillId="0" borderId="0" xfId="0" applyFont="1"/>
    <xf numFmtId="0" fontId="4" fillId="0" borderId="0" xfId="1" applyFont="1"/>
    <xf numFmtId="1" fontId="3" fillId="0" borderId="0" xfId="1" applyNumberFormat="1"/>
    <xf numFmtId="1" fontId="4" fillId="0" borderId="0" xfId="1" applyNumberFormat="1" applyFont="1" applyAlignment="1">
      <alignment vertical="center" wrapText="1"/>
    </xf>
    <xf numFmtId="1" fontId="4" fillId="0" borderId="0" xfId="1" applyNumberFormat="1" applyFont="1"/>
    <xf numFmtId="17" fontId="0" fillId="0" borderId="0" xfId="0" applyNumberFormat="1"/>
    <xf numFmtId="0" fontId="5" fillId="0" borderId="0" xfId="2">
      <alignment vertical="center"/>
    </xf>
    <xf numFmtId="17" fontId="5" fillId="0" borderId="0" xfId="2" applyNumberFormat="1">
      <alignment vertical="center"/>
    </xf>
    <xf numFmtId="1" fontId="6" fillId="0" borderId="0" xfId="2" applyNumberFormat="1" applyFont="1">
      <alignment vertical="center"/>
    </xf>
    <xf numFmtId="1" fontId="5" fillId="0" borderId="0" xfId="2" applyNumberFormat="1">
      <alignment vertical="center"/>
    </xf>
    <xf numFmtId="0" fontId="6" fillId="0" borderId="0" xfId="2" applyFont="1">
      <alignment vertical="center"/>
    </xf>
    <xf numFmtId="0" fontId="5" fillId="0" borderId="0" xfId="2" applyAlignment="1">
      <alignment vertical="center" wrapText="1"/>
    </xf>
  </cellXfs>
  <cellStyles count="3">
    <cellStyle name="Normal" xfId="0" builtinId="0"/>
    <cellStyle name="Normal 2" xfId="1" xr:uid="{A1C86606-470B-4928-A4F2-E6C01B4C0D1B}"/>
    <cellStyle name="Normal 3" xfId="2" xr:uid="{7DBC430E-8782-4444-89FC-5101573447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Community</a:t>
            </a:r>
            <a:r>
              <a:rPr lang="en-US" baseline="0"/>
              <a:t> Center Electricity Usage - Monthly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'Comm Center Elec'!$C$1</c:f>
              <c:strCache>
                <c:ptCount val="1"/>
                <c:pt idx="0">
                  <c:v>2022 Existing (kBtu)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'Comm Center Elec'!$A$2:$A$13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'Comm Center Elec'!$C$2:$C$13</c:f>
              <c:numCache>
                <c:formatCode>0</c:formatCode>
                <c:ptCount val="12"/>
                <c:pt idx="0">
                  <c:v>9041.7999999999993</c:v>
                </c:pt>
                <c:pt idx="1">
                  <c:v>8424.2279999999992</c:v>
                </c:pt>
                <c:pt idx="2">
                  <c:v>9123.6880000000001</c:v>
                </c:pt>
                <c:pt idx="3">
                  <c:v>11133.356</c:v>
                </c:pt>
                <c:pt idx="4">
                  <c:v>16022.752</c:v>
                </c:pt>
                <c:pt idx="5">
                  <c:v>17435.32</c:v>
                </c:pt>
                <c:pt idx="6">
                  <c:v>17179.419999999998</c:v>
                </c:pt>
                <c:pt idx="7">
                  <c:v>15354</c:v>
                </c:pt>
                <c:pt idx="8">
                  <c:v>12754.056</c:v>
                </c:pt>
                <c:pt idx="9">
                  <c:v>9993.7479999999996</c:v>
                </c:pt>
                <c:pt idx="10">
                  <c:v>10727.328</c:v>
                </c:pt>
                <c:pt idx="11">
                  <c:v>9106.6280000000006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1-4026-894F-0AD88987910F}"/>
            </c:ext>
          </c:extLst>
        </c:ser>
        <c:ser>
          <c:idx val="1"/>
          <c:order val="1"/>
          <c:tx>
            <c:strRef>
              <c:f>'Comm Center Elec'!$E$1</c:f>
              <c:strCache>
                <c:ptCount val="1"/>
                <c:pt idx="0">
                  <c:v>EM (kBtu)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'Comm Center Elec'!$A$2:$A$13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'Comm Center Elec'!$E$2:$E$13</c:f>
              <c:numCache>
                <c:formatCode>0</c:formatCode>
                <c:ptCount val="12"/>
                <c:pt idx="0">
                  <c:v>11096.5933700849</c:v>
                </c:pt>
                <c:pt idx="1">
                  <c:v>10027.970088742699</c:v>
                </c:pt>
                <c:pt idx="2">
                  <c:v>10879.6882925639</c:v>
                </c:pt>
                <c:pt idx="3">
                  <c:v>10995.311054989799</c:v>
                </c:pt>
                <c:pt idx="4">
                  <c:v>15357.4409383288</c:v>
                </c:pt>
                <c:pt idx="5">
                  <c:v>16956.211081642199</c:v>
                </c:pt>
                <c:pt idx="6">
                  <c:v>19970.406609260001</c:v>
                </c:pt>
                <c:pt idx="7">
                  <c:v>19045.3353645795</c:v>
                </c:pt>
                <c:pt idx="8">
                  <c:v>14911.170615634499</c:v>
                </c:pt>
                <c:pt idx="9">
                  <c:v>12870.549836255999</c:v>
                </c:pt>
                <c:pt idx="10">
                  <c:v>11130.6408842781</c:v>
                </c:pt>
                <c:pt idx="11">
                  <c:v>10499.6813074765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F1-4026-894F-0AD889879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455199"/>
        <c:axId val="1717780927"/>
      </c:scatterChart>
      <c:valAx>
        <c:axId val="1124455199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780927"/>
        <c:crosses val="autoZero"/>
        <c:crossBetween val="midCat"/>
        <c:majorUnit val="1"/>
      </c:valAx>
      <c:valAx>
        <c:axId val="171778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4551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ptos Narrow"/>
                <a:ea typeface="Aptos Narrow"/>
                <a:cs typeface="Aptos Narrow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Aptos Narrow"/>
              </a:rPr>
              <a:t>Wheeler Center - Gas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ptos Narrow"/>
                <a:ea typeface="Aptos Narrow"/>
                <a:cs typeface="Aptos Narrow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Aptos Narrow"/>
              </a:rPr>
              <a:t>2022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'Wheeler Gas'!$J$2</c:f>
              <c:strCache>
                <c:ptCount val="1"/>
                <c:pt idx="0">
                  <c:v>Gas Existing (kbtu)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'Wheeler Gas'!$B$39:$B$50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'Wheeler Gas'!$J$39:$J$50</c:f>
              <c:numCache>
                <c:formatCode>General</c:formatCode>
                <c:ptCount val="12"/>
                <c:pt idx="0">
                  <c:v>208020</c:v>
                </c:pt>
                <c:pt idx="1">
                  <c:v>294780</c:v>
                </c:pt>
                <c:pt idx="2">
                  <c:v>227500</c:v>
                </c:pt>
                <c:pt idx="3">
                  <c:v>175250</c:v>
                </c:pt>
                <c:pt idx="4">
                  <c:v>111430</c:v>
                </c:pt>
                <c:pt idx="5">
                  <c:v>46640</c:v>
                </c:pt>
                <c:pt idx="6">
                  <c:v>36050</c:v>
                </c:pt>
                <c:pt idx="7">
                  <c:v>24750</c:v>
                </c:pt>
                <c:pt idx="8">
                  <c:v>37570</c:v>
                </c:pt>
                <c:pt idx="9">
                  <c:v>47700</c:v>
                </c:pt>
                <c:pt idx="10">
                  <c:v>92190</c:v>
                </c:pt>
                <c:pt idx="11">
                  <c:v>165440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FE-45A5-BE3C-1E2D583D2ECC}"/>
            </c:ext>
          </c:extLst>
        </c:ser>
        <c:ser>
          <c:idx val="1"/>
          <c:order val="1"/>
          <c:tx>
            <c:strRef>
              <c:f>'Wheeler Gas'!$M$2</c:f>
              <c:strCache>
                <c:ptCount val="1"/>
                <c:pt idx="0">
                  <c:v>EM Gas (kbtu)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'Wheeler Gas'!$B$39:$B$50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'Wheeler Gas'!$M$39:$M$50</c:f>
              <c:numCache>
                <c:formatCode>General</c:formatCode>
                <c:ptCount val="12"/>
                <c:pt idx="0">
                  <c:v>370508.292026499</c:v>
                </c:pt>
                <c:pt idx="1">
                  <c:v>293126.41277942801</c:v>
                </c:pt>
                <c:pt idx="2">
                  <c:v>232110.38257354501</c:v>
                </c:pt>
                <c:pt idx="3">
                  <c:v>163286.07984905998</c:v>
                </c:pt>
                <c:pt idx="4">
                  <c:v>49630.718560116198</c:v>
                </c:pt>
                <c:pt idx="5">
                  <c:v>22248.6622318763</c:v>
                </c:pt>
                <c:pt idx="6">
                  <c:v>19786.883050636399</c:v>
                </c:pt>
                <c:pt idx="7">
                  <c:v>19558.670082567503</c:v>
                </c:pt>
                <c:pt idx="8">
                  <c:v>32081.300573632099</c:v>
                </c:pt>
                <c:pt idx="9">
                  <c:v>110315.568637281</c:v>
                </c:pt>
                <c:pt idx="10">
                  <c:v>194587.45199344301</c:v>
                </c:pt>
                <c:pt idx="11">
                  <c:v>297965.92872894503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E-45A5-BE3C-1E2D583D2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916575"/>
        <c:axId val="1"/>
      </c:lineChart>
      <c:dateAx>
        <c:axId val="8979165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1270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8979165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ptos Narrow"/>
              <a:ea typeface="Aptos Narrow"/>
              <a:cs typeface="Aptos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ptos Narrow"/>
          <a:ea typeface="Aptos Narrow"/>
          <a:cs typeface="Aptos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ptos Narrow"/>
                <a:ea typeface="Aptos Narrow"/>
                <a:cs typeface="Aptos Narrow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Aptos Narrow"/>
              </a:rPr>
              <a:t>Wheeler Maintenance &amp; Vehicle Storage - Gas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ptos Narrow"/>
                <a:ea typeface="Aptos Narrow"/>
                <a:cs typeface="Aptos Narrow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Aptos Narrow"/>
              </a:rPr>
              <a:t>2022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'Wheeler Gas'!$D$2</c:f>
              <c:strCache>
                <c:ptCount val="1"/>
                <c:pt idx="0">
                  <c:v>Gas Existing (kbtu)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'Wheeler Gas'!$B$39:$B$50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'Wheeler Gas'!$D$39:$D$50</c:f>
              <c:numCache>
                <c:formatCode>General</c:formatCode>
                <c:ptCount val="12"/>
                <c:pt idx="0">
                  <c:v>960210</c:v>
                </c:pt>
                <c:pt idx="1">
                  <c:v>1006490</c:v>
                </c:pt>
                <c:pt idx="2">
                  <c:v>902750</c:v>
                </c:pt>
                <c:pt idx="3">
                  <c:v>661870</c:v>
                </c:pt>
                <c:pt idx="4">
                  <c:v>296090</c:v>
                </c:pt>
                <c:pt idx="5">
                  <c:v>125550</c:v>
                </c:pt>
                <c:pt idx="6">
                  <c:v>87340</c:v>
                </c:pt>
                <c:pt idx="7">
                  <c:v>7790</c:v>
                </c:pt>
                <c:pt idx="8">
                  <c:v>14090</c:v>
                </c:pt>
                <c:pt idx="9">
                  <c:v>405270</c:v>
                </c:pt>
                <c:pt idx="10">
                  <c:v>395450</c:v>
                </c:pt>
                <c:pt idx="11">
                  <c:v>810080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D-41F2-AD1C-42FF34A55049}"/>
            </c:ext>
          </c:extLst>
        </c:ser>
        <c:ser>
          <c:idx val="1"/>
          <c:order val="1"/>
          <c:tx>
            <c:strRef>
              <c:f>'Wheeler Gas'!$H$2</c:f>
              <c:strCache>
                <c:ptCount val="1"/>
                <c:pt idx="0">
                  <c:v>EM Gas (kbtu)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'Wheeler Gas'!$B$39:$B$50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'Wheeler Gas'!$H$39:$H$50</c:f>
              <c:numCache>
                <c:formatCode>General</c:formatCode>
                <c:ptCount val="12"/>
                <c:pt idx="0">
                  <c:v>1336833.6738752529</c:v>
                </c:pt>
                <c:pt idx="1">
                  <c:v>948363.81151061296</c:v>
                </c:pt>
                <c:pt idx="2">
                  <c:v>585486.63765369402</c:v>
                </c:pt>
                <c:pt idx="3">
                  <c:v>314118.394109443</c:v>
                </c:pt>
                <c:pt idx="4">
                  <c:v>82905.917462874801</c:v>
                </c:pt>
                <c:pt idx="5">
                  <c:v>49663.1438800018</c:v>
                </c:pt>
                <c:pt idx="6">
                  <c:v>47682.231682824298</c:v>
                </c:pt>
                <c:pt idx="7">
                  <c:v>47516.835919535697</c:v>
                </c:pt>
                <c:pt idx="8">
                  <c:v>62383.509539822902</c:v>
                </c:pt>
                <c:pt idx="9">
                  <c:v>199933.75172216681</c:v>
                </c:pt>
                <c:pt idx="10">
                  <c:v>473173.98319247196</c:v>
                </c:pt>
                <c:pt idx="11">
                  <c:v>825828.52099813905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D-41F2-AD1C-42FF34A55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907455"/>
        <c:axId val="1"/>
      </c:lineChart>
      <c:dateAx>
        <c:axId val="89790745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1270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89790745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Aptos Narrow"/>
              <a:ea typeface="Aptos Narrow"/>
              <a:cs typeface="Aptos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ptos Narrow"/>
          <a:ea typeface="Aptos Narrow"/>
          <a:cs typeface="Aptos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Community Center</a:t>
            </a:r>
            <a:r>
              <a:rPr lang="en-US" baseline="0"/>
              <a:t> Gas Usage - Monthly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'Comm Center Gas'!$C$1</c:f>
              <c:strCache>
                <c:ptCount val="1"/>
                <c:pt idx="0">
                  <c:v>2022 Existing (kBtu)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'Comm Center Gas'!$A$2:$A$13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'Comm Center Gas'!$C$2:$C$13</c:f>
              <c:numCache>
                <c:formatCode>General</c:formatCode>
                <c:ptCount val="12"/>
                <c:pt idx="0">
                  <c:v>60510</c:v>
                </c:pt>
                <c:pt idx="1">
                  <c:v>92150</c:v>
                </c:pt>
                <c:pt idx="2">
                  <c:v>58840</c:v>
                </c:pt>
                <c:pt idx="3">
                  <c:v>30310.000000000004</c:v>
                </c:pt>
                <c:pt idx="4">
                  <c:v>18040</c:v>
                </c:pt>
                <c:pt idx="5">
                  <c:v>2240</c:v>
                </c:pt>
                <c:pt idx="6">
                  <c:v>1170</c:v>
                </c:pt>
                <c:pt idx="7">
                  <c:v>1390</c:v>
                </c:pt>
                <c:pt idx="8">
                  <c:v>1070</c:v>
                </c:pt>
                <c:pt idx="9">
                  <c:v>4150</c:v>
                </c:pt>
                <c:pt idx="10">
                  <c:v>13880.000000000002</c:v>
                </c:pt>
                <c:pt idx="11">
                  <c:v>37320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7C-458E-AC75-72F708EDA047}"/>
            </c:ext>
          </c:extLst>
        </c:ser>
        <c:ser>
          <c:idx val="1"/>
          <c:order val="1"/>
          <c:tx>
            <c:strRef>
              <c:f>'Comm Center Gas'!$E$1</c:f>
              <c:strCache>
                <c:ptCount val="1"/>
                <c:pt idx="0">
                  <c:v>EM (kBtu)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'Comm Center Gas'!$A$2:$A$13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'Comm Center Gas'!$E$2:$E$13</c:f>
              <c:numCache>
                <c:formatCode>0</c:formatCode>
                <c:ptCount val="12"/>
                <c:pt idx="0">
                  <c:v>74000.529543403303</c:v>
                </c:pt>
                <c:pt idx="1">
                  <c:v>55743.1059704406</c:v>
                </c:pt>
                <c:pt idx="2">
                  <c:v>43044.983446502301</c:v>
                </c:pt>
                <c:pt idx="3">
                  <c:v>29610.779623787803</c:v>
                </c:pt>
                <c:pt idx="4">
                  <c:v>11794.668838273001</c:v>
                </c:pt>
                <c:pt idx="5">
                  <c:v>4326.9881042223196</c:v>
                </c:pt>
                <c:pt idx="6">
                  <c:v>3607.5090312408502</c:v>
                </c:pt>
                <c:pt idx="7">
                  <c:v>3942.6947317143799</c:v>
                </c:pt>
                <c:pt idx="8">
                  <c:v>8856.7909460104802</c:v>
                </c:pt>
                <c:pt idx="9">
                  <c:v>25310.744926136198</c:v>
                </c:pt>
                <c:pt idx="10">
                  <c:v>38241.340402145106</c:v>
                </c:pt>
                <c:pt idx="11">
                  <c:v>56857.133509725398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7C-458E-AC75-72F708ED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70447"/>
        <c:axId val="1717781919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'Comm Center Gas'!$H$1</c15:sqref>
                        </c15:formulaRef>
                      </c:ext>
                    </c:extLst>
                    <c:strCache>
                      <c:ptCount val="1"/>
                      <c:pt idx="0">
                        <c:v>Average Existing (kBtu)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'Comm Center Gas'!$A$2:$A$13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'Comm Center Gas'!$H$2:$H$13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53129.999999999993</c:v>
                      </c:pt>
                      <c:pt idx="1">
                        <c:v>57748</c:v>
                      </c:pt>
                      <c:pt idx="2">
                        <c:v>58432.500000000007</c:v>
                      </c:pt>
                      <c:pt idx="3">
                        <c:v>28530</c:v>
                      </c:pt>
                      <c:pt idx="4">
                        <c:v>17025</c:v>
                      </c:pt>
                      <c:pt idx="5">
                        <c:v>4870</c:v>
                      </c:pt>
                      <c:pt idx="6">
                        <c:v>1357.5</c:v>
                      </c:pt>
                      <c:pt idx="7">
                        <c:v>1227.5</c:v>
                      </c:pt>
                      <c:pt idx="8">
                        <c:v>1065</c:v>
                      </c:pt>
                      <c:pt idx="9">
                        <c:v>5477.5</c:v>
                      </c:pt>
                      <c:pt idx="10">
                        <c:v>18360</c:v>
                      </c:pt>
                      <c:pt idx="11">
                        <c:v>50765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507C-458E-AC75-72F708EDA047}"/>
                  </c:ext>
                </c:extLst>
              </c15:ser>
            </c15:filteredScatterSeries>
          </c:ext>
        </c:extLst>
      </c:scatterChart>
      <c:valAx>
        <c:axId val="1284770447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781919"/>
        <c:crosses val="autoZero"/>
        <c:crossBetween val="midCat"/>
      </c:valAx>
      <c:valAx>
        <c:axId val="171778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47704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Bryant Elementary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724361874374968E-2"/>
          <c:y val="6.4408794402138564E-2"/>
          <c:w val="0.94883015653736946"/>
          <c:h val="0.786259161001446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'Bryant Elem'!$B$1</c:f>
              <c:strCache>
                <c:ptCount val="1"/>
                <c:pt idx="0">
                  <c:v>Gas Existing (kBtu)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xVal>
          <c:yVal>
            <c:numRef>
              <c:f>'Bryant Elem'!$B$2:$B$109</c:f>
              <c:numCache>
                <c:formatCode>General</c:formatCode>
                <c:ptCount val="108"/>
                <c:pt idx="0">
                  <c:v>60358.5</c:v>
                </c:pt>
                <c:pt idx="1">
                  <c:v>63648</c:v>
                </c:pt>
                <c:pt idx="2">
                  <c:v>68136</c:v>
                </c:pt>
                <c:pt idx="3">
                  <c:v>85170</c:v>
                </c:pt>
                <c:pt idx="4">
                  <c:v>63546</c:v>
                </c:pt>
                <c:pt idx="5">
                  <c:v>8874</c:v>
                </c:pt>
                <c:pt idx="6">
                  <c:v>8058</c:v>
                </c:pt>
                <c:pt idx="7">
                  <c:v>47838</c:v>
                </c:pt>
                <c:pt idx="8">
                  <c:v>47940</c:v>
                </c:pt>
                <c:pt idx="9">
                  <c:v>149226</c:v>
                </c:pt>
                <c:pt idx="10">
                  <c:v>162996</c:v>
                </c:pt>
                <c:pt idx="11">
                  <c:v>179010</c:v>
                </c:pt>
                <c:pt idx="12">
                  <c:v>15606</c:v>
                </c:pt>
                <c:pt idx="13">
                  <c:v>63648</c:v>
                </c:pt>
                <c:pt idx="14">
                  <c:v>68136</c:v>
                </c:pt>
                <c:pt idx="15">
                  <c:v>85170</c:v>
                </c:pt>
                <c:pt idx="16">
                  <c:v>63546</c:v>
                </c:pt>
                <c:pt idx="17">
                  <c:v>57120</c:v>
                </c:pt>
                <c:pt idx="18">
                  <c:v>57222</c:v>
                </c:pt>
                <c:pt idx="19">
                  <c:v>62730</c:v>
                </c:pt>
                <c:pt idx="20">
                  <c:v>43248</c:v>
                </c:pt>
                <c:pt idx="21">
                  <c:v>101184</c:v>
                </c:pt>
                <c:pt idx="22">
                  <c:v>105672</c:v>
                </c:pt>
                <c:pt idx="23">
                  <c:v>126582</c:v>
                </c:pt>
                <c:pt idx="24">
                  <c:v>63138</c:v>
                </c:pt>
                <c:pt idx="25">
                  <c:v>692682</c:v>
                </c:pt>
                <c:pt idx="26">
                  <c:v>158814</c:v>
                </c:pt>
                <c:pt idx="27">
                  <c:v>85782</c:v>
                </c:pt>
                <c:pt idx="28">
                  <c:v>54366</c:v>
                </c:pt>
                <c:pt idx="29">
                  <c:v>38046</c:v>
                </c:pt>
                <c:pt idx="30">
                  <c:v>81498</c:v>
                </c:pt>
                <c:pt idx="31">
                  <c:v>53244</c:v>
                </c:pt>
                <c:pt idx="32">
                  <c:v>52122</c:v>
                </c:pt>
                <c:pt idx="33">
                  <c:v>83742</c:v>
                </c:pt>
                <c:pt idx="34">
                  <c:v>181356</c:v>
                </c:pt>
                <c:pt idx="35">
                  <c:v>365262</c:v>
                </c:pt>
                <c:pt idx="36">
                  <c:v>279684</c:v>
                </c:pt>
                <c:pt idx="37">
                  <c:v>233172</c:v>
                </c:pt>
                <c:pt idx="38">
                  <c:v>212772</c:v>
                </c:pt>
                <c:pt idx="39">
                  <c:v>114036</c:v>
                </c:pt>
                <c:pt idx="40">
                  <c:v>15198</c:v>
                </c:pt>
                <c:pt idx="41">
                  <c:v>13770</c:v>
                </c:pt>
                <c:pt idx="42">
                  <c:v>9180</c:v>
                </c:pt>
                <c:pt idx="43">
                  <c:v>9282</c:v>
                </c:pt>
                <c:pt idx="44">
                  <c:v>16014</c:v>
                </c:pt>
                <c:pt idx="45">
                  <c:v>78030</c:v>
                </c:pt>
                <c:pt idx="46">
                  <c:v>250818</c:v>
                </c:pt>
                <c:pt idx="47">
                  <c:v>223788</c:v>
                </c:pt>
                <c:pt idx="48">
                  <c:v>474504</c:v>
                </c:pt>
                <c:pt idx="49">
                  <c:v>409020</c:v>
                </c:pt>
                <c:pt idx="50">
                  <c:v>242658</c:v>
                </c:pt>
                <c:pt idx="51">
                  <c:v>65586</c:v>
                </c:pt>
                <c:pt idx="52">
                  <c:v>22338</c:v>
                </c:pt>
                <c:pt idx="53">
                  <c:v>9180</c:v>
                </c:pt>
                <c:pt idx="54">
                  <c:v>0</c:v>
                </c:pt>
                <c:pt idx="55">
                  <c:v>3366</c:v>
                </c:pt>
                <c:pt idx="56">
                  <c:v>13974</c:v>
                </c:pt>
                <c:pt idx="57">
                  <c:v>73236</c:v>
                </c:pt>
                <c:pt idx="58">
                  <c:v>262038</c:v>
                </c:pt>
                <c:pt idx="59">
                  <c:v>455838</c:v>
                </c:pt>
                <c:pt idx="60">
                  <c:v>378420</c:v>
                </c:pt>
                <c:pt idx="61">
                  <c:v>375462</c:v>
                </c:pt>
                <c:pt idx="62">
                  <c:v>107100</c:v>
                </c:pt>
                <c:pt idx="63">
                  <c:v>68136</c:v>
                </c:pt>
                <c:pt idx="64">
                  <c:v>37842</c:v>
                </c:pt>
                <c:pt idx="65">
                  <c:v>9282</c:v>
                </c:pt>
                <c:pt idx="66">
                  <c:v>1836</c:v>
                </c:pt>
                <c:pt idx="67">
                  <c:v>2040</c:v>
                </c:pt>
                <c:pt idx="68">
                  <c:v>26010</c:v>
                </c:pt>
                <c:pt idx="69">
                  <c:v>126990</c:v>
                </c:pt>
                <c:pt idx="70">
                  <c:v>177174</c:v>
                </c:pt>
                <c:pt idx="71">
                  <c:v>254184</c:v>
                </c:pt>
                <c:pt idx="72">
                  <c:v>289884</c:v>
                </c:pt>
                <c:pt idx="73">
                  <c:v>436662</c:v>
                </c:pt>
                <c:pt idx="74">
                  <c:v>140760</c:v>
                </c:pt>
                <c:pt idx="75">
                  <c:v>107916</c:v>
                </c:pt>
                <c:pt idx="76">
                  <c:v>38862</c:v>
                </c:pt>
                <c:pt idx="77">
                  <c:v>8568</c:v>
                </c:pt>
                <c:pt idx="78">
                  <c:v>6732</c:v>
                </c:pt>
                <c:pt idx="79">
                  <c:v>8568</c:v>
                </c:pt>
                <c:pt idx="80">
                  <c:v>16320</c:v>
                </c:pt>
                <c:pt idx="81">
                  <c:v>81906</c:v>
                </c:pt>
                <c:pt idx="82">
                  <c:v>271014</c:v>
                </c:pt>
                <c:pt idx="83">
                  <c:v>307836</c:v>
                </c:pt>
                <c:pt idx="84">
                  <c:v>496230</c:v>
                </c:pt>
                <c:pt idx="85">
                  <c:v>384132</c:v>
                </c:pt>
                <c:pt idx="86">
                  <c:v>213588</c:v>
                </c:pt>
                <c:pt idx="87">
                  <c:v>134538</c:v>
                </c:pt>
                <c:pt idx="88">
                  <c:v>27336</c:v>
                </c:pt>
                <c:pt idx="89">
                  <c:v>8874</c:v>
                </c:pt>
                <c:pt idx="90">
                  <c:v>8466</c:v>
                </c:pt>
                <c:pt idx="91">
                  <c:v>8364</c:v>
                </c:pt>
                <c:pt idx="92">
                  <c:v>25398</c:v>
                </c:pt>
                <c:pt idx="93">
                  <c:v>79968</c:v>
                </c:pt>
                <c:pt idx="94">
                  <c:v>193494</c:v>
                </c:pt>
                <c:pt idx="95">
                  <c:v>282438</c:v>
                </c:pt>
                <c:pt idx="96">
                  <c:v>254796</c:v>
                </c:pt>
                <c:pt idx="97">
                  <c:v>179316</c:v>
                </c:pt>
                <c:pt idx="98">
                  <c:v>149634</c:v>
                </c:pt>
                <c:pt idx="99">
                  <c:v>100266</c:v>
                </c:pt>
                <c:pt idx="100">
                  <c:v>21726</c:v>
                </c:pt>
                <c:pt idx="101">
                  <c:v>9792</c:v>
                </c:pt>
                <c:pt idx="102">
                  <c:v>6630</c:v>
                </c:pt>
                <c:pt idx="103">
                  <c:v>8670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D2-4212-B9D1-DCB5D9A2699F}"/>
            </c:ext>
          </c:extLst>
        </c:ser>
        <c:ser>
          <c:idx val="1"/>
          <c:order val="1"/>
          <c:tx>
            <c:strRef>
              <c:f>'Bryant Elem'!$C$1</c:f>
              <c:strCache>
                <c:ptCount val="1"/>
                <c:pt idx="0">
                  <c:v>Elec Existing (kBtu)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xVal>
          <c:yVal>
            <c:numRef>
              <c:f>'Bryant Elem'!$C$2:$C$109</c:f>
              <c:numCache>
                <c:formatCode>0</c:formatCode>
                <c:ptCount val="108"/>
                <c:pt idx="0">
                  <c:v>135388.16</c:v>
                </c:pt>
                <c:pt idx="1">
                  <c:v>161592.32000000001</c:v>
                </c:pt>
                <c:pt idx="2">
                  <c:v>99903.360000000001</c:v>
                </c:pt>
                <c:pt idx="3">
                  <c:v>79704.319999999992</c:v>
                </c:pt>
                <c:pt idx="4">
                  <c:v>112459.52</c:v>
                </c:pt>
                <c:pt idx="5">
                  <c:v>88439.039999999994</c:v>
                </c:pt>
                <c:pt idx="6">
                  <c:v>84071.679999999993</c:v>
                </c:pt>
                <c:pt idx="7">
                  <c:v>86255.360000000001</c:v>
                </c:pt>
                <c:pt idx="8">
                  <c:v>98265.599999999991</c:v>
                </c:pt>
                <c:pt idx="9">
                  <c:v>83525.759999999995</c:v>
                </c:pt>
                <c:pt idx="10">
                  <c:v>128837.12</c:v>
                </c:pt>
                <c:pt idx="11">
                  <c:v>134296.32000000001</c:v>
                </c:pt>
                <c:pt idx="12">
                  <c:v>135934.07999999999</c:v>
                </c:pt>
                <c:pt idx="13">
                  <c:v>102087.03999999999</c:v>
                </c:pt>
                <c:pt idx="14">
                  <c:v>97719.679999999993</c:v>
                </c:pt>
                <c:pt idx="15">
                  <c:v>97719.679999999993</c:v>
                </c:pt>
                <c:pt idx="16">
                  <c:v>96627.839999999997</c:v>
                </c:pt>
                <c:pt idx="17">
                  <c:v>85163.520000000004</c:v>
                </c:pt>
                <c:pt idx="18">
                  <c:v>85709.440000000002</c:v>
                </c:pt>
                <c:pt idx="19">
                  <c:v>82979.839999999997</c:v>
                </c:pt>
                <c:pt idx="20">
                  <c:v>171418.88</c:v>
                </c:pt>
                <c:pt idx="21">
                  <c:v>137162.4</c:v>
                </c:pt>
                <c:pt idx="22">
                  <c:v>137162.4</c:v>
                </c:pt>
                <c:pt idx="23">
                  <c:v>137162.4</c:v>
                </c:pt>
                <c:pt idx="24">
                  <c:v>137162.4</c:v>
                </c:pt>
                <c:pt idx="25">
                  <c:v>97719.679999999993</c:v>
                </c:pt>
                <c:pt idx="26">
                  <c:v>93352.319999999992</c:v>
                </c:pt>
                <c:pt idx="27">
                  <c:v>103724.8</c:v>
                </c:pt>
                <c:pt idx="28">
                  <c:v>108092.16</c:v>
                </c:pt>
                <c:pt idx="29">
                  <c:v>98265.599999999991</c:v>
                </c:pt>
                <c:pt idx="30">
                  <c:v>238567.04000000001</c:v>
                </c:pt>
                <c:pt idx="31">
                  <c:v>115189.12</c:v>
                </c:pt>
                <c:pt idx="32">
                  <c:v>100995.2</c:v>
                </c:pt>
                <c:pt idx="33">
                  <c:v>119010.56</c:v>
                </c:pt>
                <c:pt idx="34">
                  <c:v>132658.56</c:v>
                </c:pt>
                <c:pt idx="35">
                  <c:v>141393.28</c:v>
                </c:pt>
                <c:pt idx="36">
                  <c:v>173602.56</c:v>
                </c:pt>
                <c:pt idx="37">
                  <c:v>169235.19999999998</c:v>
                </c:pt>
                <c:pt idx="38">
                  <c:v>163230.07999999999</c:v>
                </c:pt>
                <c:pt idx="39">
                  <c:v>127745.28</c:v>
                </c:pt>
                <c:pt idx="40">
                  <c:v>126107.52</c:v>
                </c:pt>
                <c:pt idx="41">
                  <c:v>125561.59999999999</c:v>
                </c:pt>
                <c:pt idx="42">
                  <c:v>105089.59999999999</c:v>
                </c:pt>
                <c:pt idx="43">
                  <c:v>110673.74743999999</c:v>
                </c:pt>
                <c:pt idx="44">
                  <c:v>129632.59367999999</c:v>
                </c:pt>
                <c:pt idx="45">
                  <c:v>121520.35896</c:v>
                </c:pt>
                <c:pt idx="46">
                  <c:v>129353.25323999999</c:v>
                </c:pt>
                <c:pt idx="47">
                  <c:v>133647.83528</c:v>
                </c:pt>
                <c:pt idx="48">
                  <c:v>171961.93392000001</c:v>
                </c:pt>
                <c:pt idx="49">
                  <c:v>168888.30196000001</c:v>
                </c:pt>
                <c:pt idx="50">
                  <c:v>172289.75887999998</c:v>
                </c:pt>
                <c:pt idx="51">
                  <c:v>127006.00196000001</c:v>
                </c:pt>
                <c:pt idx="52">
                  <c:v>128830.296</c:v>
                </c:pt>
                <c:pt idx="53">
                  <c:v>116539.04368</c:v>
                </c:pt>
                <c:pt idx="54">
                  <c:v>119144.03744</c:v>
                </c:pt>
                <c:pt idx="55">
                  <c:v>120475.12688</c:v>
                </c:pt>
                <c:pt idx="56">
                  <c:v>110576.09599999999</c:v>
                </c:pt>
                <c:pt idx="57">
                  <c:v>100510.45716000001</c:v>
                </c:pt>
                <c:pt idx="58">
                  <c:v>109954.12251999999</c:v>
                </c:pt>
                <c:pt idx="59">
                  <c:v>137780.62028</c:v>
                </c:pt>
                <c:pt idx="60">
                  <c:v>163527.50404</c:v>
                </c:pt>
                <c:pt idx="61">
                  <c:v>156042.77023999998</c:v>
                </c:pt>
                <c:pt idx="62">
                  <c:v>103512.26651999999</c:v>
                </c:pt>
                <c:pt idx="63">
                  <c:v>63185.838519999998</c:v>
                </c:pt>
                <c:pt idx="64">
                  <c:v>76490.420720000009</c:v>
                </c:pt>
                <c:pt idx="65">
                  <c:v>93079.360000000001</c:v>
                </c:pt>
                <c:pt idx="66">
                  <c:v>104026.01135999999</c:v>
                </c:pt>
                <c:pt idx="67">
                  <c:v>95185.178159999996</c:v>
                </c:pt>
                <c:pt idx="68">
                  <c:v>64750.547599999998</c:v>
                </c:pt>
                <c:pt idx="69">
                  <c:v>63383.188599999994</c:v>
                </c:pt>
                <c:pt idx="70">
                  <c:v>73906.274279999998</c:v>
                </c:pt>
                <c:pt idx="71">
                  <c:v>91787.337960000004</c:v>
                </c:pt>
                <c:pt idx="72">
                  <c:v>92304.665399999998</c:v>
                </c:pt>
                <c:pt idx="73">
                  <c:v>96047.663520000002</c:v>
                </c:pt>
                <c:pt idx="74">
                  <c:v>90351.773079999999</c:v>
                </c:pt>
                <c:pt idx="75">
                  <c:v>77257.097119999991</c:v>
                </c:pt>
                <c:pt idx="76">
                  <c:v>91372.302279999989</c:v>
                </c:pt>
                <c:pt idx="77">
                  <c:v>99492.623439999996</c:v>
                </c:pt>
                <c:pt idx="78">
                  <c:v>83695.199919999999</c:v>
                </c:pt>
                <c:pt idx="79">
                  <c:v>96997.871400000004</c:v>
                </c:pt>
                <c:pt idx="80">
                  <c:v>105081.65003999999</c:v>
                </c:pt>
                <c:pt idx="81">
                  <c:v>93187.929839999997</c:v>
                </c:pt>
                <c:pt idx="82">
                  <c:v>95273.583079999997</c:v>
                </c:pt>
                <c:pt idx="83">
                  <c:v>99602.285119999986</c:v>
                </c:pt>
                <c:pt idx="84">
                  <c:v>118813.00519999999</c:v>
                </c:pt>
                <c:pt idx="85">
                  <c:v>105323.56083999999</c:v>
                </c:pt>
                <c:pt idx="86">
                  <c:v>102924.75423999999</c:v>
                </c:pt>
                <c:pt idx="87">
                  <c:v>92023.277759999997</c:v>
                </c:pt>
                <c:pt idx="88">
                  <c:v>105084.6526</c:v>
                </c:pt>
                <c:pt idx="89">
                  <c:v>100682.01251999999</c:v>
                </c:pt>
                <c:pt idx="90">
                  <c:v>104670.74288000001</c:v>
                </c:pt>
                <c:pt idx="91">
                  <c:v>96218.4</c:v>
                </c:pt>
                <c:pt idx="92">
                  <c:v>52681.279999999999</c:v>
                </c:pt>
                <c:pt idx="93">
                  <c:v>56229.760000000002</c:v>
                </c:pt>
                <c:pt idx="94">
                  <c:v>67130.554080000002</c:v>
                </c:pt>
                <c:pt idx="95">
                  <c:v>76889.965920000002</c:v>
                </c:pt>
                <c:pt idx="96">
                  <c:v>92518.802519999997</c:v>
                </c:pt>
                <c:pt idx="97">
                  <c:v>67420.062279999998</c:v>
                </c:pt>
                <c:pt idx="98">
                  <c:v>60432.320400000004</c:v>
                </c:pt>
                <c:pt idx="99">
                  <c:v>41143.260799999996</c:v>
                </c:pt>
                <c:pt idx="100">
                  <c:v>30461.619480000001</c:v>
                </c:pt>
                <c:pt idx="101">
                  <c:v>25569.186799999999</c:v>
                </c:pt>
                <c:pt idx="102">
                  <c:v>38845.551759999995</c:v>
                </c:pt>
                <c:pt idx="103">
                  <c:v>51872.260679999999</c:v>
                </c:pt>
                <c:pt idx="104">
                  <c:v>48798.423999999999</c:v>
                </c:pt>
                <c:pt idx="105">
                  <c:v>57009.231400000004</c:v>
                </c:pt>
                <c:pt idx="106">
                  <c:v>78801.334199999998</c:v>
                </c:pt>
                <c:pt idx="107">
                  <c:v>94649.937720000002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D2-4212-B9D1-DCB5D9A2699F}"/>
            </c:ext>
          </c:extLst>
        </c:ser>
        <c:ser>
          <c:idx val="2"/>
          <c:order val="2"/>
          <c:tx>
            <c:strRef>
              <c:f>'Bryant Elem'!$I$1</c:f>
              <c:strCache>
                <c:ptCount val="1"/>
                <c:pt idx="0">
                  <c:v>EM Gas (kBtu)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xVal>
          <c:yVal>
            <c:numRef>
              <c:f>'Bryant Elem'!$I$2:$I$109</c:f>
              <c:numCache>
                <c:formatCode>General</c:formatCode>
                <c:ptCount val="108"/>
                <c:pt idx="84" formatCode="0">
                  <c:v>496889.55066384398</c:v>
                </c:pt>
                <c:pt idx="85" formatCode="0">
                  <c:v>380031.35975876701</c:v>
                </c:pt>
                <c:pt idx="86" formatCode="0">
                  <c:v>277891.68018549698</c:v>
                </c:pt>
                <c:pt idx="87" formatCode="0">
                  <c:v>183034.19804304399</c:v>
                </c:pt>
                <c:pt idx="88" formatCode="0">
                  <c:v>45901.949734060101</c:v>
                </c:pt>
                <c:pt idx="89" formatCode="0">
                  <c:v>16834.4569746542</c:v>
                </c:pt>
                <c:pt idx="90" formatCode="0">
                  <c:v>17039.0731454337</c:v>
                </c:pt>
                <c:pt idx="91" formatCode="0">
                  <c:v>16663.519607197501</c:v>
                </c:pt>
                <c:pt idx="92" formatCode="0">
                  <c:v>28873.128907058202</c:v>
                </c:pt>
                <c:pt idx="93" formatCode="0">
                  <c:v>117604.340220591</c:v>
                </c:pt>
                <c:pt idx="94" formatCode="0">
                  <c:v>235539.01795973</c:v>
                </c:pt>
                <c:pt idx="95" formatCode="0">
                  <c:v>384163.24122549698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D2-4212-B9D1-DCB5D9A2699F}"/>
            </c:ext>
          </c:extLst>
        </c:ser>
        <c:ser>
          <c:idx val="3"/>
          <c:order val="3"/>
          <c:tx>
            <c:strRef>
              <c:f>'Bryant Elem'!$J$1</c:f>
              <c:strCache>
                <c:ptCount val="1"/>
                <c:pt idx="0">
                  <c:v>EM Elec (kBtu)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xVal>
          <c:yVal>
            <c:numRef>
              <c:f>'Bryant Elem'!$J$2:$J$109</c:f>
              <c:numCache>
                <c:formatCode>General</c:formatCode>
                <c:ptCount val="108"/>
                <c:pt idx="84" formatCode="0">
                  <c:v>91890.480284506091</c:v>
                </c:pt>
                <c:pt idx="85" formatCode="0">
                  <c:v>82222.125175876005</c:v>
                </c:pt>
                <c:pt idx="86" formatCode="0">
                  <c:v>89592.250645321401</c:v>
                </c:pt>
                <c:pt idx="87" formatCode="0">
                  <c:v>96144.521117927507</c:v>
                </c:pt>
                <c:pt idx="88" formatCode="0">
                  <c:v>147304.011036599</c:v>
                </c:pt>
                <c:pt idx="89" formatCode="0">
                  <c:v>128415.24949645699</c:v>
                </c:pt>
                <c:pt idx="90" formatCode="0">
                  <c:v>107276.950935541</c:v>
                </c:pt>
                <c:pt idx="91" formatCode="0">
                  <c:v>151001.38836040601</c:v>
                </c:pt>
                <c:pt idx="92" formatCode="0">
                  <c:v>147524.00000016199</c:v>
                </c:pt>
                <c:pt idx="93" formatCode="0">
                  <c:v>104375.705613083</c:v>
                </c:pt>
                <c:pt idx="94" formatCode="0">
                  <c:v>90994.366980280902</c:v>
                </c:pt>
                <c:pt idx="95" formatCode="0">
                  <c:v>91677.868185505809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D2-4212-B9D1-DCB5D9A2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194559"/>
        <c:axId val="933971743"/>
      </c:scatterChart>
      <c:valAx>
        <c:axId val="692194559"/>
        <c:scaling>
          <c:orientation val="minMax"/>
          <c:max val="4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971743"/>
        <c:crosses val="autoZero"/>
        <c:crossBetween val="midCat"/>
        <c:majorUnit val="30"/>
      </c:valAx>
      <c:valAx>
        <c:axId val="93397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1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Bryant Elementary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76725758565079"/>
          <c:y val="0.13197005024691616"/>
          <c:w val="0.87339478816198357"/>
          <c:h val="0.698827050408700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'Bryant Elem'!$B$1</c:f>
              <c:strCache>
                <c:ptCount val="1"/>
                <c:pt idx="0">
                  <c:v>Gas Existing (kBtu)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Elem'!$A$86:$A$97</c:f>
              <c:numCache>
                <c:formatCode>m/d/yyyy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xVal>
          <c:yVal>
            <c:numRef>
              <c:f>'Bryant Elem'!$B$86:$B$97</c:f>
              <c:numCache>
                <c:formatCode>General</c:formatCode>
                <c:ptCount val="12"/>
                <c:pt idx="0">
                  <c:v>496230</c:v>
                </c:pt>
                <c:pt idx="1">
                  <c:v>384132</c:v>
                </c:pt>
                <c:pt idx="2">
                  <c:v>213588</c:v>
                </c:pt>
                <c:pt idx="3">
                  <c:v>134538</c:v>
                </c:pt>
                <c:pt idx="4">
                  <c:v>27336</c:v>
                </c:pt>
                <c:pt idx="5">
                  <c:v>8874</c:v>
                </c:pt>
                <c:pt idx="6">
                  <c:v>8466</c:v>
                </c:pt>
                <c:pt idx="7">
                  <c:v>8364</c:v>
                </c:pt>
                <c:pt idx="8">
                  <c:v>25398</c:v>
                </c:pt>
                <c:pt idx="9">
                  <c:v>79968</c:v>
                </c:pt>
                <c:pt idx="10">
                  <c:v>193494</c:v>
                </c:pt>
                <c:pt idx="11">
                  <c:v>282438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BC-470E-A138-DEDB57AB877A}"/>
            </c:ext>
          </c:extLst>
        </c:ser>
        <c:ser>
          <c:idx val="1"/>
          <c:order val="1"/>
          <c:tx>
            <c:strRef>
              <c:f>'Bryant Elem'!$C$1</c:f>
              <c:strCache>
                <c:ptCount val="1"/>
                <c:pt idx="0">
                  <c:v>Elec Existing (kBtu)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Elem'!$A$86:$A$97</c:f>
              <c:numCache>
                <c:formatCode>m/d/yyyy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xVal>
          <c:yVal>
            <c:numRef>
              <c:f>'Bryant Elem'!$C$86:$C$97</c:f>
              <c:numCache>
                <c:formatCode>0</c:formatCode>
                <c:ptCount val="12"/>
                <c:pt idx="0">
                  <c:v>118813.00519999999</c:v>
                </c:pt>
                <c:pt idx="1">
                  <c:v>105323.56083999999</c:v>
                </c:pt>
                <c:pt idx="2">
                  <c:v>102924.75423999999</c:v>
                </c:pt>
                <c:pt idx="3">
                  <c:v>92023.277759999997</c:v>
                </c:pt>
                <c:pt idx="4">
                  <c:v>105084.6526</c:v>
                </c:pt>
                <c:pt idx="5">
                  <c:v>100682.01251999999</c:v>
                </c:pt>
                <c:pt idx="6">
                  <c:v>104670.74288000001</c:v>
                </c:pt>
                <c:pt idx="7">
                  <c:v>96218.4</c:v>
                </c:pt>
                <c:pt idx="8">
                  <c:v>52681.279999999999</c:v>
                </c:pt>
                <c:pt idx="9">
                  <c:v>56229.760000000002</c:v>
                </c:pt>
                <c:pt idx="10">
                  <c:v>67130.554080000002</c:v>
                </c:pt>
                <c:pt idx="11">
                  <c:v>76889.965920000002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BC-470E-A138-DEDB57AB877A}"/>
            </c:ext>
          </c:extLst>
        </c:ser>
        <c:ser>
          <c:idx val="2"/>
          <c:order val="2"/>
          <c:tx>
            <c:strRef>
              <c:f>'Bryant Elem'!$I$1</c:f>
              <c:strCache>
                <c:ptCount val="1"/>
                <c:pt idx="0">
                  <c:v>EM Gas (kBtu)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xVal>
          <c:yVal>
            <c:numRef>
              <c:f>'Bryant Elem'!$I$2:$I$109</c:f>
              <c:numCache>
                <c:formatCode>General</c:formatCode>
                <c:ptCount val="108"/>
                <c:pt idx="84" formatCode="0">
                  <c:v>496889.55066384398</c:v>
                </c:pt>
                <c:pt idx="85" formatCode="0">
                  <c:v>380031.35975876701</c:v>
                </c:pt>
                <c:pt idx="86" formatCode="0">
                  <c:v>277891.68018549698</c:v>
                </c:pt>
                <c:pt idx="87" formatCode="0">
                  <c:v>183034.19804304399</c:v>
                </c:pt>
                <c:pt idx="88" formatCode="0">
                  <c:v>45901.949734060101</c:v>
                </c:pt>
                <c:pt idx="89" formatCode="0">
                  <c:v>16834.4569746542</c:v>
                </c:pt>
                <c:pt idx="90" formatCode="0">
                  <c:v>17039.0731454337</c:v>
                </c:pt>
                <c:pt idx="91" formatCode="0">
                  <c:v>16663.519607197501</c:v>
                </c:pt>
                <c:pt idx="92" formatCode="0">
                  <c:v>28873.128907058202</c:v>
                </c:pt>
                <c:pt idx="93" formatCode="0">
                  <c:v>117604.340220591</c:v>
                </c:pt>
                <c:pt idx="94" formatCode="0">
                  <c:v>235539.01795973</c:v>
                </c:pt>
                <c:pt idx="95" formatCode="0">
                  <c:v>384163.24122549698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BC-470E-A138-DEDB57AB877A}"/>
            </c:ext>
          </c:extLst>
        </c:ser>
        <c:ser>
          <c:idx val="3"/>
          <c:order val="3"/>
          <c:tx>
            <c:strRef>
              <c:f>'Bryant Elem'!$J$1</c:f>
              <c:strCache>
                <c:ptCount val="1"/>
                <c:pt idx="0">
                  <c:v>EM Elec (kBtu)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'Bryant Elem'!$A$2:$A$109</c:f>
              <c:numCache>
                <c:formatCode>m/d/yyyy</c:formatCode>
                <c:ptCount val="108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  <c:pt idx="75">
                  <c:v>44316</c:v>
                </c:pt>
                <c:pt idx="76">
                  <c:v>44347</c:v>
                </c:pt>
                <c:pt idx="77">
                  <c:v>44377</c:v>
                </c:pt>
                <c:pt idx="78">
                  <c:v>44408</c:v>
                </c:pt>
                <c:pt idx="79">
                  <c:v>44439</c:v>
                </c:pt>
                <c:pt idx="80">
                  <c:v>44469</c:v>
                </c:pt>
                <c:pt idx="81">
                  <c:v>44500</c:v>
                </c:pt>
                <c:pt idx="82">
                  <c:v>44530</c:v>
                </c:pt>
                <c:pt idx="83">
                  <c:v>44561</c:v>
                </c:pt>
                <c:pt idx="84">
                  <c:v>44592</c:v>
                </c:pt>
                <c:pt idx="85">
                  <c:v>44620</c:v>
                </c:pt>
                <c:pt idx="86">
                  <c:v>44651</c:v>
                </c:pt>
                <c:pt idx="87">
                  <c:v>44681</c:v>
                </c:pt>
                <c:pt idx="88">
                  <c:v>44712</c:v>
                </c:pt>
                <c:pt idx="89">
                  <c:v>44742</c:v>
                </c:pt>
                <c:pt idx="90">
                  <c:v>44773</c:v>
                </c:pt>
                <c:pt idx="91">
                  <c:v>44804</c:v>
                </c:pt>
                <c:pt idx="92">
                  <c:v>44834</c:v>
                </c:pt>
                <c:pt idx="93">
                  <c:v>44865</c:v>
                </c:pt>
                <c:pt idx="94">
                  <c:v>44895</c:v>
                </c:pt>
                <c:pt idx="95">
                  <c:v>44926</c:v>
                </c:pt>
                <c:pt idx="96">
                  <c:v>44957</c:v>
                </c:pt>
                <c:pt idx="97">
                  <c:v>44985</c:v>
                </c:pt>
                <c:pt idx="98">
                  <c:v>45016</c:v>
                </c:pt>
                <c:pt idx="99">
                  <c:v>45046</c:v>
                </c:pt>
                <c:pt idx="100">
                  <c:v>45077</c:v>
                </c:pt>
                <c:pt idx="101">
                  <c:v>45107</c:v>
                </c:pt>
                <c:pt idx="102">
                  <c:v>45138</c:v>
                </c:pt>
                <c:pt idx="103">
                  <c:v>45169</c:v>
                </c:pt>
                <c:pt idx="104">
                  <c:v>45199</c:v>
                </c:pt>
                <c:pt idx="105">
                  <c:v>45230</c:v>
                </c:pt>
                <c:pt idx="106">
                  <c:v>45260</c:v>
                </c:pt>
                <c:pt idx="107">
                  <c:v>45291</c:v>
                </c:pt>
              </c:numCache>
            </c:numRef>
          </c:xVal>
          <c:yVal>
            <c:numRef>
              <c:f>'Bryant Elem'!$J$2:$J$109</c:f>
              <c:numCache>
                <c:formatCode>General</c:formatCode>
                <c:ptCount val="108"/>
                <c:pt idx="84" formatCode="0">
                  <c:v>91890.480284506091</c:v>
                </c:pt>
                <c:pt idx="85" formatCode="0">
                  <c:v>82222.125175876005</c:v>
                </c:pt>
                <c:pt idx="86" formatCode="0">
                  <c:v>89592.250645321401</c:v>
                </c:pt>
                <c:pt idx="87" formatCode="0">
                  <c:v>96144.521117927507</c:v>
                </c:pt>
                <c:pt idx="88" formatCode="0">
                  <c:v>147304.011036599</c:v>
                </c:pt>
                <c:pt idx="89" formatCode="0">
                  <c:v>128415.24949645699</c:v>
                </c:pt>
                <c:pt idx="90" formatCode="0">
                  <c:v>107276.950935541</c:v>
                </c:pt>
                <c:pt idx="91" formatCode="0">
                  <c:v>151001.38836040601</c:v>
                </c:pt>
                <c:pt idx="92" formatCode="0">
                  <c:v>147524.00000016199</c:v>
                </c:pt>
                <c:pt idx="93" formatCode="0">
                  <c:v>104375.705613083</c:v>
                </c:pt>
                <c:pt idx="94" formatCode="0">
                  <c:v>90994.366980280902</c:v>
                </c:pt>
                <c:pt idx="95" formatCode="0">
                  <c:v>91677.868185505809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BC-470E-A138-DEDB57AB8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194559"/>
        <c:axId val="933971743"/>
      </c:scatterChart>
      <c:valAx>
        <c:axId val="692194559"/>
        <c:scaling>
          <c:orientation val="minMax"/>
          <c:max val="44950"/>
          <c:min val="445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971743"/>
        <c:crosses val="autoZero"/>
        <c:crossBetween val="midCat"/>
        <c:majorUnit val="30"/>
      </c:valAx>
      <c:valAx>
        <c:axId val="93397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1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Electric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'County Health'!$C$1</c:f>
              <c:strCache>
                <c:ptCount val="1"/>
                <c:pt idx="0">
                  <c:v>Electric Existing (kBtu)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'County Health'!$A$2:$A$14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'County Health'!$C$2:$C$14</c:f>
              <c:numCache>
                <c:formatCode>0</c:formatCode>
                <c:ptCount val="13"/>
                <c:pt idx="0">
                  <c:v>67967.039999999994</c:v>
                </c:pt>
                <c:pt idx="1">
                  <c:v>64691.519999999997</c:v>
                </c:pt>
                <c:pt idx="2">
                  <c:v>77793.599999999991</c:v>
                </c:pt>
                <c:pt idx="3">
                  <c:v>74518.080000000002</c:v>
                </c:pt>
                <c:pt idx="4">
                  <c:v>61416</c:v>
                </c:pt>
                <c:pt idx="5">
                  <c:v>66329.279999999999</c:v>
                </c:pt>
                <c:pt idx="6">
                  <c:v>76087.599999999991</c:v>
                </c:pt>
                <c:pt idx="7">
                  <c:v>77793.599999999991</c:v>
                </c:pt>
                <c:pt idx="8">
                  <c:v>67967.039999999994</c:v>
                </c:pt>
                <c:pt idx="9">
                  <c:v>58140.479999999996</c:v>
                </c:pt>
                <c:pt idx="10">
                  <c:v>51589.440000000002</c:v>
                </c:pt>
                <c:pt idx="11">
                  <c:v>57321.599999999999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B-4AB8-B1DA-A147A911484A}"/>
            </c:ext>
          </c:extLst>
        </c:ser>
        <c:ser>
          <c:idx val="1"/>
          <c:order val="1"/>
          <c:tx>
            <c:strRef>
              <c:f>'County Health'!$E$1</c:f>
              <c:strCache>
                <c:ptCount val="1"/>
                <c:pt idx="0">
                  <c:v>EM Electric (kBtu)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'County Health'!$A$2:$A$14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'County Health'!$E$2:$E$14</c:f>
              <c:numCache>
                <c:formatCode>General</c:formatCode>
                <c:ptCount val="13"/>
                <c:pt idx="0">
                  <c:v>54821.206737706103</c:v>
                </c:pt>
                <c:pt idx="1">
                  <c:v>50084.129385863605</c:v>
                </c:pt>
                <c:pt idx="2">
                  <c:v>53685.641862016404</c:v>
                </c:pt>
                <c:pt idx="3">
                  <c:v>53285.604023426102</c:v>
                </c:pt>
                <c:pt idx="4">
                  <c:v>70431.338401221001</c:v>
                </c:pt>
                <c:pt idx="5">
                  <c:v>81808.383659916886</c:v>
                </c:pt>
                <c:pt idx="6">
                  <c:v>102463.44438123501</c:v>
                </c:pt>
                <c:pt idx="7">
                  <c:v>95498.480239109907</c:v>
                </c:pt>
                <c:pt idx="8">
                  <c:v>70333.304466921109</c:v>
                </c:pt>
                <c:pt idx="9">
                  <c:v>58747.533869945401</c:v>
                </c:pt>
                <c:pt idx="10">
                  <c:v>53794.605470299495</c:v>
                </c:pt>
                <c:pt idx="11">
                  <c:v>51111.737704864601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B-4AB8-B1DA-A147A9114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02223"/>
        <c:axId val="1"/>
      </c:lineChart>
      <c:catAx>
        <c:axId val="24290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29022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'County Health'!$G$1</c:f>
              <c:strCache>
                <c:ptCount val="1"/>
                <c:pt idx="0">
                  <c:v>Gas Existing (kBtu)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'County Health'!$A$2:$A$14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'County Health'!$G$2:$G$14</c:f>
              <c:numCache>
                <c:formatCode>General</c:formatCode>
                <c:ptCount val="13"/>
                <c:pt idx="0">
                  <c:v>181968</c:v>
                </c:pt>
                <c:pt idx="1">
                  <c:v>252246</c:v>
                </c:pt>
                <c:pt idx="2">
                  <c:v>182988</c:v>
                </c:pt>
                <c:pt idx="3">
                  <c:v>78948</c:v>
                </c:pt>
                <c:pt idx="4">
                  <c:v>24072</c:v>
                </c:pt>
                <c:pt idx="5">
                  <c:v>9486</c:v>
                </c:pt>
                <c:pt idx="6">
                  <c:v>4794</c:v>
                </c:pt>
                <c:pt idx="7">
                  <c:v>6426</c:v>
                </c:pt>
                <c:pt idx="8">
                  <c:v>27234</c:v>
                </c:pt>
                <c:pt idx="9">
                  <c:v>62730</c:v>
                </c:pt>
                <c:pt idx="10">
                  <c:v>62730</c:v>
                </c:pt>
                <c:pt idx="11">
                  <c:v>122400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C-410D-A693-58C35228073C}"/>
            </c:ext>
          </c:extLst>
        </c:ser>
        <c:ser>
          <c:idx val="1"/>
          <c:order val="1"/>
          <c:tx>
            <c:strRef>
              <c:f>'County Health'!$I$1</c:f>
              <c:strCache>
                <c:ptCount val="1"/>
                <c:pt idx="0">
                  <c:v>EM Gas (kBtu)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'County Health'!$A$2:$A$14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'County Health'!$I$2:$I$14</c:f>
              <c:numCache>
                <c:formatCode>General</c:formatCode>
                <c:ptCount val="13"/>
                <c:pt idx="0">
                  <c:v>244173.79432291602</c:v>
                </c:pt>
                <c:pt idx="1">
                  <c:v>197998.110760707</c:v>
                </c:pt>
                <c:pt idx="2">
                  <c:v>160748.03481552299</c:v>
                </c:pt>
                <c:pt idx="3">
                  <c:v>113651.90364891999</c:v>
                </c:pt>
                <c:pt idx="4">
                  <c:v>35853.895795863704</c:v>
                </c:pt>
                <c:pt idx="5">
                  <c:v>13647.5464810677</c:v>
                </c:pt>
                <c:pt idx="6">
                  <c:v>13188.3562649779</c:v>
                </c:pt>
                <c:pt idx="7">
                  <c:v>13122.633614743401</c:v>
                </c:pt>
                <c:pt idx="8">
                  <c:v>22041.217248337201</c:v>
                </c:pt>
                <c:pt idx="9">
                  <c:v>80915.225068637214</c:v>
                </c:pt>
                <c:pt idx="10">
                  <c:v>136769.88954364401</c:v>
                </c:pt>
                <c:pt idx="11">
                  <c:v>200965.27832910098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C-410D-A693-58C352280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26703"/>
        <c:axId val="1"/>
      </c:lineChart>
      <c:catAx>
        <c:axId val="24292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292670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Wheeler All</a:t>
            </a:r>
            <a:r>
              <a:rPr lang="en-US" baseline="0"/>
              <a:t> Buildings - </a:t>
            </a:r>
            <a:r>
              <a:rPr lang="en-US"/>
              <a:t>Electricity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'Wheeler Elec'!$C$1</c:f>
              <c:strCache>
                <c:ptCount val="1"/>
                <c:pt idx="0">
                  <c:v>Electric Existing (kBtu)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'Wheeler Elec'!$A$2:$A$13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xVal>
          <c:yVal>
            <c:numRef>
              <c:f>'Wheeler Elec'!$C$2:$C$13</c:f>
              <c:numCache>
                <c:formatCode>0</c:formatCode>
                <c:ptCount val="12"/>
                <c:pt idx="0">
                  <c:v>523693.00368000002</c:v>
                </c:pt>
                <c:pt idx="1">
                  <c:v>440611.07664000004</c:v>
                </c:pt>
                <c:pt idx="2">
                  <c:v>462393.28463999997</c:v>
                </c:pt>
                <c:pt idx="3">
                  <c:v>373536.20639999997</c:v>
                </c:pt>
                <c:pt idx="4">
                  <c:v>480804.98256000003</c:v>
                </c:pt>
                <c:pt idx="5">
                  <c:v>440413.31711999991</c:v>
                </c:pt>
                <c:pt idx="6">
                  <c:v>420479.73071999999</c:v>
                </c:pt>
                <c:pt idx="7">
                  <c:v>432792.41040000005</c:v>
                </c:pt>
                <c:pt idx="8">
                  <c:v>412638.13584</c:v>
                </c:pt>
                <c:pt idx="9">
                  <c:v>417711.09744000004</c:v>
                </c:pt>
                <c:pt idx="10">
                  <c:v>493100.46576000005</c:v>
                </c:pt>
                <c:pt idx="11">
                  <c:v>457690.04736000008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CD-4556-97A4-F48835F3E53C}"/>
            </c:ext>
          </c:extLst>
        </c:ser>
        <c:ser>
          <c:idx val="1"/>
          <c:order val="1"/>
          <c:tx>
            <c:strRef>
              <c:f>'Wheeler Elec'!$L$1</c:f>
              <c:strCache>
                <c:ptCount val="1"/>
                <c:pt idx="0">
                  <c:v>EM Total (kBtu)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'Wheeler Elec'!$A$2:$A$13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xVal>
          <c:yVal>
            <c:numRef>
              <c:f>'Wheeler Elec'!$L$2:$L$13</c:f>
              <c:numCache>
                <c:formatCode>0</c:formatCode>
                <c:ptCount val="12"/>
                <c:pt idx="0">
                  <c:v>508593.74699965259</c:v>
                </c:pt>
                <c:pt idx="1">
                  <c:v>464425.32213629334</c:v>
                </c:pt>
                <c:pt idx="2">
                  <c:v>495252.18546313752</c:v>
                </c:pt>
                <c:pt idx="3">
                  <c:v>465169.55945343571</c:v>
                </c:pt>
                <c:pt idx="4">
                  <c:v>443254.54776596697</c:v>
                </c:pt>
                <c:pt idx="5">
                  <c:v>331125.76062559977</c:v>
                </c:pt>
                <c:pt idx="6">
                  <c:v>404343.693989855</c:v>
                </c:pt>
                <c:pt idx="7">
                  <c:v>377031.39603387302</c:v>
                </c:pt>
                <c:pt idx="8">
                  <c:v>412802.08478115697</c:v>
                </c:pt>
                <c:pt idx="9">
                  <c:v>466237.40252329403</c:v>
                </c:pt>
                <c:pt idx="10">
                  <c:v>470298.55750309722</c:v>
                </c:pt>
                <c:pt idx="11">
                  <c:v>489542.367223643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BCD-4556-97A4-F48835F3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965695"/>
        <c:axId val="835962815"/>
      </c:scatterChart>
      <c:valAx>
        <c:axId val="835965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62815"/>
        <c:crosses val="autoZero"/>
        <c:crossBetween val="midCat"/>
      </c:valAx>
      <c:valAx>
        <c:axId val="83596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656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r>
              <a:rPr lang="en-US"/>
              <a:t>Wheeler Center Fleet Services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47375126179645E-2"/>
          <c:y val="0.15584062196307094"/>
          <c:w val="0.86975218205539984"/>
          <c:h val="0.81306122448979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'Wheeler Gas'!$D$1:$D$2</c:f>
              <c:strCache>
                <c:ptCount val="2"/>
                <c:pt idx="0">
                  <c:v>City of Ann Arbor 2420692071 Ann Arbor MI (59197     ) (Dth)</c:v>
                </c:pt>
                <c:pt idx="1">
                  <c:v>Gas Existing (kbtu)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'Wheeler Gas'!$B$3:$B$63</c:f>
              <c:numCache>
                <c:formatCode>mmm\-yy</c:formatCode>
                <c:ptCount val="13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</c:numCache>
            </c:numRef>
          </c:xVal>
          <c:yVal>
            <c:numRef>
              <c:f>'Wheeler Gas'!$D$3:$D$63</c:f>
              <c:numCache>
                <c:formatCode>General</c:formatCode>
                <c:ptCount val="13"/>
                <c:pt idx="0">
                  <c:v>768310</c:v>
                </c:pt>
                <c:pt idx="1">
                  <c:v>960210</c:v>
                </c:pt>
                <c:pt idx="2">
                  <c:v>1006490</c:v>
                </c:pt>
                <c:pt idx="3">
                  <c:v>902750</c:v>
                </c:pt>
                <c:pt idx="4">
                  <c:v>661870</c:v>
                </c:pt>
                <c:pt idx="5">
                  <c:v>296090</c:v>
                </c:pt>
                <c:pt idx="6">
                  <c:v>125550</c:v>
                </c:pt>
                <c:pt idx="7">
                  <c:v>87340</c:v>
                </c:pt>
                <c:pt idx="8">
                  <c:v>7790</c:v>
                </c:pt>
                <c:pt idx="9">
                  <c:v>14090</c:v>
                </c:pt>
                <c:pt idx="10">
                  <c:v>405270</c:v>
                </c:pt>
                <c:pt idx="11">
                  <c:v>395450</c:v>
                </c:pt>
                <c:pt idx="12">
                  <c:v>810080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60-4B51-AA67-2A0368D1A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914175"/>
        <c:axId val="1"/>
      </c:scatterChart>
      <c:valAx>
        <c:axId val="89791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89791417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ptos Narrow"/>
          <a:ea typeface="Aptos Narrow"/>
          <a:cs typeface="Aptos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r>
              <a:rPr lang="en-US"/>
              <a:t>Wheeler Center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'Wheeler Gas'!$J$1:$J$2</c:f>
              <c:strCache>
                <c:ptCount val="2"/>
                <c:pt idx="0">
                  <c:v>City of Ann Arbor 2420692351 Ann Arbor MI (59198     ) (Dth)</c:v>
                </c:pt>
                <c:pt idx="1">
                  <c:v>Gas Existing (kbtu)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'Wheeler Gas'!$B$3:$B$63</c:f>
              <c:numCache>
                <c:formatCode>mmm\-yy</c:formatCode>
                <c:ptCount val="13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</c:numCache>
            </c:numRef>
          </c:xVal>
          <c:yVal>
            <c:numRef>
              <c:f>'Wheeler Gas'!$J$3:$J$63</c:f>
              <c:numCache>
                <c:formatCode>General</c:formatCode>
                <c:ptCount val="13"/>
                <c:pt idx="0">
                  <c:v>177820</c:v>
                </c:pt>
                <c:pt idx="1">
                  <c:v>208020</c:v>
                </c:pt>
                <c:pt idx="2">
                  <c:v>294780</c:v>
                </c:pt>
                <c:pt idx="3">
                  <c:v>227500</c:v>
                </c:pt>
                <c:pt idx="4">
                  <c:v>175250</c:v>
                </c:pt>
                <c:pt idx="5">
                  <c:v>111430</c:v>
                </c:pt>
                <c:pt idx="6">
                  <c:v>46640</c:v>
                </c:pt>
                <c:pt idx="7">
                  <c:v>36050</c:v>
                </c:pt>
                <c:pt idx="8">
                  <c:v>24750</c:v>
                </c:pt>
                <c:pt idx="9">
                  <c:v>37570</c:v>
                </c:pt>
                <c:pt idx="10">
                  <c:v>47700</c:v>
                </c:pt>
                <c:pt idx="11">
                  <c:v>92190</c:v>
                </c:pt>
                <c:pt idx="12">
                  <c:v>165440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64-4168-AABA-0E8013AF0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933375"/>
        <c:axId val="1"/>
      </c:scatterChart>
      <c:valAx>
        <c:axId val="897933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ptos Narrow"/>
                <a:ea typeface="Aptos Narrow"/>
                <a:cs typeface="Aptos Narrow"/>
              </a:defRPr>
            </a:pPr>
            <a:endParaRPr lang="en-US"/>
          </a:p>
        </c:txPr>
        <c:crossAx val="89793337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ptos Narrow"/>
          <a:ea typeface="Aptos Narrow"/>
          <a:cs typeface="Aptos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487135</xdr:colOff>
      <xdr:row>0</xdr:row>
      <xdr:rowOff>103413</xdr:rowOff>
    </xdr:from>
    <xdr:to>
      <xdr:col>13</xdr:col>
      <xdr:colOff>484413</xdr:colOff>
      <xdr:row>18</xdr:row>
      <xdr:rowOff>65313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3D1464-74D3-D578-BFFF-CA528B422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52916</xdr:colOff>
      <xdr:row>0</xdr:row>
      <xdr:rowOff>62570</xdr:rowOff>
    </xdr:from>
    <xdr:to>
      <xdr:col>17</xdr:col>
      <xdr:colOff>529166</xdr:colOff>
      <xdr:row>20</xdr:row>
      <xdr:rowOff>173870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AC04DA-8F10-40A3-BE71-739A98496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189675</xdr:colOff>
      <xdr:row>2</xdr:row>
      <xdr:rowOff>7176</xdr:rowOff>
    </xdr:from>
    <xdr:to>
      <xdr:col>28</xdr:col>
      <xdr:colOff>344219</xdr:colOff>
      <xdr:row>38</xdr:row>
      <xdr:rowOff>98961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D0498A-E434-4014-95C2-F81696051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329869</xdr:colOff>
      <xdr:row>82</xdr:row>
      <xdr:rowOff>127823</xdr:rowOff>
    </xdr:from>
    <xdr:to>
      <xdr:col>23</xdr:col>
      <xdr:colOff>194130</xdr:colOff>
      <xdr:row>100</xdr:row>
      <xdr:rowOff>57726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75BCE2-EC76-41E0-AF98-79B45BAD0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625929</xdr:colOff>
      <xdr:row>0</xdr:row>
      <xdr:rowOff>190500</xdr:rowOff>
    </xdr:from>
    <xdr:to>
      <xdr:col>16</xdr:col>
      <xdr:colOff>435429</xdr:colOff>
      <xdr:row>13</xdr:row>
      <xdr:rowOff>27214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629B37-9961-4D08-B2D8-00E8A41D1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489857</xdr:colOff>
      <xdr:row>0</xdr:row>
      <xdr:rowOff>190500</xdr:rowOff>
    </xdr:from>
    <xdr:to>
      <xdr:col>22</xdr:col>
      <xdr:colOff>359229</xdr:colOff>
      <xdr:row>13</xdr:row>
      <xdr:rowOff>16329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287102-F768-43A8-9126-6A20B2E96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144654</xdr:colOff>
      <xdr:row>0</xdr:row>
      <xdr:rowOff>26644</xdr:rowOff>
    </xdr:from>
    <xdr:to>
      <xdr:col>19</xdr:col>
      <xdr:colOff>230444</xdr:colOff>
      <xdr:row>13</xdr:row>
      <xdr:rowOff>161310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16A478-23AF-4F8C-8981-742C519DA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193915</xdr:colOff>
      <xdr:row>5</xdr:row>
      <xdr:rowOff>28690</xdr:rowOff>
    </xdr:from>
    <xdr:to>
      <xdr:col>32</xdr:col>
      <xdr:colOff>368085</xdr:colOff>
      <xdr:row>25</xdr:row>
      <xdr:rowOff>141976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AD444-6136-4905-BF08-514735393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774915</xdr:colOff>
      <xdr:row>5</xdr:row>
      <xdr:rowOff>30535</xdr:rowOff>
    </xdr:from>
    <xdr:to>
      <xdr:col>22</xdr:col>
      <xdr:colOff>183581</xdr:colOff>
      <xdr:row>26</xdr:row>
      <xdr:rowOff>46124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51AE079-0AA1-49AA-9597-50C6FF1DE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566796</xdr:colOff>
      <xdr:row>38</xdr:row>
      <xdr:rowOff>84041</xdr:rowOff>
    </xdr:from>
    <xdr:to>
      <xdr:col>26</xdr:col>
      <xdr:colOff>525835</xdr:colOff>
      <xdr:row>70</xdr:row>
      <xdr:rowOff>55352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BCCB029-7867-4E77-BE71-29C990EDB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16605</xdr:colOff>
      <xdr:row>38</xdr:row>
      <xdr:rowOff>65592</xdr:rowOff>
    </xdr:from>
    <xdr:to>
      <xdr:col>20</xdr:col>
      <xdr:colOff>138378</xdr:colOff>
      <xdr:row>70</xdr:row>
      <xdr:rowOff>92253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EB52580F-DA0B-44DF-8D71-DFE1DE47E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megcorp.sharepoint.com/sites/23007327.00/Shared%20Documents/General/Energy%20Model/Analysis%20-%20Comm%20Buildings/Analysis%20-%20Comm%20Center/Existing%20Ref%20Data%20-%20Comm%20Center/Electricity%20Summary.xlsx" TargetMode="External"/><Relationship Id="rId1" Type="http://schemas.openxmlformats.org/officeDocument/2006/relationships/externalLinkPath" Target="Analysis%20-%20Comm%20Center/Existing%20Ref%20Data%20-%20Comm%20Center/Electricity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CC Electricity Monthly"/>
    </sheetNames>
    <sheetDataSet>
      <sheetData sheetId="0">
        <row r="6">
          <cell r="E6">
            <v>2669</v>
          </cell>
        </row>
        <row r="7">
          <cell r="E7">
            <v>2650</v>
          </cell>
        </row>
        <row r="8">
          <cell r="E8">
            <v>2469</v>
          </cell>
        </row>
        <row r="9">
          <cell r="E9">
            <v>2674</v>
          </cell>
        </row>
        <row r="10">
          <cell r="E10">
            <v>3263</v>
          </cell>
        </row>
        <row r="11">
          <cell r="E11">
            <v>4696</v>
          </cell>
        </row>
        <row r="12">
          <cell r="E12">
            <v>5110</v>
          </cell>
        </row>
        <row r="13">
          <cell r="E13">
            <v>5035</v>
          </cell>
        </row>
        <row r="14">
          <cell r="E14">
            <v>4500</v>
          </cell>
        </row>
        <row r="15">
          <cell r="E15">
            <v>3738</v>
          </cell>
        </row>
        <row r="16">
          <cell r="E16">
            <v>2929</v>
          </cell>
        </row>
        <row r="17">
          <cell r="E17">
            <v>3144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2C5F-6A53-44BD-813F-E1203E6B38CC}">
  <dimension ref="A1:E13"/>
  <sheetViews>
    <sheetView topLeftCell="B1" workbookViewId="0">
      <selection activeCell="D10" sqref="D10"/>
    </sheetView>
  </sheetViews>
  <sheetFormatPr defaultRowHeight="14.6" x14ac:dyDescent="0.4"/>
  <cols>
    <col min="2" max="3" width="17.15234375" bestFit="1" customWidth="1"/>
    <col min="4" max="4" width="11.3828125" style="1" bestFit="1" customWidth="1"/>
    <col min="5" max="5" width="9.3046875" bestFit="1" customWidth="1"/>
  </cols>
  <sheetData>
    <row r="1" spans="1:5" x14ac:dyDescent="0.4">
      <c r="B1" s="2" t="s">
        <v>14</v>
      </c>
      <c r="C1" s="2" t="s">
        <v>15</v>
      </c>
      <c r="D1" s="3" t="s">
        <v>13</v>
      </c>
      <c r="E1" s="3" t="s">
        <v>12</v>
      </c>
    </row>
    <row r="2" spans="1:5" x14ac:dyDescent="0.4">
      <c r="A2" t="s">
        <v>0</v>
      </c>
      <c r="B2" s="2">
        <f>[1]Sheet1!E7</f>
        <v>2650</v>
      </c>
      <c r="C2" s="2">
        <f>B2*3.412</f>
        <v>9041.7999999999993</v>
      </c>
      <c r="D2" s="5">
        <v>11096593.3700849</v>
      </c>
      <c r="E2" s="3">
        <f t="shared" ref="E2:E13" si="0">D2/1000</f>
        <v>11096.5933700849</v>
      </c>
    </row>
    <row r="3" spans="1:5" x14ac:dyDescent="0.4">
      <c r="A3" t="s">
        <v>1</v>
      </c>
      <c r="B3" s="2">
        <f>[1]Sheet1!E8</f>
        <v>2469</v>
      </c>
      <c r="C3" s="2">
        <f t="shared" ref="C3:C13" si="1">B3*3.412</f>
        <v>8424.2279999999992</v>
      </c>
      <c r="D3" s="5">
        <v>10027970.088742699</v>
      </c>
      <c r="E3" s="3">
        <f t="shared" si="0"/>
        <v>10027.970088742699</v>
      </c>
    </row>
    <row r="4" spans="1:5" x14ac:dyDescent="0.4">
      <c r="A4" t="s">
        <v>2</v>
      </c>
      <c r="B4" s="2">
        <f>[1]Sheet1!E9</f>
        <v>2674</v>
      </c>
      <c r="C4" s="2">
        <f t="shared" si="1"/>
        <v>9123.6880000000001</v>
      </c>
      <c r="D4" s="5">
        <v>10879688.2925639</v>
      </c>
      <c r="E4" s="3">
        <f t="shared" si="0"/>
        <v>10879.6882925639</v>
      </c>
    </row>
    <row r="5" spans="1:5" x14ac:dyDescent="0.4">
      <c r="A5" t="s">
        <v>3</v>
      </c>
      <c r="B5" s="2">
        <f>[1]Sheet1!E10</f>
        <v>3263</v>
      </c>
      <c r="C5" s="2">
        <f t="shared" si="1"/>
        <v>11133.356</v>
      </c>
      <c r="D5" s="5">
        <v>10995311.0549898</v>
      </c>
      <c r="E5" s="3">
        <f t="shared" si="0"/>
        <v>10995.311054989799</v>
      </c>
    </row>
    <row r="6" spans="1:5" x14ac:dyDescent="0.4">
      <c r="A6" t="s">
        <v>4</v>
      </c>
      <c r="B6" s="2">
        <f>[1]Sheet1!E11</f>
        <v>4696</v>
      </c>
      <c r="C6" s="2">
        <f t="shared" si="1"/>
        <v>16022.752</v>
      </c>
      <c r="D6" s="5">
        <v>15357440.938328801</v>
      </c>
      <c r="E6" s="3">
        <f t="shared" si="0"/>
        <v>15357.4409383288</v>
      </c>
    </row>
    <row r="7" spans="1:5" x14ac:dyDescent="0.4">
      <c r="A7" t="s">
        <v>5</v>
      </c>
      <c r="B7" s="2">
        <f>[1]Sheet1!E12</f>
        <v>5110</v>
      </c>
      <c r="C7" s="2">
        <f t="shared" si="1"/>
        <v>17435.32</v>
      </c>
      <c r="D7" s="5">
        <v>16956211.081642199</v>
      </c>
      <c r="E7" s="3">
        <f t="shared" si="0"/>
        <v>16956.211081642199</v>
      </c>
    </row>
    <row r="8" spans="1:5" x14ac:dyDescent="0.4">
      <c r="A8" t="s">
        <v>6</v>
      </c>
      <c r="B8" s="2">
        <f>[1]Sheet1!E13</f>
        <v>5035</v>
      </c>
      <c r="C8" s="2">
        <f t="shared" si="1"/>
        <v>17179.419999999998</v>
      </c>
      <c r="D8" s="5">
        <v>19970406.60926</v>
      </c>
      <c r="E8" s="3">
        <f t="shared" si="0"/>
        <v>19970.406609260001</v>
      </c>
    </row>
    <row r="9" spans="1:5" x14ac:dyDescent="0.4">
      <c r="A9" t="s">
        <v>7</v>
      </c>
      <c r="B9" s="2">
        <f>[1]Sheet1!E14</f>
        <v>4500</v>
      </c>
      <c r="C9" s="2">
        <f t="shared" si="1"/>
        <v>15354</v>
      </c>
      <c r="D9" s="5">
        <v>19045335.364579499</v>
      </c>
      <c r="E9" s="3">
        <f t="shared" si="0"/>
        <v>19045.3353645795</v>
      </c>
    </row>
    <row r="10" spans="1:5" x14ac:dyDescent="0.4">
      <c r="A10" t="s">
        <v>8</v>
      </c>
      <c r="B10" s="2">
        <f>[1]Sheet1!E15</f>
        <v>3738</v>
      </c>
      <c r="C10" s="2">
        <f t="shared" si="1"/>
        <v>12754.056</v>
      </c>
      <c r="D10" s="5">
        <v>14911170.615634499</v>
      </c>
      <c r="E10" s="3">
        <f t="shared" si="0"/>
        <v>14911.170615634499</v>
      </c>
    </row>
    <row r="11" spans="1:5" x14ac:dyDescent="0.4">
      <c r="A11" t="s">
        <v>9</v>
      </c>
      <c r="B11" s="2">
        <f>[1]Sheet1!E16</f>
        <v>2929</v>
      </c>
      <c r="C11" s="2">
        <f t="shared" si="1"/>
        <v>9993.7479999999996</v>
      </c>
      <c r="D11" s="5">
        <v>12870549.836255999</v>
      </c>
      <c r="E11" s="3">
        <f t="shared" si="0"/>
        <v>12870.549836255999</v>
      </c>
    </row>
    <row r="12" spans="1:5" x14ac:dyDescent="0.4">
      <c r="A12" t="s">
        <v>10</v>
      </c>
      <c r="B12" s="2">
        <f>[1]Sheet1!E17</f>
        <v>3144</v>
      </c>
      <c r="C12" s="2">
        <f t="shared" si="1"/>
        <v>10727.328</v>
      </c>
      <c r="D12" s="5">
        <v>11130640.8842781</v>
      </c>
      <c r="E12" s="3">
        <f t="shared" si="0"/>
        <v>11130.6408842781</v>
      </c>
    </row>
    <row r="13" spans="1:5" x14ac:dyDescent="0.4">
      <c r="A13" t="s">
        <v>11</v>
      </c>
      <c r="B13" s="2">
        <f>[1]Sheet1!$E$6</f>
        <v>2669</v>
      </c>
      <c r="C13" s="2">
        <f t="shared" si="1"/>
        <v>9106.6280000000006</v>
      </c>
      <c r="D13" s="5">
        <v>10499681.3074765</v>
      </c>
      <c r="E13" s="3">
        <f t="shared" si="0"/>
        <v>10499.6813074765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C274-DB94-4B97-8C63-A2F61DCFD473}">
  <dimension ref="A1:H15"/>
  <sheetViews>
    <sheetView zoomScale="72" zoomScaleNormal="100" workbookViewId="0">
      <selection activeCell="G20" sqref="G20"/>
    </sheetView>
  </sheetViews>
  <sheetFormatPr defaultRowHeight="14.6" x14ac:dyDescent="0.4"/>
  <cols>
    <col min="2" max="2" width="19.61328125" customWidth="1"/>
    <col min="3" max="3" width="17.3046875" bestFit="1" customWidth="1"/>
    <col min="4" max="4" width="10.3828125" style="1" bestFit="1" customWidth="1"/>
    <col min="5" max="5" width="9.15234375" style="1" bestFit="1" customWidth="1"/>
    <col min="6" max="6" width="11.4609375" style="1" bestFit="1" customWidth="1"/>
    <col min="7" max="7" width="22.4609375" bestFit="1" customWidth="1"/>
    <col min="8" max="8" width="20.07421875" bestFit="1" customWidth="1"/>
  </cols>
  <sheetData>
    <row r="1" spans="1:8" x14ac:dyDescent="0.4">
      <c r="A1" s="1" t="s">
        <v>18</v>
      </c>
      <c r="B1" s="1" t="s">
        <v>19</v>
      </c>
      <c r="C1" s="1" t="s">
        <v>15</v>
      </c>
      <c r="D1" s="1" t="s">
        <v>13</v>
      </c>
      <c r="E1" s="1" t="s">
        <v>12</v>
      </c>
      <c r="F1" s="1" t="s">
        <v>22</v>
      </c>
      <c r="G1" s="1" t="s">
        <v>20</v>
      </c>
      <c r="H1" s="1" t="s">
        <v>21</v>
      </c>
    </row>
    <row r="2" spans="1:8" x14ac:dyDescent="0.4">
      <c r="A2" t="s">
        <v>0</v>
      </c>
      <c r="B2">
        <v>605.1</v>
      </c>
      <c r="C2">
        <f>B2*100</f>
        <v>60510</v>
      </c>
      <c r="D2" s="6">
        <v>74000529.543403298</v>
      </c>
      <c r="E2" s="3">
        <f>D2/1000</f>
        <v>74000.529543403303</v>
      </c>
      <c r="F2" s="3">
        <f>E2/100</f>
        <v>740.00529543403309</v>
      </c>
      <c r="G2">
        <v>531.29999999999995</v>
      </c>
      <c r="H2">
        <v>53129.999999999993</v>
      </c>
    </row>
    <row r="3" spans="1:8" x14ac:dyDescent="0.4">
      <c r="A3" t="s">
        <v>1</v>
      </c>
      <c r="B3">
        <v>921.5</v>
      </c>
      <c r="C3">
        <f>B3*100</f>
        <v>92150</v>
      </c>
      <c r="D3" s="6">
        <v>55743105.970440596</v>
      </c>
      <c r="E3" s="3">
        <f>D3/1000</f>
        <v>55743.1059704406</v>
      </c>
      <c r="F3" s="3">
        <f>E3/100</f>
        <v>557.43105970440604</v>
      </c>
      <c r="G3">
        <v>577.48</v>
      </c>
      <c r="H3">
        <v>57748</v>
      </c>
    </row>
    <row r="4" spans="1:8" x14ac:dyDescent="0.4">
      <c r="A4" t="s">
        <v>2</v>
      </c>
      <c r="B4">
        <v>588.4</v>
      </c>
      <c r="C4">
        <f>B4*100</f>
        <v>58840</v>
      </c>
      <c r="D4" s="6">
        <v>43044983.446502298</v>
      </c>
      <c r="E4" s="3">
        <f>D4/1000</f>
        <v>43044.983446502301</v>
      </c>
      <c r="F4" s="3">
        <f>E4/100</f>
        <v>430.449834465023</v>
      </c>
      <c r="G4">
        <v>584.32500000000005</v>
      </c>
      <c r="H4">
        <v>58432.500000000007</v>
      </c>
    </row>
    <row r="5" spans="1:8" x14ac:dyDescent="0.4">
      <c r="A5" t="s">
        <v>3</v>
      </c>
      <c r="B5">
        <v>303.10000000000002</v>
      </c>
      <c r="C5">
        <f>B5*100</f>
        <v>30310.000000000004</v>
      </c>
      <c r="D5" s="6">
        <v>29610779.623787802</v>
      </c>
      <c r="E5" s="3">
        <f>D5/1000</f>
        <v>29610.779623787803</v>
      </c>
      <c r="F5" s="3">
        <f>E5/100</f>
        <v>296.10779623787801</v>
      </c>
      <c r="G5">
        <v>285.3</v>
      </c>
      <c r="H5">
        <v>28530</v>
      </c>
    </row>
    <row r="6" spans="1:8" x14ac:dyDescent="0.4">
      <c r="A6" t="s">
        <v>4</v>
      </c>
      <c r="B6">
        <v>180.4</v>
      </c>
      <c r="C6">
        <f>B6*100</f>
        <v>18040</v>
      </c>
      <c r="D6" s="6">
        <v>11794668.838273</v>
      </c>
      <c r="E6" s="3">
        <f>D6/1000</f>
        <v>11794.668838273001</v>
      </c>
      <c r="F6" s="3">
        <f>E6/100</f>
        <v>117.94668838273</v>
      </c>
      <c r="G6">
        <v>170.25</v>
      </c>
      <c r="H6">
        <v>17025</v>
      </c>
    </row>
    <row r="7" spans="1:8" x14ac:dyDescent="0.4">
      <c r="A7" t="s">
        <v>5</v>
      </c>
      <c r="B7">
        <v>22.4</v>
      </c>
      <c r="C7">
        <f>B7*100</f>
        <v>2240</v>
      </c>
      <c r="D7" s="6">
        <v>4326988.10422232</v>
      </c>
      <c r="E7" s="3">
        <f>D7/1000</f>
        <v>4326.9881042223196</v>
      </c>
      <c r="F7" s="3">
        <f>E7/100</f>
        <v>43.269881042223197</v>
      </c>
      <c r="G7">
        <v>48.7</v>
      </c>
      <c r="H7">
        <v>4870</v>
      </c>
    </row>
    <row r="8" spans="1:8" x14ac:dyDescent="0.4">
      <c r="A8" t="s">
        <v>6</v>
      </c>
      <c r="B8">
        <v>11.7</v>
      </c>
      <c r="C8">
        <f>B8*100</f>
        <v>1170</v>
      </c>
      <c r="D8" s="6">
        <v>3607509.0312408502</v>
      </c>
      <c r="E8" s="3">
        <f>D8/1000</f>
        <v>3607.5090312408502</v>
      </c>
      <c r="F8" s="3">
        <f>E8/100</f>
        <v>36.075090312408499</v>
      </c>
      <c r="G8">
        <v>13.574999999999999</v>
      </c>
      <c r="H8">
        <v>1357.5</v>
      </c>
    </row>
    <row r="9" spans="1:8" x14ac:dyDescent="0.4">
      <c r="A9" t="s">
        <v>7</v>
      </c>
      <c r="B9">
        <v>13.9</v>
      </c>
      <c r="C9">
        <f>B9*100</f>
        <v>1390</v>
      </c>
      <c r="D9" s="6">
        <v>3942694.73171438</v>
      </c>
      <c r="E9" s="3">
        <f>D9/1000</f>
        <v>3942.6947317143799</v>
      </c>
      <c r="F9" s="3">
        <f>E9/100</f>
        <v>39.426947317143799</v>
      </c>
      <c r="G9">
        <v>12.275</v>
      </c>
      <c r="H9">
        <v>1227.5</v>
      </c>
    </row>
    <row r="10" spans="1:8" x14ac:dyDescent="0.4">
      <c r="A10" t="s">
        <v>8</v>
      </c>
      <c r="B10">
        <v>10.7</v>
      </c>
      <c r="C10">
        <f>B10*100</f>
        <v>1070</v>
      </c>
      <c r="D10" s="6">
        <v>8856790.9460104797</v>
      </c>
      <c r="E10" s="3">
        <f>D10/1000</f>
        <v>8856.7909460104802</v>
      </c>
      <c r="F10" s="3">
        <f>E10/100</f>
        <v>88.567909460104801</v>
      </c>
      <c r="G10">
        <v>10.65</v>
      </c>
      <c r="H10">
        <v>1065</v>
      </c>
    </row>
    <row r="11" spans="1:8" x14ac:dyDescent="0.4">
      <c r="A11" t="s">
        <v>9</v>
      </c>
      <c r="B11">
        <v>41.5</v>
      </c>
      <c r="C11">
        <f>B11*100</f>
        <v>4150</v>
      </c>
      <c r="D11" s="6">
        <v>25310744.926136199</v>
      </c>
      <c r="E11" s="3">
        <f>D11/1000</f>
        <v>25310.744926136198</v>
      </c>
      <c r="F11" s="3">
        <f>E11/100</f>
        <v>253.10744926136198</v>
      </c>
      <c r="G11">
        <v>54.774999999999999</v>
      </c>
      <c r="H11">
        <v>5477.5</v>
      </c>
    </row>
    <row r="12" spans="1:8" x14ac:dyDescent="0.4">
      <c r="A12" t="s">
        <v>10</v>
      </c>
      <c r="B12">
        <v>138.80000000000001</v>
      </c>
      <c r="C12">
        <f>B12*100</f>
        <v>13880.000000000002</v>
      </c>
      <c r="D12" s="6">
        <v>38241340.402145103</v>
      </c>
      <c r="E12" s="3">
        <f>D12/1000</f>
        <v>38241.340402145106</v>
      </c>
      <c r="F12" s="3">
        <f>E12/100</f>
        <v>382.41340402145107</v>
      </c>
      <c r="G12">
        <v>183.6</v>
      </c>
      <c r="H12">
        <v>18360</v>
      </c>
    </row>
    <row r="13" spans="1:8" x14ac:dyDescent="0.4">
      <c r="A13" t="s">
        <v>11</v>
      </c>
      <c r="B13">
        <v>373.2</v>
      </c>
      <c r="C13">
        <f>B13*100</f>
        <v>37320</v>
      </c>
      <c r="D13" s="6">
        <v>56857133.509725399</v>
      </c>
      <c r="E13" s="3">
        <f>D13/1000</f>
        <v>56857.133509725398</v>
      </c>
      <c r="F13" s="3">
        <f>E13/100</f>
        <v>568.57133509725395</v>
      </c>
      <c r="G13">
        <v>507.65</v>
      </c>
      <c r="H13">
        <v>50765</v>
      </c>
    </row>
    <row r="14" spans="1:8" x14ac:dyDescent="0.4">
      <c r="A14" t="s">
        <v>17</v>
      </c>
      <c r="C14">
        <f>SUM(C2:C13)</f>
        <v>321070</v>
      </c>
      <c r="D14" s="3"/>
      <c r="E14" s="3">
        <f>SUM(E2:E13)</f>
        <v>355337.2690736017</v>
      </c>
      <c r="H14">
        <v>297988</v>
      </c>
    </row>
    <row r="15" spans="1:8" x14ac:dyDescent="0.4">
      <c r="A15" t="s">
        <v>16</v>
      </c>
      <c r="C15" s="2">
        <f>C14/4454</f>
        <v>72.085765603951501</v>
      </c>
      <c r="D15" s="3"/>
      <c r="E15" s="3">
        <f>E14/4454</f>
        <v>79.779359917737253</v>
      </c>
      <c r="H15">
        <v>66.903457566232603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47A7-566C-49F9-9A63-B1C753D9A5BF}">
  <dimension ref="A1:N109"/>
  <sheetViews>
    <sheetView topLeftCell="A70" zoomScale="66" zoomScaleNormal="86" workbookViewId="0">
      <selection activeCell="P52" sqref="P52"/>
    </sheetView>
  </sheetViews>
  <sheetFormatPr defaultRowHeight="14.6" x14ac:dyDescent="0.4"/>
  <cols>
    <col min="1" max="1" width="11" style="8" bestFit="1" customWidth="1"/>
    <col min="2" max="2" width="10.765625" style="8" bestFit="1" customWidth="1"/>
    <col min="3" max="3" width="14.53515625" style="8" bestFit="1" customWidth="1"/>
    <col min="4" max="4" width="7.61328125" style="8" bestFit="1" customWidth="1"/>
    <col min="5" max="5" width="7.3828125" style="8" bestFit="1" customWidth="1"/>
    <col min="6" max="6" width="7.921875" style="8" bestFit="1" customWidth="1"/>
    <col min="7" max="7" width="16.3828125" style="12" bestFit="1" customWidth="1"/>
    <col min="8" max="8" width="11.3828125" style="12" bestFit="1" customWidth="1"/>
    <col min="9" max="9" width="12.15234375" style="12" bestFit="1" customWidth="1"/>
    <col min="10" max="10" width="9.3046875" style="12" bestFit="1" customWidth="1"/>
    <col min="11" max="11" width="9.921875" style="8" bestFit="1" customWidth="1"/>
    <col min="12" max="12" width="9.3046875" style="8" bestFit="1" customWidth="1"/>
    <col min="13" max="13" width="13.3828125" style="8" bestFit="1" customWidth="1"/>
    <col min="14" max="14" width="9.23046875" style="8"/>
    <col min="15" max="15" width="9.3046875" style="8" bestFit="1" customWidth="1"/>
    <col min="16" max="16" width="9.921875" style="8" bestFit="1" customWidth="1"/>
    <col min="17" max="16384" width="9.23046875" style="8"/>
  </cols>
  <sheetData>
    <row r="1" spans="1:10" x14ac:dyDescent="0.4">
      <c r="A1" s="8" t="s">
        <v>35</v>
      </c>
      <c r="B1" t="s">
        <v>30</v>
      </c>
      <c r="C1" t="s">
        <v>36</v>
      </c>
      <c r="D1" t="s">
        <v>37</v>
      </c>
      <c r="E1" t="s">
        <v>38</v>
      </c>
      <c r="F1" t="s">
        <v>39</v>
      </c>
      <c r="G1" s="11" t="s">
        <v>24</v>
      </c>
      <c r="H1" s="11" t="s">
        <v>34</v>
      </c>
      <c r="I1" s="11" t="s">
        <v>23</v>
      </c>
      <c r="J1" s="11" t="s">
        <v>33</v>
      </c>
    </row>
    <row r="2" spans="1:10" x14ac:dyDescent="0.4">
      <c r="A2" s="10">
        <v>42035</v>
      </c>
      <c r="B2" s="8">
        <v>60358.5</v>
      </c>
      <c r="C2" s="13">
        <v>135388.16</v>
      </c>
    </row>
    <row r="3" spans="1:10" x14ac:dyDescent="0.4">
      <c r="A3" s="10">
        <v>42063</v>
      </c>
      <c r="B3" s="8">
        <v>63648</v>
      </c>
      <c r="C3" s="13">
        <v>161592.32000000001</v>
      </c>
    </row>
    <row r="4" spans="1:10" x14ac:dyDescent="0.4">
      <c r="A4" s="10">
        <v>42094</v>
      </c>
      <c r="B4" s="8">
        <v>68136</v>
      </c>
      <c r="C4" s="13">
        <v>99903.360000000001</v>
      </c>
    </row>
    <row r="5" spans="1:10" x14ac:dyDescent="0.4">
      <c r="A5" s="10">
        <v>42124</v>
      </c>
      <c r="B5" s="8">
        <v>85170</v>
      </c>
      <c r="C5" s="13">
        <v>79704.319999999992</v>
      </c>
    </row>
    <row r="6" spans="1:10" x14ac:dyDescent="0.4">
      <c r="A6" s="10">
        <v>42155</v>
      </c>
      <c r="B6" s="8">
        <v>63546</v>
      </c>
      <c r="C6" s="13">
        <v>112459.52</v>
      </c>
    </row>
    <row r="7" spans="1:10" x14ac:dyDescent="0.4">
      <c r="A7" s="10">
        <v>42185</v>
      </c>
      <c r="B7" s="8">
        <v>8874</v>
      </c>
      <c r="C7" s="13">
        <v>88439.039999999994</v>
      </c>
    </row>
    <row r="8" spans="1:10" x14ac:dyDescent="0.4">
      <c r="A8" s="10">
        <v>42216</v>
      </c>
      <c r="B8" s="8">
        <v>8058</v>
      </c>
      <c r="C8" s="13">
        <v>84071.679999999993</v>
      </c>
    </row>
    <row r="9" spans="1:10" x14ac:dyDescent="0.4">
      <c r="A9" s="10">
        <v>42247</v>
      </c>
      <c r="B9" s="8">
        <v>47838</v>
      </c>
      <c r="C9" s="13">
        <v>86255.360000000001</v>
      </c>
    </row>
    <row r="10" spans="1:10" x14ac:dyDescent="0.4">
      <c r="A10" s="10">
        <v>42277</v>
      </c>
      <c r="B10" s="8">
        <v>47940</v>
      </c>
      <c r="C10" s="13">
        <v>98265.599999999991</v>
      </c>
    </row>
    <row r="11" spans="1:10" x14ac:dyDescent="0.4">
      <c r="A11" s="10">
        <v>42308</v>
      </c>
      <c r="B11" s="8">
        <v>149226</v>
      </c>
      <c r="C11" s="13">
        <v>83525.759999999995</v>
      </c>
    </row>
    <row r="12" spans="1:10" x14ac:dyDescent="0.4">
      <c r="A12" s="10">
        <v>42338</v>
      </c>
      <c r="B12" s="8">
        <v>162996</v>
      </c>
      <c r="C12" s="13">
        <v>128837.12</v>
      </c>
    </row>
    <row r="13" spans="1:10" x14ac:dyDescent="0.4">
      <c r="A13" s="10">
        <v>42369</v>
      </c>
      <c r="B13" s="8">
        <v>179010</v>
      </c>
      <c r="C13" s="13">
        <v>134296.32000000001</v>
      </c>
      <c r="D13" s="9">
        <f>SUM(B2:B13)/60192</f>
        <v>15.696446371610845</v>
      </c>
      <c r="E13" s="9">
        <f>SUM(C2:C13)/60192</f>
        <v>21.476916533758637</v>
      </c>
      <c r="F13" s="9">
        <f>SUM(B2:C13)/60192</f>
        <v>37.173362905369487</v>
      </c>
    </row>
    <row r="14" spans="1:10" x14ac:dyDescent="0.4">
      <c r="A14" s="10">
        <v>42400</v>
      </c>
      <c r="B14" s="8">
        <v>15606</v>
      </c>
      <c r="C14" s="13">
        <v>135934.07999999999</v>
      </c>
    </row>
    <row r="15" spans="1:10" x14ac:dyDescent="0.4">
      <c r="A15" s="10">
        <v>42429</v>
      </c>
      <c r="B15" s="8">
        <v>63648</v>
      </c>
      <c r="C15" s="13">
        <v>102087.03999999999</v>
      </c>
    </row>
    <row r="16" spans="1:10" x14ac:dyDescent="0.4">
      <c r="A16" s="10">
        <v>42460</v>
      </c>
      <c r="B16" s="8">
        <v>68136</v>
      </c>
      <c r="C16" s="13">
        <v>97719.679999999993</v>
      </c>
    </row>
    <row r="17" spans="1:6" x14ac:dyDescent="0.4">
      <c r="A17" s="10">
        <v>42490</v>
      </c>
      <c r="B17" s="8">
        <v>85170</v>
      </c>
      <c r="C17" s="13">
        <v>97719.679999999993</v>
      </c>
    </row>
    <row r="18" spans="1:6" x14ac:dyDescent="0.4">
      <c r="A18" s="10">
        <v>42521</v>
      </c>
      <c r="B18" s="8">
        <v>63546</v>
      </c>
      <c r="C18" s="13">
        <v>96627.839999999997</v>
      </c>
    </row>
    <row r="19" spans="1:6" x14ac:dyDescent="0.4">
      <c r="A19" s="10">
        <v>42551</v>
      </c>
      <c r="B19" s="8">
        <v>57120</v>
      </c>
      <c r="C19" s="13">
        <v>85163.520000000004</v>
      </c>
    </row>
    <row r="20" spans="1:6" x14ac:dyDescent="0.4">
      <c r="A20" s="10">
        <v>42582</v>
      </c>
      <c r="B20" s="8">
        <v>57222</v>
      </c>
      <c r="C20" s="13">
        <v>85709.440000000002</v>
      </c>
    </row>
    <row r="21" spans="1:6" x14ac:dyDescent="0.4">
      <c r="A21" s="10">
        <v>42613</v>
      </c>
      <c r="B21" s="8">
        <v>62730</v>
      </c>
      <c r="C21" s="13">
        <v>82979.839999999997</v>
      </c>
    </row>
    <row r="22" spans="1:6" x14ac:dyDescent="0.4">
      <c r="A22" s="10">
        <v>42643</v>
      </c>
      <c r="B22" s="8">
        <v>43248</v>
      </c>
      <c r="C22" s="13">
        <v>171418.88</v>
      </c>
    </row>
    <row r="23" spans="1:6" x14ac:dyDescent="0.4">
      <c r="A23" s="10">
        <v>42674</v>
      </c>
      <c r="B23" s="8">
        <v>101184</v>
      </c>
      <c r="C23" s="13">
        <v>137162.4</v>
      </c>
    </row>
    <row r="24" spans="1:6" x14ac:dyDescent="0.4">
      <c r="A24" s="10">
        <v>42704</v>
      </c>
      <c r="B24" s="8">
        <v>105672</v>
      </c>
      <c r="C24" s="13">
        <v>137162.4</v>
      </c>
    </row>
    <row r="25" spans="1:6" x14ac:dyDescent="0.4">
      <c r="A25" s="10">
        <v>42735</v>
      </c>
      <c r="B25" s="8">
        <v>126582</v>
      </c>
      <c r="C25" s="13">
        <v>137162.4</v>
      </c>
      <c r="D25" s="9">
        <f>SUM(B14:B25)/60192</f>
        <v>14.119218500797448</v>
      </c>
      <c r="E25" s="9">
        <f>SUM(C14:C25)/60192</f>
        <v>22.708120680489095</v>
      </c>
      <c r="F25" s="9">
        <f>SUM(B14:C25)/60192</f>
        <v>36.827339181286547</v>
      </c>
    </row>
    <row r="26" spans="1:6" x14ac:dyDescent="0.4">
      <c r="A26" s="10">
        <v>42766</v>
      </c>
      <c r="B26" s="8">
        <v>63138</v>
      </c>
      <c r="C26" s="13">
        <v>137162.4</v>
      </c>
    </row>
    <row r="27" spans="1:6" x14ac:dyDescent="0.4">
      <c r="A27" s="10">
        <v>42794</v>
      </c>
      <c r="B27" s="8">
        <v>692682</v>
      </c>
      <c r="C27" s="13">
        <v>97719.679999999993</v>
      </c>
    </row>
    <row r="28" spans="1:6" x14ac:dyDescent="0.4">
      <c r="A28" s="10">
        <v>42825</v>
      </c>
      <c r="B28" s="8">
        <v>158814</v>
      </c>
      <c r="C28" s="13">
        <v>93352.319999999992</v>
      </c>
    </row>
    <row r="29" spans="1:6" x14ac:dyDescent="0.4">
      <c r="A29" s="10">
        <v>42855</v>
      </c>
      <c r="B29" s="8">
        <v>85782</v>
      </c>
      <c r="C29" s="13">
        <v>103724.8</v>
      </c>
    </row>
    <row r="30" spans="1:6" x14ac:dyDescent="0.4">
      <c r="A30" s="10">
        <v>42886</v>
      </c>
      <c r="B30" s="8">
        <v>54366</v>
      </c>
      <c r="C30" s="13">
        <v>108092.16</v>
      </c>
    </row>
    <row r="31" spans="1:6" x14ac:dyDescent="0.4">
      <c r="A31" s="10">
        <v>42916</v>
      </c>
      <c r="B31" s="8">
        <v>38046</v>
      </c>
      <c r="C31" s="13">
        <v>98265.599999999991</v>
      </c>
    </row>
    <row r="32" spans="1:6" x14ac:dyDescent="0.4">
      <c r="A32" s="10">
        <v>42947</v>
      </c>
      <c r="B32" s="8">
        <v>81498</v>
      </c>
      <c r="C32" s="13">
        <v>238567.04000000001</v>
      </c>
    </row>
    <row r="33" spans="1:6" x14ac:dyDescent="0.4">
      <c r="A33" s="10">
        <v>42978</v>
      </c>
      <c r="B33" s="8">
        <v>53244</v>
      </c>
      <c r="C33" s="13">
        <v>115189.12</v>
      </c>
    </row>
    <row r="34" spans="1:6" x14ac:dyDescent="0.4">
      <c r="A34" s="10">
        <v>43008</v>
      </c>
      <c r="B34" s="8">
        <v>52122</v>
      </c>
      <c r="C34" s="13">
        <v>100995.2</v>
      </c>
    </row>
    <row r="35" spans="1:6" x14ac:dyDescent="0.4">
      <c r="A35" s="10">
        <v>43039</v>
      </c>
      <c r="B35" s="8">
        <v>83742</v>
      </c>
      <c r="C35" s="13">
        <v>119010.56</v>
      </c>
    </row>
    <row r="36" spans="1:6" x14ac:dyDescent="0.4">
      <c r="A36" s="10">
        <v>43069</v>
      </c>
      <c r="B36" s="8">
        <v>181356</v>
      </c>
      <c r="C36" s="13">
        <v>132658.56</v>
      </c>
    </row>
    <row r="37" spans="1:6" x14ac:dyDescent="0.4">
      <c r="A37" s="10">
        <v>43100</v>
      </c>
      <c r="B37" s="8">
        <v>365262</v>
      </c>
      <c r="C37" s="13">
        <v>141393.28</v>
      </c>
      <c r="D37" s="9">
        <f>SUM(B26:B37)/60192</f>
        <v>31.732655502392344</v>
      </c>
      <c r="E37" s="9">
        <f>SUM(C26:C37)/60192</f>
        <v>24.689837852206278</v>
      </c>
      <c r="F37" s="9">
        <f>SUM(B26:C37)/60192</f>
        <v>56.422493354598622</v>
      </c>
    </row>
    <row r="38" spans="1:6" x14ac:dyDescent="0.4">
      <c r="A38" s="10">
        <v>43131</v>
      </c>
      <c r="B38" s="8">
        <v>279684</v>
      </c>
      <c r="C38" s="13">
        <v>173602.56</v>
      </c>
    </row>
    <row r="39" spans="1:6" x14ac:dyDescent="0.4">
      <c r="A39" s="10">
        <v>43159</v>
      </c>
      <c r="B39" s="8">
        <v>233172</v>
      </c>
      <c r="C39" s="13">
        <v>169235.19999999998</v>
      </c>
    </row>
    <row r="40" spans="1:6" x14ac:dyDescent="0.4">
      <c r="A40" s="10">
        <v>43190</v>
      </c>
      <c r="B40" s="8">
        <v>212772</v>
      </c>
      <c r="C40" s="13">
        <v>163230.07999999999</v>
      </c>
    </row>
    <row r="41" spans="1:6" x14ac:dyDescent="0.4">
      <c r="A41" s="10">
        <v>43220</v>
      </c>
      <c r="B41" s="8">
        <v>114036</v>
      </c>
      <c r="C41" s="13">
        <v>127745.28</v>
      </c>
    </row>
    <row r="42" spans="1:6" x14ac:dyDescent="0.4">
      <c r="A42" s="10">
        <v>43251</v>
      </c>
      <c r="B42" s="8">
        <v>15198</v>
      </c>
      <c r="C42" s="13">
        <v>126107.52</v>
      </c>
    </row>
    <row r="43" spans="1:6" x14ac:dyDescent="0.4">
      <c r="A43" s="10">
        <v>43281</v>
      </c>
      <c r="B43" s="8">
        <v>13770</v>
      </c>
      <c r="C43" s="13">
        <v>125561.59999999999</v>
      </c>
    </row>
    <row r="44" spans="1:6" x14ac:dyDescent="0.4">
      <c r="A44" s="10">
        <v>43312</v>
      </c>
      <c r="B44" s="8">
        <v>9180</v>
      </c>
      <c r="C44" s="13">
        <v>105089.59999999999</v>
      </c>
    </row>
    <row r="45" spans="1:6" x14ac:dyDescent="0.4">
      <c r="A45" s="10">
        <v>43343</v>
      </c>
      <c r="B45" s="8">
        <v>9282</v>
      </c>
      <c r="C45" s="13">
        <v>110673.74743999999</v>
      </c>
    </row>
    <row r="46" spans="1:6" x14ac:dyDescent="0.4">
      <c r="A46" s="10">
        <v>43373</v>
      </c>
      <c r="B46" s="8">
        <v>16014</v>
      </c>
      <c r="C46" s="13">
        <v>129632.59367999999</v>
      </c>
    </row>
    <row r="47" spans="1:6" x14ac:dyDescent="0.4">
      <c r="A47" s="10">
        <v>43404</v>
      </c>
      <c r="B47" s="8">
        <v>78030</v>
      </c>
      <c r="C47" s="13">
        <v>121520.35896</v>
      </c>
    </row>
    <row r="48" spans="1:6" x14ac:dyDescent="0.4">
      <c r="A48" s="10">
        <v>43434</v>
      </c>
      <c r="B48" s="8">
        <v>250818</v>
      </c>
      <c r="C48" s="13">
        <v>129353.25323999999</v>
      </c>
    </row>
    <row r="49" spans="1:6" x14ac:dyDescent="0.4">
      <c r="A49" s="10">
        <v>43465</v>
      </c>
      <c r="B49" s="8">
        <v>223788</v>
      </c>
      <c r="C49" s="13">
        <v>133647.83528</v>
      </c>
      <c r="D49" s="9">
        <f>SUM(B38:B49)/60192</f>
        <v>24.18500797448166</v>
      </c>
      <c r="E49" s="9">
        <f>SUM(C38:C49)/60192</f>
        <v>26.83744731193514</v>
      </c>
      <c r="F49" s="9">
        <f>SUM(B38:C49)/60192</f>
        <v>51.022455286416807</v>
      </c>
    </row>
    <row r="50" spans="1:6" x14ac:dyDescent="0.4">
      <c r="A50" s="10">
        <v>43496</v>
      </c>
      <c r="B50" s="8">
        <v>474504</v>
      </c>
      <c r="C50" s="13">
        <v>171961.93392000001</v>
      </c>
    </row>
    <row r="51" spans="1:6" x14ac:dyDescent="0.4">
      <c r="A51" s="10">
        <v>43524</v>
      </c>
      <c r="B51" s="8">
        <v>409020</v>
      </c>
      <c r="C51" s="13">
        <v>168888.30196000001</v>
      </c>
    </row>
    <row r="52" spans="1:6" x14ac:dyDescent="0.4">
      <c r="A52" s="10">
        <v>43555</v>
      </c>
      <c r="B52" s="8">
        <v>242658</v>
      </c>
      <c r="C52" s="13">
        <v>172289.75887999998</v>
      </c>
    </row>
    <row r="53" spans="1:6" x14ac:dyDescent="0.4">
      <c r="A53" s="10">
        <v>43585</v>
      </c>
      <c r="B53" s="8">
        <v>65586</v>
      </c>
      <c r="C53" s="13">
        <v>127006.00196000001</v>
      </c>
    </row>
    <row r="54" spans="1:6" x14ac:dyDescent="0.4">
      <c r="A54" s="10">
        <v>43616</v>
      </c>
      <c r="B54" s="8">
        <v>22338</v>
      </c>
      <c r="C54" s="13">
        <v>128830.296</v>
      </c>
    </row>
    <row r="55" spans="1:6" x14ac:dyDescent="0.4">
      <c r="A55" s="10">
        <v>43646</v>
      </c>
      <c r="B55" s="8">
        <v>9180</v>
      </c>
      <c r="C55" s="13">
        <v>116539.04368</v>
      </c>
    </row>
    <row r="56" spans="1:6" x14ac:dyDescent="0.4">
      <c r="A56" s="10">
        <v>43677</v>
      </c>
      <c r="B56" s="8">
        <v>0</v>
      </c>
      <c r="C56" s="13">
        <v>119144.03744</v>
      </c>
    </row>
    <row r="57" spans="1:6" x14ac:dyDescent="0.4">
      <c r="A57" s="10">
        <v>43708</v>
      </c>
      <c r="B57" s="8">
        <v>3366</v>
      </c>
      <c r="C57" s="13">
        <v>120475.12688</v>
      </c>
    </row>
    <row r="58" spans="1:6" x14ac:dyDescent="0.4">
      <c r="A58" s="10">
        <v>43738</v>
      </c>
      <c r="B58" s="8">
        <v>13974</v>
      </c>
      <c r="C58" s="13">
        <v>110576.09599999999</v>
      </c>
    </row>
    <row r="59" spans="1:6" x14ac:dyDescent="0.4">
      <c r="A59" s="10">
        <v>43769</v>
      </c>
      <c r="B59" s="8">
        <v>73236</v>
      </c>
      <c r="C59" s="13">
        <v>100510.45716000001</v>
      </c>
    </row>
    <row r="60" spans="1:6" x14ac:dyDescent="0.4">
      <c r="A60" s="10">
        <v>43799</v>
      </c>
      <c r="B60" s="8">
        <v>262038</v>
      </c>
      <c r="C60" s="13">
        <v>109954.12251999999</v>
      </c>
    </row>
    <row r="61" spans="1:6" x14ac:dyDescent="0.4">
      <c r="A61" s="10">
        <v>43830</v>
      </c>
      <c r="B61" s="8">
        <v>455838</v>
      </c>
      <c r="C61" s="13">
        <v>137780.62028</v>
      </c>
      <c r="D61" s="9">
        <f>SUM(B50:B61)/60192</f>
        <v>33.754286283891545</v>
      </c>
      <c r="E61" s="9">
        <f>SUM(C50:C61)/60192</f>
        <v>26.315055101674634</v>
      </c>
      <c r="F61" s="9">
        <f>SUM(B50:C61)/60192</f>
        <v>60.069341385566197</v>
      </c>
    </row>
    <row r="62" spans="1:6" x14ac:dyDescent="0.4">
      <c r="A62" s="10">
        <v>43861</v>
      </c>
      <c r="B62" s="8">
        <v>378420</v>
      </c>
      <c r="C62" s="13">
        <v>163527.50404</v>
      </c>
    </row>
    <row r="63" spans="1:6" x14ac:dyDescent="0.4">
      <c r="A63" s="10">
        <v>43890</v>
      </c>
      <c r="B63" s="8">
        <v>375462</v>
      </c>
      <c r="C63" s="13">
        <v>156042.77023999998</v>
      </c>
    </row>
    <row r="64" spans="1:6" x14ac:dyDescent="0.4">
      <c r="A64" s="10">
        <v>43921</v>
      </c>
      <c r="B64" s="8">
        <v>107100</v>
      </c>
      <c r="C64" s="13">
        <v>103512.26651999999</v>
      </c>
    </row>
    <row r="65" spans="1:6" x14ac:dyDescent="0.4">
      <c r="A65" s="10">
        <v>43951</v>
      </c>
      <c r="B65" s="8">
        <v>68136</v>
      </c>
      <c r="C65" s="13">
        <v>63185.838519999998</v>
      </c>
    </row>
    <row r="66" spans="1:6" x14ac:dyDescent="0.4">
      <c r="A66" s="10">
        <v>43982</v>
      </c>
      <c r="B66" s="8">
        <v>37842</v>
      </c>
      <c r="C66" s="13">
        <v>76490.420720000009</v>
      </c>
    </row>
    <row r="67" spans="1:6" x14ac:dyDescent="0.4">
      <c r="A67" s="10">
        <v>44012</v>
      </c>
      <c r="B67" s="8">
        <v>9282</v>
      </c>
      <c r="C67" s="13">
        <v>93079.360000000001</v>
      </c>
    </row>
    <row r="68" spans="1:6" x14ac:dyDescent="0.4">
      <c r="A68" s="10">
        <v>44043</v>
      </c>
      <c r="B68" s="8">
        <v>1836</v>
      </c>
      <c r="C68" s="13">
        <v>104026.01135999999</v>
      </c>
    </row>
    <row r="69" spans="1:6" x14ac:dyDescent="0.4">
      <c r="A69" s="10">
        <v>44074</v>
      </c>
      <c r="B69" s="8">
        <v>2040</v>
      </c>
      <c r="C69" s="13">
        <v>95185.178159999996</v>
      </c>
    </row>
    <row r="70" spans="1:6" x14ac:dyDescent="0.4">
      <c r="A70" s="10">
        <v>44104</v>
      </c>
      <c r="B70" s="8">
        <v>26010</v>
      </c>
      <c r="C70" s="13">
        <v>64750.547599999998</v>
      </c>
    </row>
    <row r="71" spans="1:6" x14ac:dyDescent="0.4">
      <c r="A71" s="10">
        <v>44135</v>
      </c>
      <c r="B71" s="8">
        <v>126990</v>
      </c>
      <c r="C71" s="13">
        <v>63383.188599999994</v>
      </c>
    </row>
    <row r="72" spans="1:6" x14ac:dyDescent="0.4">
      <c r="A72" s="10">
        <v>44165</v>
      </c>
      <c r="B72" s="8">
        <v>177174</v>
      </c>
      <c r="C72" s="13">
        <v>73906.274279999998</v>
      </c>
    </row>
    <row r="73" spans="1:6" x14ac:dyDescent="0.4">
      <c r="A73" s="10">
        <v>44196</v>
      </c>
      <c r="B73" s="8">
        <v>254184</v>
      </c>
      <c r="C73" s="13">
        <v>91787.337960000004</v>
      </c>
      <c r="D73" s="9">
        <f>SUM(B62:B73)/60192</f>
        <v>25.991427432216906</v>
      </c>
      <c r="E73" s="9">
        <f>SUM(C62:C73)/60192</f>
        <v>19.086866992291331</v>
      </c>
      <c r="F73" s="9">
        <f>SUM(B62:C73)/60192</f>
        <v>45.078294424508243</v>
      </c>
    </row>
    <row r="74" spans="1:6" x14ac:dyDescent="0.4">
      <c r="A74" s="10">
        <v>44227</v>
      </c>
      <c r="B74" s="8">
        <v>289884</v>
      </c>
      <c r="C74" s="13">
        <v>92304.665399999998</v>
      </c>
    </row>
    <row r="75" spans="1:6" x14ac:dyDescent="0.4">
      <c r="A75" s="10">
        <v>44255</v>
      </c>
      <c r="B75" s="8">
        <v>436662</v>
      </c>
      <c r="C75" s="13">
        <v>96047.663520000002</v>
      </c>
    </row>
    <row r="76" spans="1:6" x14ac:dyDescent="0.4">
      <c r="A76" s="10">
        <v>44286</v>
      </c>
      <c r="B76" s="8">
        <v>140760</v>
      </c>
      <c r="C76" s="13">
        <v>90351.773079999999</v>
      </c>
    </row>
    <row r="77" spans="1:6" x14ac:dyDescent="0.4">
      <c r="A77" s="10">
        <v>44316</v>
      </c>
      <c r="B77" s="8">
        <v>107916</v>
      </c>
      <c r="C77" s="13">
        <v>77257.097119999991</v>
      </c>
    </row>
    <row r="78" spans="1:6" x14ac:dyDescent="0.4">
      <c r="A78" s="10">
        <v>44347</v>
      </c>
      <c r="B78" s="8">
        <v>38862</v>
      </c>
      <c r="C78" s="13">
        <v>91372.302279999989</v>
      </c>
    </row>
    <row r="79" spans="1:6" x14ac:dyDescent="0.4">
      <c r="A79" s="10">
        <v>44377</v>
      </c>
      <c r="B79" s="8">
        <v>8568</v>
      </c>
      <c r="C79" s="13">
        <v>99492.623439999996</v>
      </c>
    </row>
    <row r="80" spans="1:6" x14ac:dyDescent="0.4">
      <c r="A80" s="10">
        <v>44408</v>
      </c>
      <c r="B80" s="8">
        <v>6732</v>
      </c>
      <c r="C80" s="13">
        <v>83695.199919999999</v>
      </c>
    </row>
    <row r="81" spans="1:10" x14ac:dyDescent="0.4">
      <c r="A81" s="10">
        <v>44439</v>
      </c>
      <c r="B81" s="8">
        <v>8568</v>
      </c>
      <c r="C81" s="13">
        <v>96997.871400000004</v>
      </c>
    </row>
    <row r="82" spans="1:10" x14ac:dyDescent="0.4">
      <c r="A82" s="10">
        <v>44469</v>
      </c>
      <c r="B82" s="8">
        <v>16320</v>
      </c>
      <c r="C82" s="13">
        <v>105081.65003999999</v>
      </c>
    </row>
    <row r="83" spans="1:10" x14ac:dyDescent="0.4">
      <c r="A83" s="10">
        <v>44500</v>
      </c>
      <c r="B83" s="8">
        <v>81906</v>
      </c>
      <c r="C83" s="13">
        <v>93187.929839999997</v>
      </c>
    </row>
    <row r="84" spans="1:10" x14ac:dyDescent="0.4">
      <c r="A84" s="10">
        <v>44530</v>
      </c>
      <c r="B84" s="8">
        <v>271014</v>
      </c>
      <c r="C84" s="13">
        <v>95273.583079999997</v>
      </c>
    </row>
    <row r="85" spans="1:10" x14ac:dyDescent="0.4">
      <c r="A85" s="10">
        <v>44561</v>
      </c>
      <c r="B85" s="8">
        <v>307836</v>
      </c>
      <c r="C85" s="13">
        <v>99602.285119999986</v>
      </c>
      <c r="D85" s="9">
        <f>SUM(B74:B85)/60192</f>
        <v>28.49262360446571</v>
      </c>
      <c r="E85" s="9">
        <f>SUM(C74:C85)/60192</f>
        <v>18.618165939659757</v>
      </c>
      <c r="F85" s="9">
        <f>SUM(B74:C85)/60192</f>
        <v>47.11078954412546</v>
      </c>
      <c r="G85" s="12" t="s">
        <v>32</v>
      </c>
      <c r="H85" s="12" t="s">
        <v>31</v>
      </c>
    </row>
    <row r="86" spans="1:10" x14ac:dyDescent="0.4">
      <c r="A86" s="10">
        <v>44592</v>
      </c>
      <c r="B86" s="8">
        <v>496230</v>
      </c>
      <c r="C86" s="13">
        <v>118813.00519999999</v>
      </c>
      <c r="G86" s="14">
        <v>496889550.66384399</v>
      </c>
      <c r="H86" s="14">
        <v>91890480.284506097</v>
      </c>
      <c r="I86" s="15">
        <f>G86/1000</f>
        <v>496889.55066384398</v>
      </c>
      <c r="J86" s="15">
        <f>H86/1000</f>
        <v>91890.480284506091</v>
      </c>
    </row>
    <row r="87" spans="1:10" x14ac:dyDescent="0.4">
      <c r="A87" s="10">
        <v>44620</v>
      </c>
      <c r="B87" s="8">
        <v>384132</v>
      </c>
      <c r="C87" s="13">
        <v>105323.56083999999</v>
      </c>
      <c r="G87" s="14">
        <v>380031359.75876701</v>
      </c>
      <c r="H87" s="14">
        <v>82222125.175876006</v>
      </c>
      <c r="I87" s="15">
        <f>G87/1000</f>
        <v>380031.35975876701</v>
      </c>
      <c r="J87" s="15">
        <f>H87/1000</f>
        <v>82222.125175876005</v>
      </c>
    </row>
    <row r="88" spans="1:10" x14ac:dyDescent="0.4">
      <c r="A88" s="10">
        <v>44651</v>
      </c>
      <c r="B88" s="8">
        <v>213588</v>
      </c>
      <c r="C88" s="13">
        <v>102924.75423999999</v>
      </c>
      <c r="G88" s="14">
        <v>277891680.18549699</v>
      </c>
      <c r="H88" s="14">
        <v>89592250.645321399</v>
      </c>
      <c r="I88" s="15">
        <f>G88/1000</f>
        <v>277891.68018549698</v>
      </c>
      <c r="J88" s="15">
        <f>H88/1000</f>
        <v>89592.250645321401</v>
      </c>
    </row>
    <row r="89" spans="1:10" x14ac:dyDescent="0.4">
      <c r="A89" s="10">
        <v>44681</v>
      </c>
      <c r="B89" s="8">
        <v>134538</v>
      </c>
      <c r="C89" s="13">
        <v>92023.277759999997</v>
      </c>
      <c r="G89" s="14">
        <v>183034198.043044</v>
      </c>
      <c r="H89" s="14">
        <v>96144521.117927507</v>
      </c>
      <c r="I89" s="15">
        <f>G89/1000</f>
        <v>183034.19804304399</v>
      </c>
      <c r="J89" s="15">
        <f>H89/1000</f>
        <v>96144.521117927507</v>
      </c>
    </row>
    <row r="90" spans="1:10" x14ac:dyDescent="0.4">
      <c r="A90" s="10">
        <v>44712</v>
      </c>
      <c r="B90" s="8">
        <v>27336</v>
      </c>
      <c r="C90" s="13">
        <v>105084.6526</v>
      </c>
      <c r="G90" s="14">
        <v>45901949.734060101</v>
      </c>
      <c r="H90" s="14">
        <v>147304011.03659901</v>
      </c>
      <c r="I90" s="15">
        <f>G90/1000</f>
        <v>45901.949734060101</v>
      </c>
      <c r="J90" s="15">
        <f>H90/1000</f>
        <v>147304.011036599</v>
      </c>
    </row>
    <row r="91" spans="1:10" x14ac:dyDescent="0.4">
      <c r="A91" s="10">
        <v>44742</v>
      </c>
      <c r="B91" s="8">
        <v>8874</v>
      </c>
      <c r="C91" s="13">
        <v>100682.01251999999</v>
      </c>
      <c r="G91" s="14">
        <v>16834456.974654201</v>
      </c>
      <c r="H91" s="14">
        <v>128415249.496457</v>
      </c>
      <c r="I91" s="15">
        <f>G91/1000</f>
        <v>16834.4569746542</v>
      </c>
      <c r="J91" s="15">
        <f>H91/1000</f>
        <v>128415.24949645699</v>
      </c>
    </row>
    <row r="92" spans="1:10" x14ac:dyDescent="0.4">
      <c r="A92" s="10">
        <v>44773</v>
      </c>
      <c r="B92" s="8">
        <v>8466</v>
      </c>
      <c r="C92" s="13">
        <v>104670.74288000001</v>
      </c>
      <c r="G92" s="14">
        <v>17039073.145433702</v>
      </c>
      <c r="H92" s="14">
        <v>107276950.935541</v>
      </c>
      <c r="I92" s="15">
        <f>G92/1000</f>
        <v>17039.0731454337</v>
      </c>
      <c r="J92" s="15">
        <f>H92/1000</f>
        <v>107276.950935541</v>
      </c>
    </row>
    <row r="93" spans="1:10" x14ac:dyDescent="0.4">
      <c r="A93" s="10">
        <v>44804</v>
      </c>
      <c r="B93" s="8">
        <v>8364</v>
      </c>
      <c r="C93" s="13">
        <v>96218.4</v>
      </c>
      <c r="G93" s="14">
        <v>16663519.607197501</v>
      </c>
      <c r="H93" s="14">
        <v>151001388.36040601</v>
      </c>
      <c r="I93" s="15">
        <f>G93/1000</f>
        <v>16663.519607197501</v>
      </c>
      <c r="J93" s="15">
        <f>H93/1000</f>
        <v>151001.38836040601</v>
      </c>
    </row>
    <row r="94" spans="1:10" x14ac:dyDescent="0.4">
      <c r="A94" s="10">
        <v>44834</v>
      </c>
      <c r="B94" s="8">
        <v>25398</v>
      </c>
      <c r="C94" s="13">
        <v>52681.279999999999</v>
      </c>
      <c r="G94" s="14">
        <v>28873128.907058202</v>
      </c>
      <c r="H94" s="14">
        <v>147524000.00016201</v>
      </c>
      <c r="I94" s="15">
        <f>G94/1000</f>
        <v>28873.128907058202</v>
      </c>
      <c r="J94" s="15">
        <f>H94/1000</f>
        <v>147524.00000016199</v>
      </c>
    </row>
    <row r="95" spans="1:10" x14ac:dyDescent="0.4">
      <c r="A95" s="10">
        <v>44865</v>
      </c>
      <c r="B95" s="8">
        <v>79968</v>
      </c>
      <c r="C95" s="13">
        <v>56229.760000000002</v>
      </c>
      <c r="G95" s="14">
        <v>117604340.22059099</v>
      </c>
      <c r="H95" s="14">
        <v>104375705.613083</v>
      </c>
      <c r="I95" s="15">
        <f>G95/1000</f>
        <v>117604.340220591</v>
      </c>
      <c r="J95" s="15">
        <f>H95/1000</f>
        <v>104375.705613083</v>
      </c>
    </row>
    <row r="96" spans="1:10" x14ac:dyDescent="0.4">
      <c r="A96" s="10">
        <v>44895</v>
      </c>
      <c r="B96" s="8">
        <v>193494</v>
      </c>
      <c r="C96" s="13">
        <v>67130.554080000002</v>
      </c>
      <c r="G96" s="14">
        <v>235539017.95973</v>
      </c>
      <c r="H96" s="14">
        <v>90994366.980280906</v>
      </c>
      <c r="I96" s="15">
        <f>G96/1000</f>
        <v>235539.01795973</v>
      </c>
      <c r="J96" s="15">
        <f>H96/1000</f>
        <v>90994.366980280902</v>
      </c>
    </row>
    <row r="97" spans="1:14" x14ac:dyDescent="0.4">
      <c r="A97" s="10">
        <v>44926</v>
      </c>
      <c r="B97" s="8">
        <v>282438</v>
      </c>
      <c r="C97" s="13">
        <v>76889.965920000002</v>
      </c>
      <c r="D97" s="9">
        <f>SUM(B86:B97)/60192</f>
        <v>30.948066188197767</v>
      </c>
      <c r="E97" s="9">
        <f>SUM(C86:C97)/60192</f>
        <v>17.920520435273794</v>
      </c>
      <c r="F97" s="9">
        <f>SUM(B86:C97)/60192</f>
        <v>48.86858662347155</v>
      </c>
      <c r="G97" s="14">
        <v>384163241.22549701</v>
      </c>
      <c r="H97" s="14">
        <v>91677868.185505807</v>
      </c>
      <c r="I97" s="15">
        <f>G97/1000</f>
        <v>384163.24122549698</v>
      </c>
      <c r="J97" s="15">
        <f>H97/1000</f>
        <v>91677.868185505809</v>
      </c>
      <c r="K97" s="9">
        <f>SUM(I86:I97)/60192</f>
        <v>36.557441461080771</v>
      </c>
      <c r="L97" s="9">
        <f>SUM(J86:J97)/60192</f>
        <v>22.069692281892372</v>
      </c>
      <c r="M97" s="9">
        <f>SUM(I86:J97)/60192</f>
        <v>58.627133742973143</v>
      </c>
      <c r="N97" s="9"/>
    </row>
    <row r="98" spans="1:14" x14ac:dyDescent="0.4">
      <c r="A98" s="10">
        <v>44957</v>
      </c>
      <c r="B98" s="8">
        <v>254796</v>
      </c>
      <c r="C98" s="13">
        <v>92518.802519999997</v>
      </c>
    </row>
    <row r="99" spans="1:14" x14ac:dyDescent="0.4">
      <c r="A99" s="10">
        <v>44985</v>
      </c>
      <c r="B99" s="8">
        <v>179316</v>
      </c>
      <c r="C99" s="13">
        <v>67420.062279999998</v>
      </c>
    </row>
    <row r="100" spans="1:14" x14ac:dyDescent="0.4">
      <c r="A100" s="10">
        <v>45016</v>
      </c>
      <c r="B100" s="8">
        <v>149634</v>
      </c>
      <c r="C100" s="13">
        <v>60432.320400000004</v>
      </c>
    </row>
    <row r="101" spans="1:14" x14ac:dyDescent="0.4">
      <c r="A101" s="10">
        <v>45046</v>
      </c>
      <c r="B101" s="8">
        <v>100266</v>
      </c>
      <c r="C101" s="13">
        <v>41143.260799999996</v>
      </c>
    </row>
    <row r="102" spans="1:14" x14ac:dyDescent="0.4">
      <c r="A102" s="10">
        <v>45077</v>
      </c>
      <c r="B102" s="8">
        <v>21726</v>
      </c>
      <c r="C102" s="13">
        <v>30461.619480000001</v>
      </c>
    </row>
    <row r="103" spans="1:14" x14ac:dyDescent="0.4">
      <c r="A103" s="10">
        <v>45107</v>
      </c>
      <c r="B103" s="8">
        <v>9792</v>
      </c>
      <c r="C103" s="13">
        <v>25569.186799999999</v>
      </c>
    </row>
    <row r="104" spans="1:14" x14ac:dyDescent="0.4">
      <c r="A104" s="10">
        <v>45138</v>
      </c>
      <c r="B104" s="8">
        <v>6630</v>
      </c>
      <c r="C104" s="13">
        <v>38845.551759999995</v>
      </c>
    </row>
    <row r="105" spans="1:14" x14ac:dyDescent="0.4">
      <c r="A105" s="10">
        <v>45169</v>
      </c>
      <c r="B105" s="8">
        <v>8670</v>
      </c>
      <c r="C105" s="13">
        <v>51872.260679999999</v>
      </c>
    </row>
    <row r="106" spans="1:14" x14ac:dyDescent="0.4">
      <c r="A106" s="10">
        <v>45199</v>
      </c>
      <c r="B106" s="8">
        <v>0</v>
      </c>
      <c r="C106" s="13">
        <v>48798.423999999999</v>
      </c>
    </row>
    <row r="107" spans="1:14" x14ac:dyDescent="0.4">
      <c r="A107" s="10">
        <v>45230</v>
      </c>
      <c r="B107" s="8">
        <v>0</v>
      </c>
      <c r="C107" s="13">
        <v>57009.231400000004</v>
      </c>
    </row>
    <row r="108" spans="1:14" x14ac:dyDescent="0.4">
      <c r="A108" s="10">
        <v>45260</v>
      </c>
      <c r="B108" s="8">
        <v>0</v>
      </c>
      <c r="C108" s="13">
        <v>78801.334199999998</v>
      </c>
    </row>
    <row r="109" spans="1:14" x14ac:dyDescent="0.4">
      <c r="A109" s="10">
        <v>45291</v>
      </c>
      <c r="B109" s="8">
        <v>0</v>
      </c>
      <c r="C109" s="13">
        <v>94649.937720000002</v>
      </c>
      <c r="D109" s="9">
        <f>SUM(B98:B109)/60192</f>
        <v>12.14164673046252</v>
      </c>
      <c r="E109" s="9">
        <f>SUM(C98:C109)/60192</f>
        <v>11.42214899056353</v>
      </c>
      <c r="F109" s="9">
        <f>SUM(B98:C109)/60192</f>
        <v>23.563795721026054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F501-93A6-4736-8D5E-6AF0C1022BD6}">
  <dimension ref="A1:I13"/>
  <sheetViews>
    <sheetView zoomScale="84" zoomScaleNormal="84" workbookViewId="0">
      <selection activeCell="G6" sqref="G6"/>
    </sheetView>
  </sheetViews>
  <sheetFormatPr defaultRowHeight="14.6" x14ac:dyDescent="0.4"/>
  <cols>
    <col min="2" max="2" width="12.3046875" bestFit="1" customWidth="1"/>
    <col min="3" max="3" width="12.3046875" style="1" bestFit="1" customWidth="1"/>
    <col min="4" max="4" width="14.61328125" bestFit="1" customWidth="1"/>
    <col min="5" max="5" width="9.23046875" style="1"/>
    <col min="7" max="7" width="12.3828125" style="1" bestFit="1" customWidth="1"/>
    <col min="8" max="8" width="15.53515625" bestFit="1" customWidth="1"/>
    <col min="9" max="9" width="9.23046875" style="1"/>
  </cols>
  <sheetData>
    <row r="1" spans="1:9" x14ac:dyDescent="0.4">
      <c r="B1" t="s">
        <v>27</v>
      </c>
      <c r="C1" s="1" t="s">
        <v>28</v>
      </c>
      <c r="D1" t="s">
        <v>26</v>
      </c>
      <c r="E1" s="1" t="s">
        <v>25</v>
      </c>
      <c r="F1" t="s">
        <v>29</v>
      </c>
      <c r="G1" s="1" t="s">
        <v>30</v>
      </c>
      <c r="H1" t="s">
        <v>24</v>
      </c>
      <c r="I1" s="1" t="s">
        <v>23</v>
      </c>
    </row>
    <row r="2" spans="1:9" x14ac:dyDescent="0.4">
      <c r="A2" t="s">
        <v>0</v>
      </c>
      <c r="B2" s="7">
        <v>19920</v>
      </c>
      <c r="C2" s="3">
        <f>B2*3.412</f>
        <v>67967.039999999994</v>
      </c>
      <c r="D2" s="4">
        <v>54821206.737706102</v>
      </c>
      <c r="E2" s="1">
        <f>D2/1000</f>
        <v>54821.206737706103</v>
      </c>
      <c r="F2" s="7">
        <v>1784</v>
      </c>
      <c r="G2" s="1">
        <f>F2*102</f>
        <v>181968</v>
      </c>
      <c r="H2" s="4">
        <v>244173794.322916</v>
      </c>
      <c r="I2" s="1">
        <f>H2/1000</f>
        <v>244173.79432291602</v>
      </c>
    </row>
    <row r="3" spans="1:9" x14ac:dyDescent="0.4">
      <c r="A3" t="s">
        <v>1</v>
      </c>
      <c r="B3" s="7">
        <v>18960</v>
      </c>
      <c r="C3" s="3">
        <f>B3*3.412</f>
        <v>64691.519999999997</v>
      </c>
      <c r="D3" s="4">
        <v>50084129.385863602</v>
      </c>
      <c r="E3" s="1">
        <f>D3/1000</f>
        <v>50084.129385863605</v>
      </c>
      <c r="F3" s="7">
        <v>2473</v>
      </c>
      <c r="G3" s="1">
        <f>F3*102</f>
        <v>252246</v>
      </c>
      <c r="H3" s="4">
        <v>197998110.76070699</v>
      </c>
      <c r="I3" s="1">
        <f>H3/1000</f>
        <v>197998.110760707</v>
      </c>
    </row>
    <row r="4" spans="1:9" x14ac:dyDescent="0.4">
      <c r="A4" t="s">
        <v>2</v>
      </c>
      <c r="B4" s="7">
        <v>22800</v>
      </c>
      <c r="C4" s="3">
        <f>B4*3.412</f>
        <v>77793.599999999991</v>
      </c>
      <c r="D4" s="4">
        <v>53685641.862016402</v>
      </c>
      <c r="E4" s="1">
        <f>D4/1000</f>
        <v>53685.641862016404</v>
      </c>
      <c r="F4" s="7">
        <v>1794</v>
      </c>
      <c r="G4" s="1">
        <f>F4*102</f>
        <v>182988</v>
      </c>
      <c r="H4" s="4">
        <v>160748034.815523</v>
      </c>
      <c r="I4" s="1">
        <f>H4/1000</f>
        <v>160748.03481552299</v>
      </c>
    </row>
    <row r="5" spans="1:9" x14ac:dyDescent="0.4">
      <c r="A5" t="s">
        <v>3</v>
      </c>
      <c r="B5" s="7">
        <v>21840</v>
      </c>
      <c r="C5" s="3">
        <f>B5*3.412</f>
        <v>74518.080000000002</v>
      </c>
      <c r="D5" s="4">
        <v>53285604.023426101</v>
      </c>
      <c r="E5" s="1">
        <f>D5/1000</f>
        <v>53285.604023426102</v>
      </c>
      <c r="F5" s="7">
        <v>774</v>
      </c>
      <c r="G5" s="1">
        <f>F5*102</f>
        <v>78948</v>
      </c>
      <c r="H5" s="4">
        <v>113651903.64892</v>
      </c>
      <c r="I5" s="1">
        <f>H5/1000</f>
        <v>113651.90364891999</v>
      </c>
    </row>
    <row r="6" spans="1:9" x14ac:dyDescent="0.4">
      <c r="A6" t="s">
        <v>4</v>
      </c>
      <c r="B6" s="7">
        <v>18000</v>
      </c>
      <c r="C6" s="3">
        <f>B6*3.412</f>
        <v>61416</v>
      </c>
      <c r="D6" s="4">
        <v>70431338.401221007</v>
      </c>
      <c r="E6" s="1">
        <f>D6/1000</f>
        <v>70431.338401221001</v>
      </c>
      <c r="F6" s="7">
        <v>236</v>
      </c>
      <c r="G6" s="1">
        <f>F6*102</f>
        <v>24072</v>
      </c>
      <c r="H6" s="4">
        <v>35853895.795863703</v>
      </c>
      <c r="I6" s="1">
        <f>H6/1000</f>
        <v>35853.895795863704</v>
      </c>
    </row>
    <row r="7" spans="1:9" x14ac:dyDescent="0.4">
      <c r="A7" t="s">
        <v>5</v>
      </c>
      <c r="B7" s="7">
        <v>19440</v>
      </c>
      <c r="C7" s="3">
        <f>B7*3.412</f>
        <v>66329.279999999999</v>
      </c>
      <c r="D7" s="4">
        <v>81808383.659916893</v>
      </c>
      <c r="E7" s="1">
        <f>D7/1000</f>
        <v>81808.383659916886</v>
      </c>
      <c r="F7" s="7">
        <v>93</v>
      </c>
      <c r="G7" s="1">
        <f>F7*102</f>
        <v>9486</v>
      </c>
      <c r="H7" s="4">
        <v>13647546.4810677</v>
      </c>
      <c r="I7" s="1">
        <f>H7/1000</f>
        <v>13647.5464810677</v>
      </c>
    </row>
    <row r="8" spans="1:9" x14ac:dyDescent="0.4">
      <c r="A8" t="s">
        <v>6</v>
      </c>
      <c r="B8" s="7">
        <v>22300</v>
      </c>
      <c r="C8" s="3">
        <f>B8*3.412</f>
        <v>76087.599999999991</v>
      </c>
      <c r="D8" s="4">
        <v>102463444.381235</v>
      </c>
      <c r="E8" s="1">
        <f>D8/1000</f>
        <v>102463.44438123501</v>
      </c>
      <c r="F8">
        <v>47</v>
      </c>
      <c r="G8" s="1">
        <f>F8*102</f>
        <v>4794</v>
      </c>
      <c r="H8" s="4">
        <v>13188356.2649779</v>
      </c>
      <c r="I8" s="1">
        <f>H8/1000</f>
        <v>13188.3562649779</v>
      </c>
    </row>
    <row r="9" spans="1:9" x14ac:dyDescent="0.4">
      <c r="A9" t="s">
        <v>7</v>
      </c>
      <c r="B9" s="7">
        <v>22800</v>
      </c>
      <c r="C9" s="3">
        <f>B9*3.412</f>
        <v>77793.599999999991</v>
      </c>
      <c r="D9" s="4">
        <v>95498480.239109904</v>
      </c>
      <c r="E9" s="1">
        <f>D9/1000</f>
        <v>95498.480239109907</v>
      </c>
      <c r="F9" s="7">
        <v>63</v>
      </c>
      <c r="G9" s="1">
        <f>F9*102</f>
        <v>6426</v>
      </c>
      <c r="H9" s="4">
        <v>13122633.6147434</v>
      </c>
      <c r="I9" s="1">
        <f>H9/1000</f>
        <v>13122.633614743401</v>
      </c>
    </row>
    <row r="10" spans="1:9" x14ac:dyDescent="0.4">
      <c r="A10" t="s">
        <v>8</v>
      </c>
      <c r="B10" s="7">
        <v>19920</v>
      </c>
      <c r="C10" s="3">
        <f>B10*3.412</f>
        <v>67967.039999999994</v>
      </c>
      <c r="D10" s="4">
        <v>70333304.466921106</v>
      </c>
      <c r="E10" s="1">
        <f>D10/1000</f>
        <v>70333.304466921109</v>
      </c>
      <c r="F10" s="7">
        <v>267</v>
      </c>
      <c r="G10" s="1">
        <f>F10*102</f>
        <v>27234</v>
      </c>
      <c r="H10" s="4">
        <v>22041217.248337202</v>
      </c>
      <c r="I10" s="1">
        <f>H10/1000</f>
        <v>22041.217248337201</v>
      </c>
    </row>
    <row r="11" spans="1:9" x14ac:dyDescent="0.4">
      <c r="A11" t="s">
        <v>9</v>
      </c>
      <c r="B11" s="7">
        <v>17040</v>
      </c>
      <c r="C11" s="3">
        <f>B11*3.412</f>
        <v>58140.479999999996</v>
      </c>
      <c r="D11" s="4">
        <v>58747533.869945399</v>
      </c>
      <c r="E11" s="1">
        <f>D11/1000</f>
        <v>58747.533869945401</v>
      </c>
      <c r="F11" s="7">
        <v>615</v>
      </c>
      <c r="G11" s="1">
        <f>F11*102</f>
        <v>62730</v>
      </c>
      <c r="H11" s="4">
        <v>80915225.068637207</v>
      </c>
      <c r="I11" s="1">
        <f>H11/1000</f>
        <v>80915.225068637214</v>
      </c>
    </row>
    <row r="12" spans="1:9" x14ac:dyDescent="0.4">
      <c r="A12" t="s">
        <v>10</v>
      </c>
      <c r="B12" s="7">
        <v>15120</v>
      </c>
      <c r="C12" s="3">
        <f>B12*3.412</f>
        <v>51589.440000000002</v>
      </c>
      <c r="D12" s="4">
        <v>53794605.470299497</v>
      </c>
      <c r="E12" s="1">
        <f>D12/1000</f>
        <v>53794.605470299495</v>
      </c>
      <c r="F12" s="7">
        <v>615</v>
      </c>
      <c r="G12" s="1">
        <f>F12*102</f>
        <v>62730</v>
      </c>
      <c r="H12" s="4">
        <v>136769889.54364401</v>
      </c>
      <c r="I12" s="1">
        <f>H12/1000</f>
        <v>136769.88954364401</v>
      </c>
    </row>
    <row r="13" spans="1:9" x14ac:dyDescent="0.4">
      <c r="A13" t="s">
        <v>11</v>
      </c>
      <c r="B13" s="7">
        <v>16800</v>
      </c>
      <c r="C13" s="3">
        <f>B13*3.412</f>
        <v>57321.599999999999</v>
      </c>
      <c r="D13" s="4">
        <v>51111737.704864599</v>
      </c>
      <c r="E13" s="1">
        <f>D13/1000</f>
        <v>51111.737704864601</v>
      </c>
      <c r="F13" s="7">
        <v>1200</v>
      </c>
      <c r="G13" s="1">
        <f>F13*102</f>
        <v>122400</v>
      </c>
      <c r="H13" s="4">
        <v>200965278.329101</v>
      </c>
      <c r="I13" s="1">
        <f>H13/1000</f>
        <v>200965.27832910098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E2D7-09B0-48A1-98C7-54E9F1B68745}">
  <dimension ref="A1:L14"/>
  <sheetViews>
    <sheetView zoomScale="93" zoomScaleNormal="93" workbookViewId="0">
      <selection activeCell="C23" sqref="C23"/>
    </sheetView>
  </sheetViews>
  <sheetFormatPr defaultRowHeight="14.6" x14ac:dyDescent="0.4"/>
  <cols>
    <col min="2" max="2" width="18.921875" bestFit="1" customWidth="1"/>
    <col min="3" max="3" width="19.07421875" bestFit="1" customWidth="1"/>
    <col min="5" max="5" width="23.3828125" style="1" bestFit="1" customWidth="1"/>
    <col min="6" max="6" width="19.07421875" style="1" bestFit="1" customWidth="1"/>
    <col min="7" max="7" width="20.921875" style="1" bestFit="1" customWidth="1"/>
    <col min="9" max="9" width="24.3046875" bestFit="1" customWidth="1"/>
    <col min="10" max="10" width="19.84375" bestFit="1" customWidth="1"/>
    <col min="11" max="11" width="22.53515625" bestFit="1" customWidth="1"/>
    <col min="12" max="12" width="12.84375" bestFit="1" customWidth="1"/>
  </cols>
  <sheetData>
    <row r="1" spans="1:12" x14ac:dyDescent="0.4">
      <c r="B1" t="s">
        <v>27</v>
      </c>
      <c r="C1" t="s">
        <v>28</v>
      </c>
      <c r="E1" s="1" t="s">
        <v>46</v>
      </c>
      <c r="F1" s="1" t="s">
        <v>45</v>
      </c>
      <c r="G1" s="1" t="s">
        <v>44</v>
      </c>
      <c r="I1" t="s">
        <v>43</v>
      </c>
      <c r="J1" t="s">
        <v>42</v>
      </c>
      <c r="K1" t="s">
        <v>41</v>
      </c>
      <c r="L1" t="s">
        <v>40</v>
      </c>
    </row>
    <row r="2" spans="1:12" x14ac:dyDescent="0.4">
      <c r="A2" s="16">
        <v>44927</v>
      </c>
      <c r="B2" s="2">
        <v>153485.64000000001</v>
      </c>
      <c r="C2" s="2">
        <f>B2*3.412</f>
        <v>523693.00368000002</v>
      </c>
      <c r="E2" s="5">
        <v>92084256.311279595</v>
      </c>
      <c r="F2" s="5">
        <v>160697196.94375601</v>
      </c>
      <c r="G2" s="5">
        <v>255812293.74461699</v>
      </c>
      <c r="I2" s="4">
        <f>E2/1000</f>
        <v>92084.256311279591</v>
      </c>
      <c r="J2" s="4">
        <f>F2/1000</f>
        <v>160697.19694375602</v>
      </c>
      <c r="K2" s="4">
        <f>G2/1000</f>
        <v>255812.293744617</v>
      </c>
      <c r="L2" s="2">
        <f>I2+J2+K2</f>
        <v>508593.74699965259</v>
      </c>
    </row>
    <row r="3" spans="1:12" x14ac:dyDescent="0.4">
      <c r="A3" s="16">
        <v>44958</v>
      </c>
      <c r="B3" s="2">
        <v>129135.72000000002</v>
      </c>
      <c r="C3" s="2">
        <f>B3*3.412</f>
        <v>440611.07664000004</v>
      </c>
      <c r="E3" s="5">
        <v>85554403.936883301</v>
      </c>
      <c r="F3" s="5">
        <v>146744896.40951401</v>
      </c>
      <c r="G3" s="5">
        <v>232126021.78989601</v>
      </c>
      <c r="I3" s="4">
        <f>E3/1000</f>
        <v>85554.403936883304</v>
      </c>
      <c r="J3" s="4">
        <f>F3/1000</f>
        <v>146744.89640951401</v>
      </c>
      <c r="K3" s="4">
        <f>G3/1000</f>
        <v>232126.02178989601</v>
      </c>
      <c r="L3" s="2">
        <f>I3+J3+K3</f>
        <v>464425.32213629334</v>
      </c>
    </row>
    <row r="4" spans="1:12" x14ac:dyDescent="0.4">
      <c r="A4" s="16">
        <v>44986</v>
      </c>
      <c r="B4" s="2">
        <v>135519.72</v>
      </c>
      <c r="C4" s="2">
        <f>B4*3.412</f>
        <v>462393.28463999997</v>
      </c>
      <c r="E4" s="5">
        <v>93051934.830552503</v>
      </c>
      <c r="F4" s="5">
        <v>156286525.65345299</v>
      </c>
      <c r="G4" s="5">
        <v>245913724.979132</v>
      </c>
      <c r="I4" s="4">
        <f>E4/1000</f>
        <v>93051.934830552505</v>
      </c>
      <c r="J4" s="4">
        <f>F4/1000</f>
        <v>156286.52565345299</v>
      </c>
      <c r="K4" s="4">
        <f>G4/1000</f>
        <v>245913.72497913201</v>
      </c>
      <c r="L4" s="2">
        <f>I4+J4+K4</f>
        <v>495252.18546313752</v>
      </c>
    </row>
    <row r="5" spans="1:12" x14ac:dyDescent="0.4">
      <c r="A5" s="16">
        <v>45017</v>
      </c>
      <c r="B5" s="2">
        <v>109477.2</v>
      </c>
      <c r="C5" s="2">
        <f>B5*3.412</f>
        <v>373536.20639999997</v>
      </c>
      <c r="E5" s="5">
        <v>93389530.828385696</v>
      </c>
      <c r="F5" s="5">
        <v>144395172.445274</v>
      </c>
      <c r="G5" s="5">
        <v>227384856.17977601</v>
      </c>
      <c r="I5" s="4">
        <f>E5/1000</f>
        <v>93389.530828385701</v>
      </c>
      <c r="J5" s="4">
        <f>F5/1000</f>
        <v>144395.17244527399</v>
      </c>
      <c r="K5" s="4">
        <f>G5/1000</f>
        <v>227384.85617977602</v>
      </c>
      <c r="L5" s="2">
        <f>I5+J5+K5</f>
        <v>465169.55945343571</v>
      </c>
    </row>
    <row r="6" spans="1:12" x14ac:dyDescent="0.4">
      <c r="A6" s="16">
        <v>45047</v>
      </c>
      <c r="B6" s="2">
        <v>140915.88</v>
      </c>
      <c r="C6" s="2">
        <f>B6*3.412</f>
        <v>480804.98256000003</v>
      </c>
      <c r="E6" s="5">
        <v>119646289.12317701</v>
      </c>
      <c r="F6" s="5">
        <v>134854103.72726399</v>
      </c>
      <c r="G6" s="5">
        <v>188754154.915526</v>
      </c>
      <c r="I6" s="4">
        <f>E6/1000</f>
        <v>119646.289123177</v>
      </c>
      <c r="J6" s="4">
        <f>F6/1000</f>
        <v>134854.10372726398</v>
      </c>
      <c r="K6" s="4">
        <f>G6/1000</f>
        <v>188754.15491552601</v>
      </c>
      <c r="L6" s="2">
        <f>I6+J6+K6</f>
        <v>443254.54776596697</v>
      </c>
    </row>
    <row r="7" spans="1:12" x14ac:dyDescent="0.4">
      <c r="A7" s="16">
        <v>45078</v>
      </c>
      <c r="B7" s="2">
        <v>129077.75999999998</v>
      </c>
      <c r="C7" s="2">
        <f>B7*3.412</f>
        <v>440413.31711999991</v>
      </c>
      <c r="E7" s="5">
        <v>136392838.83245099</v>
      </c>
      <c r="F7" s="5">
        <v>102141502.15227599</v>
      </c>
      <c r="G7" s="5">
        <v>92591419.640872806</v>
      </c>
      <c r="I7" s="4">
        <f>E7/1000</f>
        <v>136392.83883245097</v>
      </c>
      <c r="J7" s="4">
        <f>F7/1000</f>
        <v>102141.50215227599</v>
      </c>
      <c r="K7" s="4">
        <f>G7/1000</f>
        <v>92591.419640872802</v>
      </c>
      <c r="L7" s="2">
        <f>I7+J7+K7</f>
        <v>331125.76062559977</v>
      </c>
    </row>
    <row r="8" spans="1:12" x14ac:dyDescent="0.4">
      <c r="A8" s="16">
        <v>45108</v>
      </c>
      <c r="B8" s="2">
        <v>123235.56</v>
      </c>
      <c r="C8" s="2">
        <f>B8*3.412</f>
        <v>420479.73071999999</v>
      </c>
      <c r="E8" s="5">
        <v>168595317.89152601</v>
      </c>
      <c r="F8" s="5">
        <v>132223401.038471</v>
      </c>
      <c r="G8" s="5">
        <v>103524975.05985799</v>
      </c>
      <c r="I8" s="4">
        <f>E8/1000</f>
        <v>168595.31789152601</v>
      </c>
      <c r="J8" s="4">
        <f>F8/1000</f>
        <v>132223.401038471</v>
      </c>
      <c r="K8" s="4">
        <f>G8/1000</f>
        <v>103524.975059858</v>
      </c>
      <c r="L8" s="2">
        <f>I8+J8+K8</f>
        <v>404343.693989855</v>
      </c>
    </row>
    <row r="9" spans="1:12" x14ac:dyDescent="0.4">
      <c r="A9" s="16">
        <v>45139</v>
      </c>
      <c r="B9" s="2">
        <v>126844.20000000001</v>
      </c>
      <c r="C9" s="2">
        <f>B9*3.412</f>
        <v>432792.41040000005</v>
      </c>
      <c r="E9" s="5">
        <v>156880236.87389201</v>
      </c>
      <c r="F9" s="5">
        <v>119945151.440237</v>
      </c>
      <c r="G9" s="5">
        <v>100206007.719744</v>
      </c>
      <c r="I9" s="4">
        <f>E9/1000</f>
        <v>156880.23687389202</v>
      </c>
      <c r="J9" s="4">
        <f>F9/1000</f>
        <v>119945.15144023699</v>
      </c>
      <c r="K9" s="4">
        <f>G9/1000</f>
        <v>100206.007719744</v>
      </c>
      <c r="L9" s="2">
        <f>I9+J9+K9</f>
        <v>377031.39603387302</v>
      </c>
    </row>
    <row r="10" spans="1:12" x14ac:dyDescent="0.4">
      <c r="A10" s="16">
        <v>45170</v>
      </c>
      <c r="B10" s="2">
        <v>120937.32</v>
      </c>
      <c r="C10" s="2">
        <f>B10*3.412</f>
        <v>412638.13584</v>
      </c>
      <c r="E10" s="5">
        <v>117944548.742341</v>
      </c>
      <c r="F10" s="5">
        <v>126058801.796781</v>
      </c>
      <c r="G10" s="5">
        <v>168798734.242035</v>
      </c>
      <c r="I10" s="4">
        <f>E10/1000</f>
        <v>117944.54874234099</v>
      </c>
      <c r="J10" s="4">
        <f>F10/1000</f>
        <v>126058.801796781</v>
      </c>
      <c r="K10" s="4">
        <f>G10/1000</f>
        <v>168798.73424203499</v>
      </c>
      <c r="L10" s="2">
        <f>I10+J10+K10</f>
        <v>412802.08478115697</v>
      </c>
    </row>
    <row r="11" spans="1:12" x14ac:dyDescent="0.4">
      <c r="A11" s="16">
        <v>45200</v>
      </c>
      <c r="B11" s="2">
        <v>122424.12000000001</v>
      </c>
      <c r="C11" s="2">
        <f>B11*3.412</f>
        <v>417711.09744000004</v>
      </c>
      <c r="E11" s="5">
        <v>102476043.309956</v>
      </c>
      <c r="F11" s="5">
        <v>139083728.48815301</v>
      </c>
      <c r="G11" s="5">
        <v>224677630.72518501</v>
      </c>
      <c r="I11" s="4">
        <f>E11/1000</f>
        <v>102476.043309956</v>
      </c>
      <c r="J11" s="4">
        <f>F11/1000</f>
        <v>139083.72848815302</v>
      </c>
      <c r="K11" s="4">
        <f>G11/1000</f>
        <v>224677.63072518501</v>
      </c>
      <c r="L11" s="2">
        <f>I11+J11+K11</f>
        <v>466237.40252329403</v>
      </c>
    </row>
    <row r="12" spans="1:12" x14ac:dyDescent="0.4">
      <c r="A12" s="16">
        <v>45231</v>
      </c>
      <c r="B12" s="2">
        <v>144519.48000000001</v>
      </c>
      <c r="C12" s="2">
        <f>B12*3.412</f>
        <v>493100.46576000005</v>
      </c>
      <c r="E12" s="5">
        <v>93209378.840505198</v>
      </c>
      <c r="F12" s="5">
        <v>145855984.713682</v>
      </c>
      <c r="G12" s="5">
        <v>231233193.94891</v>
      </c>
      <c r="I12" s="4">
        <f>E12/1000</f>
        <v>93209.378840505204</v>
      </c>
      <c r="J12" s="4">
        <f>F12/1000</f>
        <v>145855.984713682</v>
      </c>
      <c r="K12" s="4">
        <f>G12/1000</f>
        <v>231233.19394890999</v>
      </c>
      <c r="L12" s="2">
        <f>I12+J12+K12</f>
        <v>470298.55750309722</v>
      </c>
    </row>
    <row r="13" spans="1:12" x14ac:dyDescent="0.4">
      <c r="A13" s="16">
        <v>45261</v>
      </c>
      <c r="B13" s="2">
        <v>134141.28000000003</v>
      </c>
      <c r="C13" s="2">
        <f>B13*3.412</f>
        <v>457690.04736000008</v>
      </c>
      <c r="E13" s="5">
        <v>88076417.308094993</v>
      </c>
      <c r="F13" s="5">
        <v>155191967.19834501</v>
      </c>
      <c r="G13" s="5">
        <v>246273982.71720299</v>
      </c>
      <c r="I13" s="4">
        <f>E13/1000</f>
        <v>88076.417308094999</v>
      </c>
      <c r="J13" s="4">
        <f>F13/1000</f>
        <v>155191.967198345</v>
      </c>
      <c r="K13" s="4">
        <f>G13/1000</f>
        <v>246273.98271720301</v>
      </c>
      <c r="L13" s="2">
        <f>I13+J13+K13</f>
        <v>489542.367223643</v>
      </c>
    </row>
    <row r="14" spans="1:12" x14ac:dyDescent="0.4">
      <c r="B14" s="2"/>
      <c r="C14" s="2">
        <f>SUM(C2:C13)</f>
        <v>5355863.75856</v>
      </c>
      <c r="I14" s="2"/>
      <c r="J14" s="2"/>
      <c r="K14" s="2"/>
      <c r="L14" s="2">
        <f>SUM(L2:L13)</f>
        <v>5328076.6244990043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1952-905A-4790-AD6C-D9A7E190224F}">
  <dimension ref="A1:M65"/>
  <sheetViews>
    <sheetView tabSelected="1" topLeftCell="A2" zoomScale="59" zoomScaleNormal="59" workbookViewId="0">
      <selection activeCell="I48" sqref="I48"/>
    </sheetView>
  </sheetViews>
  <sheetFormatPr defaultRowHeight="12.45" x14ac:dyDescent="0.4"/>
  <cols>
    <col min="1" max="1" width="7.15234375" style="17" bestFit="1" customWidth="1"/>
    <col min="2" max="2" width="7.921875" style="17" bestFit="1" customWidth="1"/>
    <col min="3" max="3" width="51.921875" style="17" customWidth="1"/>
    <col min="4" max="4" width="18.3046875" style="17" bestFit="1" customWidth="1"/>
    <col min="5" max="5" width="7.921875" style="17" customWidth="1"/>
    <col min="6" max="6" width="19.53515625" style="17" bestFit="1" customWidth="1"/>
    <col min="7" max="7" width="22" style="17" bestFit="1" customWidth="1"/>
    <col min="8" max="8" width="17.15234375" style="17" bestFit="1" customWidth="1"/>
    <col min="9" max="9" width="52.84375" style="17" bestFit="1" customWidth="1"/>
    <col min="10" max="10" width="22.4609375" style="17" bestFit="1" customWidth="1"/>
    <col min="11" max="11" width="9.23046875" style="17" customWidth="1"/>
    <col min="12" max="12" width="11.3046875" style="17" bestFit="1" customWidth="1"/>
    <col min="13" max="13" width="13.921875" style="21" bestFit="1" customWidth="1"/>
    <col min="14" max="16384" width="9.23046875" style="17"/>
  </cols>
  <sheetData>
    <row r="1" spans="1:13" hidden="1" x14ac:dyDescent="0.4">
      <c r="C1" s="17" t="s">
        <v>113</v>
      </c>
      <c r="H1" s="21"/>
      <c r="I1" s="17" t="s">
        <v>112</v>
      </c>
    </row>
    <row r="2" spans="1:13" x14ac:dyDescent="0.4">
      <c r="A2" s="17" t="s">
        <v>18</v>
      </c>
      <c r="C2" s="21" t="s">
        <v>111</v>
      </c>
      <c r="D2" s="21" t="s">
        <v>109</v>
      </c>
      <c r="H2" s="21" t="s">
        <v>108</v>
      </c>
      <c r="I2" s="21" t="s">
        <v>110</v>
      </c>
      <c r="J2" s="21" t="s">
        <v>109</v>
      </c>
      <c r="M2" s="21" t="s">
        <v>108</v>
      </c>
    </row>
    <row r="3" spans="1:13" hidden="1" x14ac:dyDescent="0.4">
      <c r="A3" s="17" t="s">
        <v>107</v>
      </c>
      <c r="B3" s="18">
        <v>43466</v>
      </c>
      <c r="C3" s="17">
        <v>819.91</v>
      </c>
      <c r="D3" s="17">
        <f>C3*1000</f>
        <v>819910</v>
      </c>
      <c r="H3" s="21"/>
      <c r="I3" s="17">
        <v>692.72</v>
      </c>
      <c r="J3" s="17">
        <f>I3*1000</f>
        <v>692720</v>
      </c>
    </row>
    <row r="4" spans="1:13" hidden="1" x14ac:dyDescent="0.4">
      <c r="A4" s="17" t="s">
        <v>106</v>
      </c>
      <c r="B4" s="18">
        <v>43497</v>
      </c>
      <c r="C4" s="17">
        <v>968.62</v>
      </c>
      <c r="D4" s="17">
        <f>C4*1000</f>
        <v>968620</v>
      </c>
      <c r="H4" s="21"/>
      <c r="I4" s="17">
        <v>910.35</v>
      </c>
      <c r="J4" s="17">
        <f>I4*1000</f>
        <v>910350</v>
      </c>
    </row>
    <row r="5" spans="1:13" hidden="1" x14ac:dyDescent="0.4">
      <c r="A5" s="17" t="s">
        <v>105</v>
      </c>
      <c r="B5" s="18">
        <v>43525</v>
      </c>
      <c r="C5" s="17">
        <v>549.79</v>
      </c>
      <c r="D5" s="17">
        <f>C5*1000</f>
        <v>549790</v>
      </c>
      <c r="H5" s="21"/>
      <c r="I5" s="17">
        <v>681.41</v>
      </c>
      <c r="J5" s="17">
        <f>I5*1000</f>
        <v>681410</v>
      </c>
    </row>
    <row r="6" spans="1:13" hidden="1" x14ac:dyDescent="0.4">
      <c r="A6" s="17" t="s">
        <v>104</v>
      </c>
      <c r="B6" s="18">
        <v>43556</v>
      </c>
      <c r="C6" s="17">
        <v>303.70999999999998</v>
      </c>
      <c r="D6" s="17">
        <f>C6*1000</f>
        <v>303710</v>
      </c>
      <c r="H6" s="21"/>
      <c r="I6" s="17">
        <v>245.65</v>
      </c>
      <c r="J6" s="17">
        <f>I6*1000</f>
        <v>245650</v>
      </c>
    </row>
    <row r="7" spans="1:13" hidden="1" x14ac:dyDescent="0.4">
      <c r="A7" s="17" t="s">
        <v>103</v>
      </c>
      <c r="B7" s="18">
        <v>43586</v>
      </c>
      <c r="C7" s="17">
        <v>320.63</v>
      </c>
      <c r="D7" s="17">
        <f>C7*1000</f>
        <v>320630</v>
      </c>
      <c r="H7" s="21"/>
      <c r="I7" s="17">
        <v>278.97000000000003</v>
      </c>
      <c r="J7" s="17">
        <f>I7*1000</f>
        <v>278970</v>
      </c>
    </row>
    <row r="8" spans="1:13" hidden="1" x14ac:dyDescent="0.4">
      <c r="A8" s="17" t="s">
        <v>102</v>
      </c>
      <c r="B8" s="18">
        <v>43617</v>
      </c>
      <c r="C8" s="17">
        <v>39.54</v>
      </c>
      <c r="D8" s="17">
        <f>C8*1000</f>
        <v>39540</v>
      </c>
      <c r="H8" s="21"/>
      <c r="I8" s="17">
        <v>256.39</v>
      </c>
      <c r="J8" s="17">
        <f>I8*1000</f>
        <v>256390</v>
      </c>
    </row>
    <row r="9" spans="1:13" hidden="1" x14ac:dyDescent="0.4">
      <c r="A9" s="17" t="s">
        <v>101</v>
      </c>
      <c r="B9" s="18">
        <v>43647</v>
      </c>
      <c r="C9" s="17">
        <v>10.92</v>
      </c>
      <c r="D9" s="17">
        <f>C9*1000</f>
        <v>10920</v>
      </c>
      <c r="H9" s="21"/>
      <c r="I9" s="17">
        <v>255.45</v>
      </c>
      <c r="J9" s="17">
        <f>I9*1000</f>
        <v>255450</v>
      </c>
    </row>
    <row r="10" spans="1:13" hidden="1" x14ac:dyDescent="0.4">
      <c r="A10" s="17" t="s">
        <v>100</v>
      </c>
      <c r="B10" s="18">
        <v>43678</v>
      </c>
      <c r="C10" s="17">
        <v>29.69</v>
      </c>
      <c r="D10" s="17">
        <f>C10*1000</f>
        <v>29690</v>
      </c>
      <c r="H10" s="21"/>
      <c r="I10" s="17">
        <v>278.89999999999998</v>
      </c>
      <c r="J10" s="17">
        <f>I10*1000</f>
        <v>278900</v>
      </c>
    </row>
    <row r="11" spans="1:13" hidden="1" x14ac:dyDescent="0.4">
      <c r="A11" s="17" t="s">
        <v>99</v>
      </c>
      <c r="B11" s="18">
        <v>43709</v>
      </c>
      <c r="C11" s="17">
        <v>5.58</v>
      </c>
      <c r="D11" s="17">
        <f>C11*1000</f>
        <v>5580</v>
      </c>
      <c r="H11" s="21"/>
      <c r="I11" s="17">
        <v>154.56</v>
      </c>
      <c r="J11" s="17">
        <f>I11*1000</f>
        <v>154560</v>
      </c>
    </row>
    <row r="12" spans="1:13" hidden="1" x14ac:dyDescent="0.4">
      <c r="A12" s="17" t="s">
        <v>98</v>
      </c>
      <c r="B12" s="18">
        <v>43739</v>
      </c>
      <c r="C12" s="17">
        <v>134.03</v>
      </c>
      <c r="D12" s="17">
        <f>C12*1000</f>
        <v>134030</v>
      </c>
      <c r="H12" s="21"/>
      <c r="I12" s="17">
        <v>224.7</v>
      </c>
      <c r="J12" s="17">
        <f>I12*1000</f>
        <v>224700</v>
      </c>
    </row>
    <row r="13" spans="1:13" hidden="1" x14ac:dyDescent="0.4">
      <c r="A13" s="17" t="s">
        <v>97</v>
      </c>
      <c r="B13" s="18">
        <v>43770</v>
      </c>
      <c r="C13" s="17">
        <v>522.05999999999995</v>
      </c>
      <c r="D13" s="17">
        <f>C13*1000</f>
        <v>522059.99999999994</v>
      </c>
      <c r="E13" s="17">
        <f>SUM(D3:D14)</f>
        <v>4516540</v>
      </c>
      <c r="H13" s="21"/>
      <c r="I13" s="17">
        <v>393.82</v>
      </c>
      <c r="J13" s="17">
        <f>I13*1000</f>
        <v>393820</v>
      </c>
      <c r="K13" s="17">
        <f>SUM(J3:J14)</f>
        <v>4890740</v>
      </c>
    </row>
    <row r="14" spans="1:13" hidden="1" x14ac:dyDescent="0.4">
      <c r="A14" s="17" t="s">
        <v>96</v>
      </c>
      <c r="B14" s="18">
        <v>43800</v>
      </c>
      <c r="C14" s="17">
        <v>812.06</v>
      </c>
      <c r="D14" s="17">
        <f>C14*1000</f>
        <v>812060</v>
      </c>
      <c r="E14" s="17">
        <f>SUM(D3:D14)/(42604.16+67506)</f>
        <v>41.018376505855592</v>
      </c>
      <c r="H14" s="21"/>
      <c r="I14" s="17">
        <v>517.82000000000005</v>
      </c>
      <c r="J14" s="17">
        <f>I14*1000</f>
        <v>517820.00000000006</v>
      </c>
      <c r="K14" s="17">
        <f>SUM(J3:J14)/39000</f>
        <v>125.40358974358975</v>
      </c>
    </row>
    <row r="15" spans="1:13" hidden="1" x14ac:dyDescent="0.4">
      <c r="A15" s="17" t="s">
        <v>95</v>
      </c>
      <c r="B15" s="18">
        <v>43831</v>
      </c>
      <c r="C15" s="17">
        <v>754.1</v>
      </c>
      <c r="D15" s="17">
        <f>C15*1000</f>
        <v>754100</v>
      </c>
      <c r="H15" s="21"/>
      <c r="I15" s="17">
        <v>500.91</v>
      </c>
      <c r="J15" s="17">
        <f>I15*1000</f>
        <v>500910</v>
      </c>
    </row>
    <row r="16" spans="1:13" hidden="1" x14ac:dyDescent="0.4">
      <c r="A16" s="17" t="s">
        <v>94</v>
      </c>
      <c r="B16" s="18">
        <v>43862</v>
      </c>
      <c r="C16" s="17">
        <v>1047.46</v>
      </c>
      <c r="D16" s="17">
        <f>C16*1000</f>
        <v>1047460</v>
      </c>
      <c r="H16" s="21"/>
      <c r="I16" s="17">
        <v>44.58</v>
      </c>
      <c r="J16" s="17">
        <f>I16*1000</f>
        <v>44580</v>
      </c>
    </row>
    <row r="17" spans="1:11" hidden="1" x14ac:dyDescent="0.4">
      <c r="A17" s="17" t="s">
        <v>93</v>
      </c>
      <c r="B17" s="18">
        <v>43891</v>
      </c>
      <c r="C17" s="17">
        <v>734.16</v>
      </c>
      <c r="D17" s="17">
        <f>C17*1000</f>
        <v>734160</v>
      </c>
      <c r="H17" s="21"/>
      <c r="I17" s="17">
        <v>0</v>
      </c>
      <c r="J17" s="17">
        <f>I17*1000</f>
        <v>0</v>
      </c>
    </row>
    <row r="18" spans="1:11" hidden="1" x14ac:dyDescent="0.4">
      <c r="A18" s="17" t="s">
        <v>92</v>
      </c>
      <c r="B18" s="18">
        <v>43922</v>
      </c>
      <c r="C18" s="17">
        <v>554.79</v>
      </c>
      <c r="D18" s="17">
        <f>C18*1000</f>
        <v>554790</v>
      </c>
      <c r="H18" s="21"/>
      <c r="I18" s="17">
        <v>0</v>
      </c>
      <c r="J18" s="17">
        <f>I18*1000</f>
        <v>0</v>
      </c>
    </row>
    <row r="19" spans="1:11" hidden="1" x14ac:dyDescent="0.4">
      <c r="A19" s="17" t="s">
        <v>91</v>
      </c>
      <c r="B19" s="18">
        <v>43952</v>
      </c>
      <c r="C19" s="17">
        <v>344.02</v>
      </c>
      <c r="D19" s="17">
        <f>C19*1000</f>
        <v>344020</v>
      </c>
      <c r="H19" s="21"/>
      <c r="I19" s="17">
        <v>0</v>
      </c>
      <c r="J19" s="17">
        <f>I19*1000</f>
        <v>0</v>
      </c>
    </row>
    <row r="20" spans="1:11" hidden="1" x14ac:dyDescent="0.4">
      <c r="A20" s="17" t="s">
        <v>90</v>
      </c>
      <c r="B20" s="18">
        <v>43983</v>
      </c>
      <c r="C20" s="17">
        <v>37.72</v>
      </c>
      <c r="D20" s="17">
        <f>C20*1000</f>
        <v>37720</v>
      </c>
      <c r="H20" s="21"/>
      <c r="I20" s="17">
        <v>0</v>
      </c>
      <c r="J20" s="17">
        <f>I20*1000</f>
        <v>0</v>
      </c>
    </row>
    <row r="21" spans="1:11" hidden="1" x14ac:dyDescent="0.4">
      <c r="A21" s="17" t="s">
        <v>89</v>
      </c>
      <c r="B21" s="18">
        <v>44013</v>
      </c>
      <c r="C21" s="17">
        <v>9.3800000000000008</v>
      </c>
      <c r="D21" s="17">
        <f>C21*1000</f>
        <v>9380</v>
      </c>
      <c r="H21" s="21"/>
      <c r="I21" s="17">
        <v>0</v>
      </c>
      <c r="J21" s="17">
        <f>I21*1000</f>
        <v>0</v>
      </c>
    </row>
    <row r="22" spans="1:11" hidden="1" x14ac:dyDescent="0.4">
      <c r="A22" s="17" t="s">
        <v>88</v>
      </c>
      <c r="B22" s="18">
        <v>44044</v>
      </c>
      <c r="C22" s="17">
        <v>12.4</v>
      </c>
      <c r="D22" s="17">
        <f>C22*1000</f>
        <v>12400</v>
      </c>
      <c r="H22" s="21"/>
      <c r="I22" s="17">
        <v>0</v>
      </c>
      <c r="J22" s="17">
        <f>I22*1000</f>
        <v>0</v>
      </c>
    </row>
    <row r="23" spans="1:11" hidden="1" x14ac:dyDescent="0.4">
      <c r="A23" s="17" t="s">
        <v>87</v>
      </c>
      <c r="B23" s="18">
        <v>44075</v>
      </c>
      <c r="C23" s="17">
        <v>94.93</v>
      </c>
      <c r="D23" s="17">
        <f>C23*1000</f>
        <v>94930</v>
      </c>
      <c r="H23" s="21"/>
      <c r="I23" s="17">
        <v>0</v>
      </c>
      <c r="J23" s="17">
        <f>I23*1000</f>
        <v>0</v>
      </c>
    </row>
    <row r="24" spans="1:11" hidden="1" x14ac:dyDescent="0.4">
      <c r="A24" s="17" t="s">
        <v>86</v>
      </c>
      <c r="B24" s="18">
        <v>44105</v>
      </c>
      <c r="C24" s="17">
        <v>200.44</v>
      </c>
      <c r="D24" s="17">
        <f>C24*1000</f>
        <v>200440</v>
      </c>
      <c r="H24" s="21"/>
      <c r="I24" s="17">
        <v>0</v>
      </c>
      <c r="J24" s="17">
        <f>I24*1000</f>
        <v>0</v>
      </c>
    </row>
    <row r="25" spans="1:11" hidden="1" x14ac:dyDescent="0.4">
      <c r="A25" s="17" t="s">
        <v>85</v>
      </c>
      <c r="B25" s="18">
        <v>44136</v>
      </c>
      <c r="C25" s="17">
        <v>486.59</v>
      </c>
      <c r="D25" s="17">
        <f>C25*1000</f>
        <v>486590</v>
      </c>
      <c r="E25" s="17">
        <f>SUM(D15:D26)</f>
        <v>5134240</v>
      </c>
      <c r="H25" s="21"/>
      <c r="I25" s="17">
        <v>0</v>
      </c>
      <c r="J25" s="17">
        <f>I25*1000</f>
        <v>0</v>
      </c>
      <c r="K25" s="17">
        <f>SUM(J15:J26)</f>
        <v>545490</v>
      </c>
    </row>
    <row r="26" spans="1:11" hidden="1" x14ac:dyDescent="0.4">
      <c r="A26" s="17" t="s">
        <v>84</v>
      </c>
      <c r="B26" s="18">
        <v>44166</v>
      </c>
      <c r="C26" s="17">
        <v>858.25</v>
      </c>
      <c r="D26" s="17">
        <f>C26*1000</f>
        <v>858250</v>
      </c>
      <c r="E26" s="17">
        <f>SUM(D15:D26)/(42604.16+67506)</f>
        <v>46.628213054998739</v>
      </c>
      <c r="H26" s="21"/>
      <c r="I26" s="17">
        <v>0</v>
      </c>
      <c r="J26" s="17">
        <f>I26*1000</f>
        <v>0</v>
      </c>
      <c r="K26" s="17">
        <f>SUM(J15:J26)/39000</f>
        <v>13.986923076923077</v>
      </c>
    </row>
    <row r="27" spans="1:11" hidden="1" x14ac:dyDescent="0.4">
      <c r="A27" s="17" t="s">
        <v>83</v>
      </c>
      <c r="B27" s="18">
        <v>44197</v>
      </c>
      <c r="C27" s="17">
        <v>965.53</v>
      </c>
      <c r="D27" s="17">
        <f>C27*1000</f>
        <v>965530</v>
      </c>
      <c r="H27" s="21"/>
      <c r="I27" s="17">
        <v>0</v>
      </c>
      <c r="J27" s="17">
        <f>I27*1000</f>
        <v>0</v>
      </c>
    </row>
    <row r="28" spans="1:11" hidden="1" x14ac:dyDescent="0.4">
      <c r="A28" s="17" t="s">
        <v>82</v>
      </c>
      <c r="B28" s="18">
        <v>44228</v>
      </c>
      <c r="C28" s="17">
        <v>1153.31</v>
      </c>
      <c r="D28" s="17">
        <f>C28*1000</f>
        <v>1153310</v>
      </c>
      <c r="H28" s="21"/>
      <c r="I28" s="17">
        <v>0</v>
      </c>
      <c r="J28" s="17">
        <f>I28*1000</f>
        <v>0</v>
      </c>
    </row>
    <row r="29" spans="1:11" hidden="1" x14ac:dyDescent="0.4">
      <c r="A29" s="17" t="s">
        <v>81</v>
      </c>
      <c r="B29" s="18">
        <v>44256</v>
      </c>
      <c r="C29" s="17">
        <v>709.94</v>
      </c>
      <c r="D29" s="17">
        <f>C29*1000</f>
        <v>709940</v>
      </c>
      <c r="H29" s="21"/>
      <c r="I29" s="17">
        <v>101.47</v>
      </c>
      <c r="J29" s="17">
        <f>I29*1000</f>
        <v>101470</v>
      </c>
    </row>
    <row r="30" spans="1:11" hidden="1" x14ac:dyDescent="0.4">
      <c r="A30" s="17" t="s">
        <v>80</v>
      </c>
      <c r="B30" s="18">
        <v>44287</v>
      </c>
      <c r="C30" s="17">
        <v>361.99</v>
      </c>
      <c r="D30" s="17">
        <f>C30*1000</f>
        <v>361990</v>
      </c>
      <c r="H30" s="21"/>
      <c r="I30" s="17">
        <v>109.56</v>
      </c>
      <c r="J30" s="17">
        <f>I30*1000</f>
        <v>109560</v>
      </c>
    </row>
    <row r="31" spans="1:11" hidden="1" x14ac:dyDescent="0.4">
      <c r="A31" s="17" t="s">
        <v>79</v>
      </c>
      <c r="B31" s="18">
        <v>44317</v>
      </c>
      <c r="C31" s="17">
        <v>263.22000000000003</v>
      </c>
      <c r="D31" s="17">
        <f>C31*1000</f>
        <v>263220</v>
      </c>
      <c r="H31" s="21"/>
      <c r="I31" s="17">
        <v>88.55</v>
      </c>
      <c r="J31" s="17">
        <f>I31*1000</f>
        <v>88550</v>
      </c>
    </row>
    <row r="32" spans="1:11" hidden="1" x14ac:dyDescent="0.4">
      <c r="A32" s="17" t="s">
        <v>78</v>
      </c>
      <c r="B32" s="18">
        <v>44348</v>
      </c>
      <c r="C32" s="17">
        <v>53.55</v>
      </c>
      <c r="D32" s="17">
        <f>C32*1000</f>
        <v>53550</v>
      </c>
      <c r="H32" s="21"/>
      <c r="I32" s="17">
        <v>68.180000000000007</v>
      </c>
      <c r="J32" s="17">
        <f>I32*1000</f>
        <v>68180</v>
      </c>
    </row>
    <row r="33" spans="1:13" hidden="1" x14ac:dyDescent="0.4">
      <c r="A33" s="17" t="s">
        <v>77</v>
      </c>
      <c r="B33" s="18">
        <v>44378</v>
      </c>
      <c r="C33" s="17">
        <v>18.63</v>
      </c>
      <c r="D33" s="17">
        <f>C33*1000</f>
        <v>18630</v>
      </c>
      <c r="H33" s="21"/>
      <c r="I33" s="17">
        <v>38</v>
      </c>
      <c r="J33" s="17">
        <f>I33*1000</f>
        <v>38000</v>
      </c>
    </row>
    <row r="34" spans="1:13" hidden="1" x14ac:dyDescent="0.4">
      <c r="A34" s="17" t="s">
        <v>76</v>
      </c>
      <c r="B34" s="18">
        <v>44409</v>
      </c>
      <c r="C34" s="17">
        <v>7.22</v>
      </c>
      <c r="D34" s="17">
        <f>C34*1000</f>
        <v>7220</v>
      </c>
      <c r="H34" s="21"/>
      <c r="I34" s="17">
        <v>41.18</v>
      </c>
      <c r="J34" s="17">
        <f>I34*1000</f>
        <v>41180</v>
      </c>
    </row>
    <row r="35" spans="1:13" hidden="1" x14ac:dyDescent="0.4">
      <c r="A35" s="17" t="s">
        <v>75</v>
      </c>
      <c r="B35" s="18">
        <v>44440</v>
      </c>
      <c r="C35" s="17">
        <v>13.59</v>
      </c>
      <c r="D35" s="17">
        <f>C35*1000</f>
        <v>13590</v>
      </c>
      <c r="H35" s="21"/>
      <c r="I35" s="17">
        <v>0</v>
      </c>
      <c r="J35" s="17">
        <f>I35*1000</f>
        <v>0</v>
      </c>
    </row>
    <row r="36" spans="1:13" hidden="1" x14ac:dyDescent="0.4">
      <c r="A36" s="17" t="s">
        <v>74</v>
      </c>
      <c r="B36" s="18">
        <v>44470</v>
      </c>
      <c r="C36" s="17">
        <v>88.38</v>
      </c>
      <c r="D36" s="17">
        <f>C36*1000</f>
        <v>88380</v>
      </c>
      <c r="H36" s="21"/>
      <c r="I36" s="17">
        <v>84.78</v>
      </c>
      <c r="J36" s="17">
        <f>I36*1000</f>
        <v>84780</v>
      </c>
    </row>
    <row r="37" spans="1:13" hidden="1" x14ac:dyDescent="0.4">
      <c r="A37" s="17" t="s">
        <v>73</v>
      </c>
      <c r="B37" s="18">
        <v>44501</v>
      </c>
      <c r="C37" s="17">
        <v>502.06</v>
      </c>
      <c r="D37" s="17">
        <f>C37*1000</f>
        <v>502060</v>
      </c>
      <c r="E37" s="17">
        <f>SUM(D27:D38)</f>
        <v>4905730</v>
      </c>
      <c r="H37" s="21"/>
      <c r="I37" s="17">
        <v>72.98</v>
      </c>
      <c r="J37" s="17">
        <f>I37*1000</f>
        <v>72980</v>
      </c>
      <c r="K37" s="17">
        <f>SUM(J27:J38)</f>
        <v>782520</v>
      </c>
    </row>
    <row r="38" spans="1:13" x14ac:dyDescent="0.4">
      <c r="A38" s="17" t="s">
        <v>72</v>
      </c>
      <c r="B38" s="18">
        <v>44531</v>
      </c>
      <c r="C38" s="17">
        <v>768.31</v>
      </c>
      <c r="D38" s="17">
        <f>C38*1000</f>
        <v>768310</v>
      </c>
      <c r="E38" s="17">
        <f>SUM(D27:D38)/(42604.16+67506)</f>
        <v>44.552927722564384</v>
      </c>
      <c r="F38" s="17" t="s">
        <v>114</v>
      </c>
      <c r="G38" s="17" t="s">
        <v>115</v>
      </c>
      <c r="H38" s="21"/>
      <c r="I38" s="17">
        <v>177.82</v>
      </c>
      <c r="J38" s="17">
        <f>I38*1000</f>
        <v>177820</v>
      </c>
      <c r="K38" s="17">
        <f>SUM(J27:J38)/39000</f>
        <v>20.064615384615383</v>
      </c>
    </row>
    <row r="39" spans="1:13" x14ac:dyDescent="0.4">
      <c r="A39" s="17" t="s">
        <v>71</v>
      </c>
      <c r="B39" s="18">
        <v>44562</v>
      </c>
      <c r="C39" s="17">
        <v>960.21</v>
      </c>
      <c r="D39" s="17">
        <f>C39*1000</f>
        <v>960210</v>
      </c>
      <c r="F39" s="22">
        <v>385823116.36893702</v>
      </c>
      <c r="G39" s="22">
        <v>951010557.50631595</v>
      </c>
      <c r="H39" s="21">
        <f>(F39+G39)/1000</f>
        <v>1336833.6738752529</v>
      </c>
      <c r="I39" s="17">
        <v>208.02</v>
      </c>
      <c r="J39" s="17">
        <f>I39*1000</f>
        <v>208020</v>
      </c>
      <c r="L39" s="22">
        <v>370508292.02649897</v>
      </c>
      <c r="M39" s="21">
        <f>L39/1000</f>
        <v>370508.292026499</v>
      </c>
    </row>
    <row r="40" spans="1:13" x14ac:dyDescent="0.4">
      <c r="A40" s="17" t="s">
        <v>70</v>
      </c>
      <c r="B40" s="18">
        <v>44593</v>
      </c>
      <c r="C40" s="17">
        <v>1006.49</v>
      </c>
      <c r="D40" s="17">
        <f>C40*1000</f>
        <v>1006490</v>
      </c>
      <c r="F40" s="22">
        <v>279884306.31252998</v>
      </c>
      <c r="G40" s="22">
        <v>668479505.19808304</v>
      </c>
      <c r="H40" s="21">
        <f>(F40+G40)/1000</f>
        <v>948363.81151061296</v>
      </c>
      <c r="I40" s="17">
        <v>294.77999999999997</v>
      </c>
      <c r="J40" s="17">
        <f>I40*1000</f>
        <v>294780</v>
      </c>
      <c r="L40" s="22">
        <v>293126412.77942801</v>
      </c>
      <c r="M40" s="21">
        <f>L40/1000</f>
        <v>293126.41277942801</v>
      </c>
    </row>
    <row r="41" spans="1:13" x14ac:dyDescent="0.4">
      <c r="A41" s="17" t="s">
        <v>69</v>
      </c>
      <c r="B41" s="18">
        <v>44621</v>
      </c>
      <c r="C41" s="17">
        <v>902.75</v>
      </c>
      <c r="D41" s="17">
        <f>C41*1000</f>
        <v>902750</v>
      </c>
      <c r="F41" s="22">
        <v>193155591.999562</v>
      </c>
      <c r="G41" s="22">
        <v>392331045.65413201</v>
      </c>
      <c r="H41" s="21">
        <f>(F41+G41)/1000</f>
        <v>585486.63765369402</v>
      </c>
      <c r="I41" s="17">
        <v>227.5</v>
      </c>
      <c r="J41" s="17">
        <f>I41*1000</f>
        <v>227500</v>
      </c>
      <c r="L41" s="22">
        <v>232110382.57354501</v>
      </c>
      <c r="M41" s="21">
        <f>L41/1000</f>
        <v>232110.38257354501</v>
      </c>
    </row>
    <row r="42" spans="1:13" x14ac:dyDescent="0.4">
      <c r="A42" s="17" t="s">
        <v>68</v>
      </c>
      <c r="B42" s="18">
        <v>44652</v>
      </c>
      <c r="C42" s="17">
        <v>661.87</v>
      </c>
      <c r="D42" s="17">
        <f>C42*1000</f>
        <v>661870</v>
      </c>
      <c r="F42" s="22">
        <v>123570209.61070099</v>
      </c>
      <c r="G42" s="22">
        <v>190548184.49874201</v>
      </c>
      <c r="H42" s="21">
        <f>(F42+G42)/1000</f>
        <v>314118.394109443</v>
      </c>
      <c r="I42" s="17">
        <v>175.25</v>
      </c>
      <c r="J42" s="17">
        <f>I42*1000</f>
        <v>175250</v>
      </c>
      <c r="L42" s="22">
        <v>163286079.84906</v>
      </c>
      <c r="M42" s="21">
        <f>L42/1000</f>
        <v>163286.07984905998</v>
      </c>
    </row>
    <row r="43" spans="1:13" x14ac:dyDescent="0.4">
      <c r="A43" s="17" t="s">
        <v>67</v>
      </c>
      <c r="B43" s="18">
        <v>44682</v>
      </c>
      <c r="C43" s="17">
        <v>296.08999999999997</v>
      </c>
      <c r="D43" s="17">
        <f>C43*1000</f>
        <v>296090</v>
      </c>
      <c r="F43" s="22">
        <v>45950169.261083797</v>
      </c>
      <c r="G43" s="22">
        <v>36955748.201791003</v>
      </c>
      <c r="H43" s="21">
        <f>(F43+G43)/1000</f>
        <v>82905.917462874801</v>
      </c>
      <c r="I43" s="17">
        <v>111.43</v>
      </c>
      <c r="J43" s="17">
        <f>I43*1000</f>
        <v>111430</v>
      </c>
      <c r="L43" s="22">
        <v>49630718.560116202</v>
      </c>
      <c r="M43" s="21">
        <f>L43/1000</f>
        <v>49630.718560116198</v>
      </c>
    </row>
    <row r="44" spans="1:13" x14ac:dyDescent="0.4">
      <c r="A44" s="17" t="s">
        <v>66</v>
      </c>
      <c r="B44" s="18">
        <v>44713</v>
      </c>
      <c r="C44" s="17">
        <v>125.55</v>
      </c>
      <c r="D44" s="17">
        <f>C44*1000</f>
        <v>125550</v>
      </c>
      <c r="F44" s="22">
        <v>24385205.623983402</v>
      </c>
      <c r="G44" s="22">
        <v>25277938.2560184</v>
      </c>
      <c r="H44" s="21">
        <f>(F44+G44)/1000</f>
        <v>49663.1438800018</v>
      </c>
      <c r="I44" s="17">
        <v>46.64</v>
      </c>
      <c r="J44" s="17">
        <f>I44*1000</f>
        <v>46640</v>
      </c>
      <c r="L44" s="22">
        <v>22248662.231876299</v>
      </c>
      <c r="M44" s="21">
        <f>L44/1000</f>
        <v>22248.6622318763</v>
      </c>
    </row>
    <row r="45" spans="1:13" x14ac:dyDescent="0.4">
      <c r="A45" s="17" t="s">
        <v>65</v>
      </c>
      <c r="B45" s="18">
        <v>44743</v>
      </c>
      <c r="C45" s="17">
        <v>87.34</v>
      </c>
      <c r="D45" s="17">
        <f>C45*1000</f>
        <v>87340</v>
      </c>
      <c r="F45" s="22">
        <v>21161920.053027399</v>
      </c>
      <c r="G45" s="22">
        <v>26520311.6297969</v>
      </c>
      <c r="H45" s="21">
        <f>(F45+G45)/1000</f>
        <v>47682.231682824298</v>
      </c>
      <c r="I45" s="17">
        <v>36.049999999999997</v>
      </c>
      <c r="J45" s="17">
        <f>I45*1000</f>
        <v>36050</v>
      </c>
      <c r="L45" s="22">
        <v>19786883.0506364</v>
      </c>
      <c r="M45" s="21">
        <f>L45/1000</f>
        <v>19786.883050636399</v>
      </c>
    </row>
    <row r="46" spans="1:13" x14ac:dyDescent="0.4">
      <c r="A46" s="17" t="s">
        <v>64</v>
      </c>
      <c r="B46" s="18">
        <v>44774</v>
      </c>
      <c r="C46" s="17">
        <v>7.79</v>
      </c>
      <c r="D46" s="17">
        <f>C46*1000</f>
        <v>7790</v>
      </c>
      <c r="F46" s="22">
        <v>21960747.891442999</v>
      </c>
      <c r="G46" s="22">
        <v>25556088.028092701</v>
      </c>
      <c r="H46" s="21">
        <f>(F46+G46)/1000</f>
        <v>47516.835919535697</v>
      </c>
      <c r="I46" s="17">
        <v>24.75</v>
      </c>
      <c r="J46" s="17">
        <f>I46*1000</f>
        <v>24750</v>
      </c>
      <c r="L46" s="22">
        <v>19558670.082567502</v>
      </c>
      <c r="M46" s="21">
        <f>L46/1000</f>
        <v>19558.670082567503</v>
      </c>
    </row>
    <row r="47" spans="1:13" x14ac:dyDescent="0.4">
      <c r="A47" s="17" t="s">
        <v>63</v>
      </c>
      <c r="B47" s="18">
        <v>44805</v>
      </c>
      <c r="C47" s="17">
        <v>14.09</v>
      </c>
      <c r="D47" s="17">
        <f>C47*1000</f>
        <v>14090</v>
      </c>
      <c r="F47" s="22">
        <v>32391804.800201599</v>
      </c>
      <c r="G47" s="22">
        <v>29991704.7396213</v>
      </c>
      <c r="H47" s="21">
        <f>(F47+G47)/1000</f>
        <v>62383.509539822902</v>
      </c>
      <c r="I47" s="17">
        <v>37.57</v>
      </c>
      <c r="J47" s="17">
        <f>I47*1000</f>
        <v>37570</v>
      </c>
      <c r="L47" s="22">
        <v>32081300.573632099</v>
      </c>
      <c r="M47" s="21">
        <f>L47/1000</f>
        <v>32081.300573632099</v>
      </c>
    </row>
    <row r="48" spans="1:13" x14ac:dyDescent="0.4">
      <c r="A48" s="17" t="s">
        <v>62</v>
      </c>
      <c r="B48" s="18">
        <v>44835</v>
      </c>
      <c r="C48" s="17">
        <v>405.27</v>
      </c>
      <c r="D48" s="17">
        <f>C48*1000</f>
        <v>405270</v>
      </c>
      <c r="F48" s="22">
        <v>89726682.2709378</v>
      </c>
      <c r="G48" s="22">
        <v>110207069.45122901</v>
      </c>
      <c r="H48" s="21">
        <f>(F48+G48)/1000</f>
        <v>199933.75172216681</v>
      </c>
      <c r="I48" s="17">
        <v>47.7</v>
      </c>
      <c r="J48" s="17">
        <f>I48*1000</f>
        <v>47700</v>
      </c>
      <c r="L48" s="22">
        <v>110315568.637281</v>
      </c>
      <c r="M48" s="21">
        <f>L48/1000</f>
        <v>110315.568637281</v>
      </c>
    </row>
    <row r="49" spans="1:13" x14ac:dyDescent="0.4">
      <c r="A49" s="17" t="s">
        <v>61</v>
      </c>
      <c r="B49" s="18">
        <v>44866</v>
      </c>
      <c r="C49" s="17">
        <v>395.45</v>
      </c>
      <c r="D49" s="17">
        <f>C49*1000</f>
        <v>395450</v>
      </c>
      <c r="E49" s="21">
        <f>SUM(D39:D50)</f>
        <v>5672980</v>
      </c>
      <c r="F49" s="22">
        <v>159901322.36603799</v>
      </c>
      <c r="G49" s="22">
        <v>313272660.82643402</v>
      </c>
      <c r="H49" s="21">
        <f>(F49+G49)/1000</f>
        <v>473173.98319247196</v>
      </c>
      <c r="I49" s="17">
        <v>92.19</v>
      </c>
      <c r="J49" s="17">
        <f>I49*1000</f>
        <v>92190</v>
      </c>
      <c r="K49" s="21">
        <f>SUM(J39:J50)</f>
        <v>1467320</v>
      </c>
      <c r="L49" s="22">
        <v>194587451.99344301</v>
      </c>
      <c r="M49" s="21">
        <f>L49/1000</f>
        <v>194587.45199344301</v>
      </c>
    </row>
    <row r="50" spans="1:13" x14ac:dyDescent="0.4">
      <c r="A50" s="17" t="s">
        <v>60</v>
      </c>
      <c r="B50" s="18">
        <v>44896</v>
      </c>
      <c r="C50" s="17">
        <v>810.08</v>
      </c>
      <c r="D50" s="17">
        <f>C50*1000</f>
        <v>810080</v>
      </c>
      <c r="E50" s="19">
        <f>SUM(D39:D50)/(42604.16+67506)</f>
        <v>51.520949565417034</v>
      </c>
      <c r="F50" s="22">
        <v>256515488.31712899</v>
      </c>
      <c r="G50" s="22">
        <v>569313032.68101001</v>
      </c>
      <c r="H50" s="21">
        <f>(F50+G50)/1000</f>
        <v>825828.52099813905</v>
      </c>
      <c r="I50" s="17">
        <v>165.44</v>
      </c>
      <c r="J50" s="17">
        <f>I50*1000</f>
        <v>165440</v>
      </c>
      <c r="K50" s="21">
        <f>SUM(J39:J50)/39000</f>
        <v>37.623589743589747</v>
      </c>
      <c r="L50" s="22">
        <v>297965928.72894502</v>
      </c>
      <c r="M50" s="21">
        <f>L50/1000</f>
        <v>297965.92872894503</v>
      </c>
    </row>
    <row r="51" spans="1:13" hidden="1" x14ac:dyDescent="0.4">
      <c r="A51" s="17" t="s">
        <v>59</v>
      </c>
      <c r="B51" s="18">
        <v>44927</v>
      </c>
      <c r="C51" s="17">
        <v>913.38</v>
      </c>
      <c r="D51" s="17">
        <f>C51*1000</f>
        <v>913380</v>
      </c>
      <c r="H51" s="21">
        <f>SUM(H39:H50)/(42604.16+67506)</f>
        <v>45.171947906958266</v>
      </c>
      <c r="I51" s="17">
        <v>221.05</v>
      </c>
      <c r="J51" s="17">
        <f>I51*1000</f>
        <v>221050</v>
      </c>
    </row>
    <row r="52" spans="1:13" hidden="1" x14ac:dyDescent="0.4">
      <c r="A52" s="17" t="s">
        <v>58</v>
      </c>
      <c r="B52" s="18">
        <v>44958</v>
      </c>
      <c r="C52" s="17">
        <v>945.59</v>
      </c>
      <c r="D52" s="17">
        <f>C52*1000</f>
        <v>945590</v>
      </c>
      <c r="H52" s="21"/>
      <c r="I52" s="17">
        <v>230.41</v>
      </c>
      <c r="J52" s="17">
        <f>I52*1000</f>
        <v>230410</v>
      </c>
    </row>
    <row r="53" spans="1:13" hidden="1" x14ac:dyDescent="0.4">
      <c r="A53" s="17" t="s">
        <v>57</v>
      </c>
      <c r="B53" s="18">
        <v>44986</v>
      </c>
      <c r="C53" s="17">
        <v>796.33</v>
      </c>
      <c r="D53" s="17">
        <f>C53*1000</f>
        <v>796330</v>
      </c>
      <c r="H53" s="21"/>
      <c r="I53" s="17">
        <v>180.79</v>
      </c>
      <c r="J53" s="17">
        <f>I53*1000</f>
        <v>180790</v>
      </c>
    </row>
    <row r="54" spans="1:13" hidden="1" x14ac:dyDescent="0.4">
      <c r="A54" s="17" t="s">
        <v>56</v>
      </c>
      <c r="B54" s="18">
        <v>45017</v>
      </c>
      <c r="C54" s="17">
        <v>424.19</v>
      </c>
      <c r="D54" s="17">
        <f>C54*1000</f>
        <v>424190</v>
      </c>
      <c r="H54" s="21"/>
      <c r="I54" s="17">
        <v>161.81</v>
      </c>
      <c r="J54" s="17">
        <f>I54*1000</f>
        <v>161810</v>
      </c>
    </row>
    <row r="55" spans="1:13" hidden="1" x14ac:dyDescent="0.4">
      <c r="A55" s="17" t="s">
        <v>55</v>
      </c>
      <c r="B55" s="18">
        <v>45047</v>
      </c>
      <c r="C55" s="17">
        <v>290.87</v>
      </c>
      <c r="D55" s="17">
        <f>C55*1000</f>
        <v>290870</v>
      </c>
      <c r="H55" s="21"/>
      <c r="I55" s="17">
        <v>101.02</v>
      </c>
      <c r="J55" s="17">
        <f>I55*1000</f>
        <v>101020</v>
      </c>
    </row>
    <row r="56" spans="1:13" hidden="1" x14ac:dyDescent="0.4">
      <c r="A56" s="17" t="s">
        <v>54</v>
      </c>
      <c r="B56" s="18">
        <v>45078</v>
      </c>
      <c r="C56" s="17">
        <v>66.680000000000007</v>
      </c>
      <c r="D56" s="17">
        <f>C56*1000</f>
        <v>66680</v>
      </c>
      <c r="H56" s="21"/>
      <c r="I56" s="17">
        <v>67.95</v>
      </c>
      <c r="J56" s="17">
        <f>I56*1000</f>
        <v>67950</v>
      </c>
    </row>
    <row r="57" spans="1:13" hidden="1" x14ac:dyDescent="0.4">
      <c r="A57" s="17" t="s">
        <v>53</v>
      </c>
      <c r="B57" s="18">
        <v>45108</v>
      </c>
      <c r="C57" s="17">
        <v>55.17</v>
      </c>
      <c r="D57" s="17">
        <f>C57*1000</f>
        <v>55170</v>
      </c>
      <c r="H57" s="21"/>
      <c r="I57" s="17">
        <v>38.9</v>
      </c>
      <c r="J57" s="17">
        <f>I57*1000</f>
        <v>38900</v>
      </c>
    </row>
    <row r="58" spans="1:13" hidden="1" x14ac:dyDescent="0.4">
      <c r="A58" s="17" t="s">
        <v>52</v>
      </c>
      <c r="B58" s="18">
        <v>45139</v>
      </c>
      <c r="C58" s="17">
        <v>50.58</v>
      </c>
      <c r="D58" s="17">
        <f>C58*1000</f>
        <v>50580</v>
      </c>
      <c r="H58" s="21"/>
      <c r="I58" s="17">
        <v>36.72</v>
      </c>
      <c r="J58" s="17">
        <f>I58*1000</f>
        <v>36720</v>
      </c>
    </row>
    <row r="59" spans="1:13" hidden="1" x14ac:dyDescent="0.4">
      <c r="A59" s="17" t="s">
        <v>51</v>
      </c>
      <c r="B59" s="18">
        <v>45170</v>
      </c>
      <c r="C59" s="17">
        <v>93.87</v>
      </c>
      <c r="D59" s="17">
        <f>C59*1000</f>
        <v>93870</v>
      </c>
      <c r="H59" s="21"/>
      <c r="I59" s="17">
        <v>29.56</v>
      </c>
      <c r="J59" s="17">
        <f>I59*1000</f>
        <v>29560</v>
      </c>
    </row>
    <row r="60" spans="1:13" hidden="1" x14ac:dyDescent="0.4">
      <c r="A60" s="17" t="s">
        <v>50</v>
      </c>
      <c r="B60" s="18">
        <v>45200</v>
      </c>
      <c r="C60" s="17">
        <v>168.06</v>
      </c>
      <c r="D60" s="17">
        <f>C60*1000</f>
        <v>168060</v>
      </c>
      <c r="H60" s="21"/>
      <c r="I60" s="17">
        <v>35.69</v>
      </c>
      <c r="J60" s="17">
        <f>I60*1000</f>
        <v>35690</v>
      </c>
    </row>
    <row r="61" spans="1:13" hidden="1" x14ac:dyDescent="0.4">
      <c r="A61" s="17" t="s">
        <v>49</v>
      </c>
      <c r="B61" s="18">
        <v>45231</v>
      </c>
      <c r="C61" s="17">
        <v>374.54</v>
      </c>
      <c r="D61" s="17">
        <f>C61*1000</f>
        <v>374540</v>
      </c>
      <c r="E61" s="17">
        <f>SUM(D51:D62)</f>
        <v>4860170</v>
      </c>
      <c r="H61" s="21"/>
      <c r="I61" s="17">
        <v>102.79</v>
      </c>
      <c r="J61" s="17">
        <f>I61*1000</f>
        <v>102790</v>
      </c>
      <c r="K61" s="17">
        <f>SUM(J51:J62)</f>
        <v>1364920</v>
      </c>
    </row>
    <row r="62" spans="1:13" hidden="1" x14ac:dyDescent="0.4">
      <c r="A62" s="17" t="s">
        <v>48</v>
      </c>
      <c r="B62" s="18">
        <v>45261</v>
      </c>
      <c r="C62" s="17">
        <v>680.91</v>
      </c>
      <c r="D62" s="17">
        <f>C62*1000</f>
        <v>680910</v>
      </c>
      <c r="E62" s="20">
        <f>SUM(D51:D62)/(42604.16+67506)</f>
        <v>44.139160273675017</v>
      </c>
      <c r="F62" s="20"/>
      <c r="G62" s="20"/>
      <c r="H62" s="21"/>
      <c r="I62" s="17">
        <v>158.22999999999999</v>
      </c>
      <c r="J62" s="17">
        <f>I62*1000</f>
        <v>158230</v>
      </c>
      <c r="K62" s="19">
        <f>SUM(J51:J62)/39000</f>
        <v>34.997948717948717</v>
      </c>
    </row>
    <row r="63" spans="1:13" hidden="1" x14ac:dyDescent="0.4">
      <c r="A63" s="17" t="s">
        <v>47</v>
      </c>
      <c r="B63" s="18">
        <v>45292</v>
      </c>
      <c r="C63" s="17">
        <v>910.27</v>
      </c>
      <c r="D63" s="17">
        <f>C63*1000</f>
        <v>910270</v>
      </c>
      <c r="H63" s="21"/>
      <c r="I63" s="17">
        <v>203.25</v>
      </c>
      <c r="J63" s="17">
        <f>I63*1000</f>
        <v>203250</v>
      </c>
    </row>
    <row r="64" spans="1:13" hidden="1" x14ac:dyDescent="0.4">
      <c r="H64" s="21"/>
    </row>
    <row r="65" spans="8:8" x14ac:dyDescent="0.4">
      <c r="H65" s="21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CD904053384040B6E7BE8970EFE59A" ma:contentTypeVersion="13" ma:contentTypeDescription="Create a new document." ma:contentTypeScope="" ma:versionID="811c66920579baa52654218b17f9b818">
  <xsd:schema xmlns:xsd="http://www.w3.org/2001/XMLSchema" xmlns:xs="http://www.w3.org/2001/XMLSchema" xmlns:p="http://schemas.microsoft.com/office/2006/metadata/properties" xmlns:ns2="23e3afca-d941-400c-972c-acffca502969" xmlns:ns3="c2155184-5432-40f3-b1bf-e80939be538f" targetNamespace="http://schemas.microsoft.com/office/2006/metadata/properties" ma:root="true" ma:fieldsID="4e54411989b9c5cc69bb76c894453786" ns2:_="" ns3:_="">
    <xsd:import namespace="23e3afca-d941-400c-972c-acffca502969"/>
    <xsd:import namespace="c2155184-5432-40f3-b1bf-e80939be53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3afca-d941-400c-972c-acffca502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1ceebc0-4881-4c25-a184-c216a6cba9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55184-5432-40f3-b1bf-e80939be538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6ca05fe-5339-4ece-bd39-38272b5dbd25}" ma:internalName="TaxCatchAll" ma:showField="CatchAllData" ma:web="c2155184-5432-40f3-b1bf-e80939be5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D3C980-BDAA-45F7-9B99-A6BF9A09D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3afca-d941-400c-972c-acffca502969"/>
    <ds:schemaRef ds:uri="c2155184-5432-40f3-b1bf-e80939be53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A419D-8046-4F25-99A9-4021D4FD88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Comm Center Elec</vt:lpstr>
      <vt:lpstr>Comm Center Gas</vt:lpstr>
      <vt:lpstr>Bryant Elem</vt:lpstr>
      <vt:lpstr>County Health</vt:lpstr>
      <vt:lpstr>Wheeler Elec</vt:lpstr>
      <vt:lpstr>Wheeler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lkerb</dc:creator>
  <cp:lastModifiedBy>Jessica K. Lee</cp:lastModifiedBy>
  <cp:lastPrinted>2024-01-14T12:23:53Z</cp:lastPrinted>
  <dcterms:created xsi:type="dcterms:W3CDTF">2015-06-05T18:17:20Z</dcterms:created>
  <dcterms:modified xsi:type="dcterms:W3CDTF">2024-08-27T17:27:49Z</dcterms:modified>
</cp:coreProperties>
</file>