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kibik\Documents\Sandia Research\Lost Circulation Project\Degradation Images\"/>
    </mc:Choice>
  </mc:AlternateContent>
  <xr:revisionPtr revIDLastSave="0" documentId="13_ncr:1_{757DF470-D624-47F9-A0FB-9950D4A7EBB7}" xr6:coauthVersionLast="47" xr6:coauthVersionMax="47" xr10:uidLastSave="{00000000-0000-0000-0000-000000000000}"/>
  <bookViews>
    <workbookView xWindow="10770" yWindow="0" windowWidth="18045" windowHeight="15585" tabRatio="883" xr2:uid="{C6DDDFD2-2480-4BDE-A2B5-A478AC8040D4}"/>
  </bookViews>
  <sheets>
    <sheet name="Coarse Microcellulose" sheetId="1" r:id="rId1"/>
    <sheet name="Sawdust" sheetId="5" r:id="rId2"/>
    <sheet name="Cedar Fiber" sheetId="4" r:id="rId3"/>
    <sheet name="Cotton Seed Hulls" sheetId="3" r:id="rId4"/>
    <sheet name="Magma Fiber" sheetId="2" r:id="rId5"/>
    <sheet name="WCA 100-300" sheetId="14" r:id="rId6"/>
    <sheet name="WCA 200-300" sheetId="15" r:id="rId7"/>
    <sheet name="Temp 90 C" sheetId="13" r:id="rId8"/>
    <sheet name="Temp 120 C" sheetId="12" r:id="rId9"/>
    <sheet name="Temp 200 C" sheetId="11" r:id="rId10"/>
    <sheet name="Post-Drying Fraction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2" l="1"/>
  <c r="S7" i="2"/>
  <c r="O16" i="2"/>
  <c r="P19" i="3"/>
  <c r="O19" i="3"/>
  <c r="K19" i="3"/>
  <c r="J19" i="3"/>
  <c r="T19" i="3" s="1"/>
  <c r="O8" i="2"/>
  <c r="O17" i="2"/>
  <c r="P17" i="2"/>
  <c r="O19" i="2"/>
  <c r="Q19" i="2" s="1"/>
  <c r="U14" i="15"/>
  <c r="P18" i="2"/>
  <c r="P19" i="2"/>
  <c r="S19" i="2"/>
  <c r="R19" i="2"/>
  <c r="R19" i="3"/>
  <c r="V8" i="15"/>
  <c r="W8" i="15"/>
  <c r="K7" i="14"/>
  <c r="T8" i="14"/>
  <c r="W8" i="14"/>
  <c r="V8" i="14"/>
  <c r="P8" i="15"/>
  <c r="Q8" i="14"/>
  <c r="P8" i="14" s="1"/>
  <c r="L8" i="14" s="1"/>
  <c r="M8" i="14"/>
  <c r="J8" i="14"/>
  <c r="S8" i="14" s="1"/>
  <c r="K19" i="2"/>
  <c r="J19" i="2" s="1"/>
  <c r="T19" i="2" s="1"/>
  <c r="I19" i="2"/>
  <c r="L19" i="2"/>
  <c r="I19" i="3"/>
  <c r="L19" i="3"/>
  <c r="S19" i="3" l="1"/>
  <c r="K8" i="14"/>
  <c r="U8" i="14" s="1"/>
  <c r="S17" i="2"/>
  <c r="T18" i="15"/>
  <c r="U15" i="15"/>
  <c r="U16" i="15"/>
  <c r="U20" i="15"/>
  <c r="U21" i="15"/>
  <c r="Q8" i="15"/>
  <c r="L8" i="15" s="1"/>
  <c r="M8" i="15"/>
  <c r="J8" i="15"/>
  <c r="S8" i="15" s="1"/>
  <c r="O18" i="2"/>
  <c r="S8" i="2"/>
  <c r="P20" i="14"/>
  <c r="J18" i="14"/>
  <c r="S18" i="14" s="1"/>
  <c r="P15" i="15"/>
  <c r="T15" i="15" s="1"/>
  <c r="S19" i="14"/>
  <c r="S21" i="14"/>
  <c r="T16" i="14"/>
  <c r="V13" i="14"/>
  <c r="V12" i="14"/>
  <c r="V9" i="15"/>
  <c r="V11" i="15"/>
  <c r="W11" i="15"/>
  <c r="V12" i="15"/>
  <c r="W12" i="15"/>
  <c r="V13" i="15"/>
  <c r="W13" i="15"/>
  <c r="V14" i="15"/>
  <c r="W14" i="15"/>
  <c r="V16" i="15"/>
  <c r="W16" i="15"/>
  <c r="V21" i="15"/>
  <c r="W21" i="15"/>
  <c r="T21" i="15"/>
  <c r="Q21" i="14"/>
  <c r="P21" i="14" s="1"/>
  <c r="T21" i="14" s="1"/>
  <c r="Q20" i="14"/>
  <c r="Q19" i="14"/>
  <c r="P19" i="14" s="1"/>
  <c r="T19" i="14" s="1"/>
  <c r="Q18" i="14"/>
  <c r="V18" i="14" s="1"/>
  <c r="Q17" i="14"/>
  <c r="P17" i="14" s="1"/>
  <c r="W17" i="14" s="1"/>
  <c r="Q16" i="14"/>
  <c r="P16" i="14" s="1"/>
  <c r="W16" i="14" s="1"/>
  <c r="Q15" i="14"/>
  <c r="P15" i="14" s="1"/>
  <c r="W15" i="14" s="1"/>
  <c r="Q14" i="14"/>
  <c r="V14" i="14" s="1"/>
  <c r="Q13" i="14"/>
  <c r="P13" i="14" s="1"/>
  <c r="Q12" i="14"/>
  <c r="P12" i="14" s="1"/>
  <c r="Q11" i="14"/>
  <c r="P11" i="14" s="1"/>
  <c r="W11" i="14" s="1"/>
  <c r="Q10" i="14"/>
  <c r="P10" i="14" s="1"/>
  <c r="Q9" i="14"/>
  <c r="P9" i="14" s="1"/>
  <c r="W9" i="14" s="1"/>
  <c r="Q7" i="14"/>
  <c r="P7" i="14" s="1"/>
  <c r="T7" i="14" s="1"/>
  <c r="J15" i="14"/>
  <c r="S15" i="14" s="1"/>
  <c r="Q21" i="15"/>
  <c r="P21" i="15" s="1"/>
  <c r="Q20" i="15"/>
  <c r="P20" i="15" s="1"/>
  <c r="T20" i="15" s="1"/>
  <c r="Q19" i="15"/>
  <c r="P19" i="15" s="1"/>
  <c r="Q18" i="15"/>
  <c r="V18" i="15" s="1"/>
  <c r="P18" i="15"/>
  <c r="L18" i="15" s="1"/>
  <c r="K18" i="15" s="1"/>
  <c r="U18" i="15" s="1"/>
  <c r="Q16" i="15"/>
  <c r="P16" i="15" s="1"/>
  <c r="T16" i="15" s="1"/>
  <c r="Q15" i="15"/>
  <c r="Q13" i="15"/>
  <c r="P13" i="15"/>
  <c r="Q12" i="15"/>
  <c r="P12" i="15" s="1"/>
  <c r="Q11" i="15"/>
  <c r="P11" i="15" s="1"/>
  <c r="Q10" i="15"/>
  <c r="P10" i="15" s="1"/>
  <c r="T10" i="15" s="1"/>
  <c r="Q9" i="15"/>
  <c r="P9" i="15" s="1"/>
  <c r="Q7" i="15"/>
  <c r="P7" i="15" s="1"/>
  <c r="T7" i="15" s="1"/>
  <c r="P14" i="15"/>
  <c r="T14" i="15" s="1"/>
  <c r="Q14" i="15"/>
  <c r="P20" i="4"/>
  <c r="O20" i="4"/>
  <c r="K20" i="4" s="1"/>
  <c r="J20" i="4" s="1"/>
  <c r="O18" i="4"/>
  <c r="K18" i="4"/>
  <c r="J7" i="14"/>
  <c r="S7" i="14" s="1"/>
  <c r="S21" i="15"/>
  <c r="L7" i="1"/>
  <c r="J20" i="2"/>
  <c r="J18" i="2"/>
  <c r="J16" i="2"/>
  <c r="J15" i="2"/>
  <c r="J14" i="2"/>
  <c r="J13" i="2"/>
  <c r="J10" i="2"/>
  <c r="J9" i="2"/>
  <c r="J7" i="2"/>
  <c r="K13" i="2"/>
  <c r="L13" i="2"/>
  <c r="M15" i="15"/>
  <c r="M21" i="15"/>
  <c r="M20" i="15"/>
  <c r="M19" i="15"/>
  <c r="M18" i="15"/>
  <c r="M16" i="15"/>
  <c r="M14" i="15"/>
  <c r="M13" i="15"/>
  <c r="L13" i="15"/>
  <c r="K13" i="15" s="1"/>
  <c r="M12" i="15"/>
  <c r="M11" i="15"/>
  <c r="M10" i="15"/>
  <c r="M9" i="15"/>
  <c r="M7" i="15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7" i="14"/>
  <c r="J21" i="14"/>
  <c r="J20" i="14"/>
  <c r="S20" i="14" s="1"/>
  <c r="J17" i="14"/>
  <c r="S17" i="14" s="1"/>
  <c r="J16" i="14"/>
  <c r="S16" i="14" s="1"/>
  <c r="J14" i="14"/>
  <c r="S14" i="14" s="1"/>
  <c r="J13" i="14"/>
  <c r="J12" i="14"/>
  <c r="J11" i="14"/>
  <c r="J10" i="14"/>
  <c r="S10" i="14" s="1"/>
  <c r="J9" i="14"/>
  <c r="S9" i="14" s="1"/>
  <c r="J21" i="15"/>
  <c r="J20" i="15"/>
  <c r="S20" i="15" s="1"/>
  <c r="J19" i="15"/>
  <c r="S19" i="15" s="1"/>
  <c r="J18" i="15"/>
  <c r="S18" i="15" s="1"/>
  <c r="J16" i="15"/>
  <c r="S16" i="15" s="1"/>
  <c r="J15" i="15"/>
  <c r="S15" i="15" s="1"/>
  <c r="J14" i="15"/>
  <c r="S14" i="15" s="1"/>
  <c r="J13" i="15"/>
  <c r="J12" i="15"/>
  <c r="J11" i="15"/>
  <c r="J10" i="15"/>
  <c r="S10" i="15" s="1"/>
  <c r="J9" i="15"/>
  <c r="S9" i="15" s="1"/>
  <c r="J7" i="15"/>
  <c r="S7" i="15" s="1"/>
  <c r="W19" i="15" l="1"/>
  <c r="L19" i="15"/>
  <c r="K19" i="15" s="1"/>
  <c r="U19" i="15" s="1"/>
  <c r="V19" i="15"/>
  <c r="T19" i="15"/>
  <c r="L9" i="15"/>
  <c r="K9" i="15" s="1"/>
  <c r="U9" i="15" s="1"/>
  <c r="T9" i="15"/>
  <c r="W9" i="15"/>
  <c r="T8" i="15"/>
  <c r="K8" i="15"/>
  <c r="U8" i="15" s="1"/>
  <c r="V9" i="14"/>
  <c r="T9" i="14"/>
  <c r="W10" i="15"/>
  <c r="V10" i="15"/>
  <c r="V7" i="14"/>
  <c r="T20" i="14"/>
  <c r="V7" i="15"/>
  <c r="W7" i="15"/>
  <c r="W18" i="15"/>
  <c r="W15" i="15"/>
  <c r="T10" i="14"/>
  <c r="L10" i="14"/>
  <c r="K10" i="14" s="1"/>
  <c r="U10" i="14" s="1"/>
  <c r="W10" i="14"/>
  <c r="P18" i="14"/>
  <c r="W7" i="14"/>
  <c r="W12" i="14"/>
  <c r="T17" i="14"/>
  <c r="W13" i="14"/>
  <c r="V21" i="14"/>
  <c r="T15" i="14"/>
  <c r="P14" i="14"/>
  <c r="V10" i="14"/>
  <c r="W21" i="14"/>
  <c r="V15" i="14"/>
  <c r="V11" i="14"/>
  <c r="V16" i="14"/>
  <c r="V17" i="14"/>
  <c r="V19" i="14"/>
  <c r="W19" i="14"/>
  <c r="V20" i="14"/>
  <c r="W20" i="14"/>
  <c r="W20" i="15"/>
  <c r="V20" i="15"/>
  <c r="V15" i="15"/>
  <c r="L15" i="14"/>
  <c r="K15" i="14" s="1"/>
  <c r="U15" i="14" s="1"/>
  <c r="L17" i="14"/>
  <c r="K17" i="14" s="1"/>
  <c r="U17" i="14" s="1"/>
  <c r="L11" i="14"/>
  <c r="K11" i="14" s="1"/>
  <c r="L12" i="14"/>
  <c r="K12" i="14" s="1"/>
  <c r="L13" i="14"/>
  <c r="K13" i="14" s="1"/>
  <c r="L19" i="14"/>
  <c r="K19" i="14" s="1"/>
  <c r="U19" i="14" s="1"/>
  <c r="L20" i="14"/>
  <c r="K20" i="14" s="1"/>
  <c r="U20" i="14" s="1"/>
  <c r="L9" i="14"/>
  <c r="K9" i="14" s="1"/>
  <c r="U9" i="14" s="1"/>
  <c r="L16" i="14"/>
  <c r="K16" i="14" s="1"/>
  <c r="U16" i="14" s="1"/>
  <c r="L7" i="14"/>
  <c r="U7" i="14" s="1"/>
  <c r="L21" i="14"/>
  <c r="K21" i="14" s="1"/>
  <c r="U21" i="14" s="1"/>
  <c r="L20" i="15"/>
  <c r="K20" i="15" s="1"/>
  <c r="L21" i="15"/>
  <c r="K21" i="15" s="1"/>
  <c r="L7" i="15"/>
  <c r="K7" i="15" s="1"/>
  <c r="U7" i="15" s="1"/>
  <c r="L15" i="15"/>
  <c r="K15" i="15" s="1"/>
  <c r="L16" i="15"/>
  <c r="K16" i="15" s="1"/>
  <c r="L10" i="15"/>
  <c r="K10" i="15" s="1"/>
  <c r="U10" i="15" s="1"/>
  <c r="L11" i="15"/>
  <c r="K11" i="15" s="1"/>
  <c r="L12" i="15"/>
  <c r="K12" i="15" s="1"/>
  <c r="L14" i="15"/>
  <c r="K14" i="15" s="1"/>
  <c r="U18" i="4"/>
  <c r="R20" i="4"/>
  <c r="S20" i="4"/>
  <c r="S18" i="4"/>
  <c r="R16" i="5"/>
  <c r="L17" i="3"/>
  <c r="P18" i="4"/>
  <c r="Q18" i="4" s="1"/>
  <c r="R18" i="4"/>
  <c r="R17" i="3"/>
  <c r="O17" i="3"/>
  <c r="S17" i="3" s="1"/>
  <c r="P17" i="3"/>
  <c r="S18" i="3"/>
  <c r="J26" i="1"/>
  <c r="Q26" i="1"/>
  <c r="R26" i="1"/>
  <c r="T20" i="4"/>
  <c r="I20" i="4"/>
  <c r="L20" i="4"/>
  <c r="J18" i="4"/>
  <c r="T18" i="4" s="1"/>
  <c r="T18" i="5"/>
  <c r="O18" i="5"/>
  <c r="S18" i="5"/>
  <c r="O16" i="5"/>
  <c r="K16" i="5" s="1"/>
  <c r="J16" i="5" s="1"/>
  <c r="T16" i="5" s="1"/>
  <c r="P16" i="5"/>
  <c r="I26" i="1"/>
  <c r="L26" i="1"/>
  <c r="R18" i="5"/>
  <c r="J13" i="4"/>
  <c r="T13" i="4" s="1"/>
  <c r="K13" i="4"/>
  <c r="L13" i="4"/>
  <c r="K18" i="5"/>
  <c r="J18" i="5" s="1"/>
  <c r="I16" i="5"/>
  <c r="I19" i="5"/>
  <c r="I17" i="5"/>
  <c r="R17" i="5" s="1"/>
  <c r="I18" i="5"/>
  <c r="L18" i="5"/>
  <c r="P18" i="5"/>
  <c r="Q18" i="5" s="1"/>
  <c r="O13" i="2"/>
  <c r="I15" i="3"/>
  <c r="R15" i="3" s="1"/>
  <c r="P15" i="3"/>
  <c r="F35" i="5"/>
  <c r="F33" i="5"/>
  <c r="O15" i="3"/>
  <c r="Q15" i="3" s="1"/>
  <c r="O8" i="5"/>
  <c r="Q8" i="5" s="1"/>
  <c r="P8" i="5"/>
  <c r="P10" i="2"/>
  <c r="O10" i="2" s="1"/>
  <c r="K10" i="2" s="1"/>
  <c r="T10" i="2" s="1"/>
  <c r="P7" i="2"/>
  <c r="O7" i="2" s="1"/>
  <c r="P10" i="4"/>
  <c r="P8" i="2"/>
  <c r="K8" i="2" s="1"/>
  <c r="P20" i="2"/>
  <c r="O20" i="2" s="1"/>
  <c r="P16" i="2"/>
  <c r="P15" i="2"/>
  <c r="O15" i="2" s="1"/>
  <c r="P14" i="2"/>
  <c r="O14" i="2" s="1"/>
  <c r="P13" i="2"/>
  <c r="P9" i="2"/>
  <c r="O9" i="2" s="1"/>
  <c r="L10" i="2"/>
  <c r="P20" i="3"/>
  <c r="P18" i="3"/>
  <c r="P16" i="3"/>
  <c r="O16" i="3" s="1"/>
  <c r="P14" i="3"/>
  <c r="P13" i="3"/>
  <c r="O13" i="3" s="1"/>
  <c r="P10" i="3"/>
  <c r="O10" i="3" s="1"/>
  <c r="P9" i="3"/>
  <c r="O9" i="3" s="1"/>
  <c r="K9" i="3" s="1"/>
  <c r="J9" i="3" s="1"/>
  <c r="P8" i="3"/>
  <c r="O8" i="3" s="1"/>
  <c r="P13" i="4"/>
  <c r="O13" i="4" s="1"/>
  <c r="P21" i="4"/>
  <c r="O21" i="4" s="1"/>
  <c r="S21" i="4" s="1"/>
  <c r="P19" i="4"/>
  <c r="O19" i="4" s="1"/>
  <c r="Q19" i="4" s="1"/>
  <c r="P17" i="4"/>
  <c r="O17" i="4" s="1"/>
  <c r="Q17" i="4" s="1"/>
  <c r="P16" i="4"/>
  <c r="O16" i="4"/>
  <c r="Q16" i="4" s="1"/>
  <c r="P15" i="4"/>
  <c r="O15" i="4" s="1"/>
  <c r="P14" i="4"/>
  <c r="O14" i="4"/>
  <c r="S14" i="4" s="1"/>
  <c r="O10" i="4"/>
  <c r="P9" i="4"/>
  <c r="O9" i="4" s="1"/>
  <c r="K9" i="4" s="1"/>
  <c r="J9" i="4" s="1"/>
  <c r="P7" i="4"/>
  <c r="O7" i="4" s="1"/>
  <c r="P8" i="4"/>
  <c r="O8" i="4" s="1"/>
  <c r="S8" i="4" s="1"/>
  <c r="P19" i="5"/>
  <c r="O19" i="5" s="1"/>
  <c r="P17" i="5"/>
  <c r="O17" i="5" s="1"/>
  <c r="Q17" i="5" s="1"/>
  <c r="P15" i="5"/>
  <c r="P14" i="5"/>
  <c r="P13" i="5"/>
  <c r="P10" i="5"/>
  <c r="O10" i="5" s="1"/>
  <c r="P9" i="5"/>
  <c r="O9" i="5" s="1"/>
  <c r="P7" i="5"/>
  <c r="O7" i="5" s="1"/>
  <c r="Q7" i="5" s="1"/>
  <c r="O15" i="5"/>
  <c r="Q15" i="5" s="1"/>
  <c r="O14" i="5"/>
  <c r="Q14" i="5" s="1"/>
  <c r="O13" i="5"/>
  <c r="Q13" i="5" s="1"/>
  <c r="P11" i="1"/>
  <c r="O11" i="1" s="1"/>
  <c r="Q11" i="1" s="1"/>
  <c r="I18" i="4"/>
  <c r="L18" i="4"/>
  <c r="I17" i="3"/>
  <c r="I17" i="2"/>
  <c r="R17" i="2" s="1"/>
  <c r="L17" i="2"/>
  <c r="O7" i="1"/>
  <c r="K7" i="1" s="1"/>
  <c r="J7" i="1" s="1"/>
  <c r="P7" i="1"/>
  <c r="M10" i="2"/>
  <c r="O19" i="1"/>
  <c r="Q19" i="1" s="1"/>
  <c r="O18" i="1"/>
  <c r="P8" i="1"/>
  <c r="O8" i="1" s="1"/>
  <c r="P9" i="1"/>
  <c r="O9" i="1" s="1"/>
  <c r="P10" i="1"/>
  <c r="O10" i="1" s="1"/>
  <c r="Q10" i="1" s="1"/>
  <c r="P12" i="1"/>
  <c r="O12" i="1" s="1"/>
  <c r="S12" i="1" s="1"/>
  <c r="P13" i="1"/>
  <c r="O13" i="1" s="1"/>
  <c r="K13" i="1" s="1"/>
  <c r="J13" i="1" s="1"/>
  <c r="P14" i="1"/>
  <c r="O14" i="1" s="1"/>
  <c r="P15" i="1"/>
  <c r="O15" i="1" s="1"/>
  <c r="S15" i="1" s="1"/>
  <c r="P18" i="1"/>
  <c r="P19" i="1"/>
  <c r="P20" i="1"/>
  <c r="O20" i="1" s="1"/>
  <c r="S20" i="1" s="1"/>
  <c r="P21" i="1"/>
  <c r="O21" i="1" s="1"/>
  <c r="K21" i="1" s="1"/>
  <c r="J21" i="1" s="1"/>
  <c r="P22" i="1"/>
  <c r="P23" i="1"/>
  <c r="O23" i="1" s="1"/>
  <c r="Q23" i="1" s="1"/>
  <c r="P24" i="1"/>
  <c r="O24" i="1" s="1"/>
  <c r="K24" i="1" s="1"/>
  <c r="P25" i="1"/>
  <c r="O25" i="1" s="1"/>
  <c r="P26" i="1"/>
  <c r="O26" i="1" s="1"/>
  <c r="S26" i="1" s="1"/>
  <c r="P27" i="1"/>
  <c r="U8" i="3"/>
  <c r="L8" i="2"/>
  <c r="I8" i="2"/>
  <c r="R8" i="2" s="1"/>
  <c r="I8" i="3"/>
  <c r="R8" i="3" s="1"/>
  <c r="L10" i="5"/>
  <c r="P7" i="3"/>
  <c r="O7" i="3" s="1"/>
  <c r="L8" i="4"/>
  <c r="I8" i="4"/>
  <c r="R8" i="4" s="1"/>
  <c r="I10" i="2"/>
  <c r="R10" i="2" s="1"/>
  <c r="I10" i="3"/>
  <c r="R10" i="3" s="1"/>
  <c r="I10" i="4"/>
  <c r="R10" i="4" s="1"/>
  <c r="I8" i="5"/>
  <c r="R8" i="5" s="1"/>
  <c r="I9" i="5"/>
  <c r="R9" i="5" s="1"/>
  <c r="I10" i="5"/>
  <c r="R10" i="5" s="1"/>
  <c r="L11" i="1"/>
  <c r="S18" i="1"/>
  <c r="Q19" i="3"/>
  <c r="Q14" i="4"/>
  <c r="Q20" i="4"/>
  <c r="Q11" i="5"/>
  <c r="Q12" i="5"/>
  <c r="Q20" i="5"/>
  <c r="Q18" i="1"/>
  <c r="I18" i="2"/>
  <c r="R18" i="2" s="1"/>
  <c r="L12" i="1"/>
  <c r="I21" i="4"/>
  <c r="R21" i="4" s="1"/>
  <c r="K20" i="5"/>
  <c r="J20" i="5" s="1"/>
  <c r="K18" i="1"/>
  <c r="J18" i="1" s="1"/>
  <c r="L27" i="1"/>
  <c r="L25" i="1"/>
  <c r="L24" i="1"/>
  <c r="L23" i="1"/>
  <c r="L22" i="1"/>
  <c r="L21" i="1"/>
  <c r="L20" i="1"/>
  <c r="L19" i="1"/>
  <c r="L18" i="1"/>
  <c r="L15" i="1"/>
  <c r="L14" i="1"/>
  <c r="L13" i="1"/>
  <c r="L10" i="1"/>
  <c r="L9" i="1"/>
  <c r="L8" i="1"/>
  <c r="L8" i="3"/>
  <c r="L9" i="3"/>
  <c r="L10" i="3"/>
  <c r="L13" i="3"/>
  <c r="L14" i="3"/>
  <c r="L15" i="3"/>
  <c r="L16" i="3"/>
  <c r="L18" i="3"/>
  <c r="L20" i="3"/>
  <c r="L7" i="3"/>
  <c r="I7" i="3"/>
  <c r="R7" i="3" s="1"/>
  <c r="L20" i="2"/>
  <c r="L18" i="2"/>
  <c r="L16" i="2"/>
  <c r="L15" i="2"/>
  <c r="L14" i="2"/>
  <c r="L9" i="2"/>
  <c r="L7" i="2"/>
  <c r="L9" i="4"/>
  <c r="L10" i="4"/>
  <c r="L14" i="4"/>
  <c r="L15" i="4"/>
  <c r="L16" i="4"/>
  <c r="L17" i="4"/>
  <c r="L19" i="4"/>
  <c r="L21" i="4"/>
  <c r="L7" i="4"/>
  <c r="L8" i="5"/>
  <c r="L9" i="5"/>
  <c r="L13" i="5"/>
  <c r="L14" i="5"/>
  <c r="L15" i="5"/>
  <c r="L16" i="5"/>
  <c r="L17" i="5"/>
  <c r="L19" i="5"/>
  <c r="L7" i="5"/>
  <c r="H50" i="1"/>
  <c r="R25" i="1"/>
  <c r="I24" i="1"/>
  <c r="R24" i="1" s="1"/>
  <c r="I22" i="1"/>
  <c r="R22" i="1" s="1"/>
  <c r="I20" i="1"/>
  <c r="R20" i="1" s="1"/>
  <c r="I14" i="2"/>
  <c r="R14" i="2" s="1"/>
  <c r="I14" i="3"/>
  <c r="R14" i="3" s="1"/>
  <c r="I14" i="4"/>
  <c r="R14" i="4" s="1"/>
  <c r="I16" i="4"/>
  <c r="R16" i="4" s="1"/>
  <c r="R19" i="5"/>
  <c r="I15" i="5"/>
  <c r="R15" i="5" s="1"/>
  <c r="I14" i="5"/>
  <c r="R14" i="5" s="1"/>
  <c r="I13" i="5"/>
  <c r="R13" i="5" s="1"/>
  <c r="I7" i="5"/>
  <c r="R7" i="5" s="1"/>
  <c r="I19" i="4"/>
  <c r="R19" i="4" s="1"/>
  <c r="I17" i="4"/>
  <c r="R17" i="4" s="1"/>
  <c r="I15" i="4"/>
  <c r="R15" i="4" s="1"/>
  <c r="I13" i="4"/>
  <c r="R13" i="4" s="1"/>
  <c r="I9" i="4"/>
  <c r="R9" i="4" s="1"/>
  <c r="I7" i="4"/>
  <c r="R7" i="4" s="1"/>
  <c r="I20" i="3"/>
  <c r="R20" i="3" s="1"/>
  <c r="I18" i="3"/>
  <c r="R18" i="3" s="1"/>
  <c r="I16" i="3"/>
  <c r="R16" i="3" s="1"/>
  <c r="I13" i="3"/>
  <c r="R13" i="3" s="1"/>
  <c r="I9" i="3"/>
  <c r="R9" i="3" s="1"/>
  <c r="I20" i="2"/>
  <c r="R20" i="2" s="1"/>
  <c r="I16" i="2"/>
  <c r="R16" i="2" s="1"/>
  <c r="I15" i="2"/>
  <c r="R15" i="2" s="1"/>
  <c r="I13" i="2"/>
  <c r="R13" i="2" s="1"/>
  <c r="I9" i="2"/>
  <c r="I7" i="2"/>
  <c r="R7" i="2" s="1"/>
  <c r="I15" i="1"/>
  <c r="I18" i="1"/>
  <c r="I19" i="1"/>
  <c r="R19" i="1" s="1"/>
  <c r="I21" i="1"/>
  <c r="R21" i="1" s="1"/>
  <c r="I23" i="1"/>
  <c r="R23" i="1" s="1"/>
  <c r="I25" i="1"/>
  <c r="I27" i="1"/>
  <c r="J8" i="2" l="1"/>
  <c r="T8" i="2" s="1"/>
  <c r="L18" i="14"/>
  <c r="K18" i="14" s="1"/>
  <c r="U18" i="14" s="1"/>
  <c r="W18" i="14"/>
  <c r="T18" i="14"/>
  <c r="T14" i="14"/>
  <c r="W14" i="14"/>
  <c r="L14" i="14"/>
  <c r="K14" i="14" s="1"/>
  <c r="U14" i="14" s="1"/>
  <c r="K17" i="2"/>
  <c r="Q17" i="2"/>
  <c r="K17" i="3"/>
  <c r="J17" i="3" s="1"/>
  <c r="T17" i="3" s="1"/>
  <c r="S16" i="5"/>
  <c r="Q17" i="3"/>
  <c r="K26" i="1"/>
  <c r="T26" i="1" s="1"/>
  <c r="Q16" i="5"/>
  <c r="Q14" i="1"/>
  <c r="K14" i="1"/>
  <c r="J14" i="1" s="1"/>
  <c r="S14" i="1"/>
  <c r="Q25" i="1"/>
  <c r="K25" i="1"/>
  <c r="J25" i="1" s="1"/>
  <c r="T25" i="1" s="1"/>
  <c r="Q8" i="1"/>
  <c r="S8" i="1"/>
  <c r="K19" i="1"/>
  <c r="J19" i="1" s="1"/>
  <c r="S11" i="1"/>
  <c r="O22" i="1"/>
  <c r="Q22" i="1" s="1"/>
  <c r="S7" i="1"/>
  <c r="S19" i="1"/>
  <c r="Q7" i="1"/>
  <c r="O27" i="1"/>
  <c r="Q27" i="1" s="1"/>
  <c r="J24" i="1"/>
  <c r="T24" i="1" s="1"/>
  <c r="Q19" i="5"/>
  <c r="S19" i="5"/>
  <c r="K9" i="5"/>
  <c r="J9" i="5" s="1"/>
  <c r="S9" i="5"/>
  <c r="K15" i="5"/>
  <c r="J15" i="5" s="1"/>
  <c r="Q15" i="4"/>
  <c r="K15" i="4"/>
  <c r="J15" i="4" s="1"/>
  <c r="Q16" i="3"/>
  <c r="K16" i="3"/>
  <c r="Q7" i="3"/>
  <c r="K7" i="3"/>
  <c r="S7" i="3"/>
  <c r="K10" i="3"/>
  <c r="S10" i="3"/>
  <c r="Q10" i="3"/>
  <c r="O14" i="3"/>
  <c r="S14" i="3" s="1"/>
  <c r="O18" i="3"/>
  <c r="K15" i="3"/>
  <c r="J15" i="3" s="1"/>
  <c r="T15" i="3" s="1"/>
  <c r="O20" i="3"/>
  <c r="S18" i="2"/>
  <c r="F36" i="5"/>
  <c r="S15" i="3"/>
  <c r="T10" i="3"/>
  <c r="J16" i="3"/>
  <c r="T16" i="3" s="1"/>
  <c r="S16" i="3"/>
  <c r="Q14" i="3"/>
  <c r="K14" i="3"/>
  <c r="S8" i="5"/>
  <c r="Q24" i="1"/>
  <c r="T21" i="1"/>
  <c r="T9" i="3"/>
  <c r="S13" i="3"/>
  <c r="K13" i="3"/>
  <c r="S10" i="2"/>
  <c r="Q10" i="2"/>
  <c r="Q13" i="3"/>
  <c r="S9" i="3"/>
  <c r="Q9" i="3"/>
  <c r="S7" i="4"/>
  <c r="Q7" i="4"/>
  <c r="K7" i="4"/>
  <c r="J7" i="4" s="1"/>
  <c r="Q10" i="4"/>
  <c r="S10" i="4"/>
  <c r="K10" i="4"/>
  <c r="T10" i="4" s="1"/>
  <c r="K16" i="4"/>
  <c r="J16" i="4" s="1"/>
  <c r="T16" i="4" s="1"/>
  <c r="K21" i="4"/>
  <c r="Q21" i="4"/>
  <c r="Q13" i="4"/>
  <c r="S17" i="4"/>
  <c r="Q9" i="4"/>
  <c r="S19" i="4"/>
  <c r="S13" i="4"/>
  <c r="S10" i="5"/>
  <c r="Q10" i="5"/>
  <c r="K10" i="5"/>
  <c r="T10" i="5" s="1"/>
  <c r="S13" i="5"/>
  <c r="K14" i="5"/>
  <c r="K8" i="5"/>
  <c r="J8" i="5" s="1"/>
  <c r="T8" i="5" s="1"/>
  <c r="Q9" i="5"/>
  <c r="K8" i="4"/>
  <c r="Q8" i="4"/>
  <c r="T13" i="1"/>
  <c r="T14" i="1"/>
  <c r="K8" i="1"/>
  <c r="J8" i="1" s="1"/>
  <c r="Q9" i="1"/>
  <c r="K20" i="1"/>
  <c r="J20" i="1" s="1"/>
  <c r="T20" i="1" s="1"/>
  <c r="Q20" i="1"/>
  <c r="Q12" i="1"/>
  <c r="K15" i="1"/>
  <c r="J15" i="1" s="1"/>
  <c r="T15" i="1"/>
  <c r="S13" i="1"/>
  <c r="Q15" i="1"/>
  <c r="S21" i="1"/>
  <c r="Q21" i="1"/>
  <c r="Q13" i="1"/>
  <c r="S8" i="3"/>
  <c r="K8" i="3"/>
  <c r="Q8" i="3"/>
  <c r="T9" i="4"/>
  <c r="T7" i="4"/>
  <c r="T15" i="4"/>
  <c r="T15" i="5"/>
  <c r="T18" i="1"/>
  <c r="T19" i="1"/>
  <c r="T8" i="1"/>
  <c r="K13" i="5"/>
  <c r="S25" i="1"/>
  <c r="S23" i="1"/>
  <c r="K23" i="1"/>
  <c r="S24" i="1"/>
  <c r="T7" i="1"/>
  <c r="K12" i="1"/>
  <c r="K19" i="4"/>
  <c r="K17" i="4"/>
  <c r="S16" i="4"/>
  <c r="S15" i="4"/>
  <c r="K14" i="4"/>
  <c r="S9" i="4"/>
  <c r="K19" i="5"/>
  <c r="S15" i="5"/>
  <c r="S14" i="5"/>
  <c r="T9" i="5"/>
  <c r="I13" i="1"/>
  <c r="R13" i="1" s="1"/>
  <c r="R18" i="1"/>
  <c r="R27" i="1"/>
  <c r="R15" i="1"/>
  <c r="H16" i="1"/>
  <c r="H17" i="1"/>
  <c r="J17" i="2" l="1"/>
  <c r="T17" i="2" s="1"/>
  <c r="S22" i="1"/>
  <c r="K22" i="1"/>
  <c r="P17" i="1"/>
  <c r="L17" i="1"/>
  <c r="J12" i="1"/>
  <c r="T12" i="1" s="1"/>
  <c r="K27" i="1"/>
  <c r="S27" i="1"/>
  <c r="P16" i="1"/>
  <c r="L16" i="1"/>
  <c r="J13" i="5"/>
  <c r="T13" i="5" s="1"/>
  <c r="J14" i="5"/>
  <c r="T14" i="5" s="1"/>
  <c r="J19" i="5"/>
  <c r="T19" i="5" s="1"/>
  <c r="J19" i="4"/>
  <c r="T19" i="4" s="1"/>
  <c r="J14" i="4"/>
  <c r="T14" i="4" s="1"/>
  <c r="J8" i="4"/>
  <c r="T8" i="4" s="1"/>
  <c r="J17" i="4"/>
  <c r="T17" i="4" s="1"/>
  <c r="J21" i="4"/>
  <c r="T21" i="4" s="1"/>
  <c r="S20" i="3"/>
  <c r="K20" i="3"/>
  <c r="J20" i="3" s="1"/>
  <c r="T20" i="3" s="1"/>
  <c r="Q20" i="3"/>
  <c r="K18" i="3"/>
  <c r="J18" i="3" s="1"/>
  <c r="T18" i="3" s="1"/>
  <c r="J7" i="3"/>
  <c r="T7" i="3" s="1"/>
  <c r="Q18" i="3"/>
  <c r="J8" i="3"/>
  <c r="T8" i="3" s="1"/>
  <c r="J13" i="3"/>
  <c r="T13" i="3" s="1"/>
  <c r="J14" i="3"/>
  <c r="T14" i="3" s="1"/>
  <c r="J23" i="1"/>
  <c r="T23" i="1" s="1"/>
  <c r="S17" i="5"/>
  <c r="K17" i="5"/>
  <c r="I10" i="1"/>
  <c r="I11" i="1"/>
  <c r="I17" i="1"/>
  <c r="I12" i="1"/>
  <c r="R12" i="1" s="1"/>
  <c r="I14" i="1"/>
  <c r="I7" i="1"/>
  <c r="R7" i="1" s="1"/>
  <c r="I8" i="1"/>
  <c r="I9" i="1"/>
  <c r="I16" i="1"/>
  <c r="J27" i="1" l="1"/>
  <c r="T27" i="1" s="1"/>
  <c r="O17" i="1"/>
  <c r="K17" i="1" s="1"/>
  <c r="Q17" i="1"/>
  <c r="J22" i="1"/>
  <c r="T22" i="1" s="1"/>
  <c r="O16" i="1"/>
  <c r="J17" i="5"/>
  <c r="T17" i="5" s="1"/>
  <c r="K10" i="1"/>
  <c r="S10" i="1"/>
  <c r="S9" i="1"/>
  <c r="K9" i="1"/>
  <c r="R17" i="1"/>
  <c r="R9" i="1"/>
  <c r="R8" i="1"/>
  <c r="R11" i="1"/>
  <c r="R14" i="1"/>
  <c r="R10" i="1"/>
  <c r="R16" i="1"/>
  <c r="K11" i="1"/>
  <c r="K7" i="5"/>
  <c r="J17" i="1" l="1"/>
  <c r="T17" i="1" s="1"/>
  <c r="K16" i="1"/>
  <c r="J16" i="1" s="1"/>
  <c r="T16" i="1" s="1"/>
  <c r="S16" i="1"/>
  <c r="Q16" i="1"/>
  <c r="J11" i="1"/>
  <c r="T11" i="1" s="1"/>
  <c r="T10" i="1"/>
  <c r="J10" i="1"/>
  <c r="S17" i="1"/>
  <c r="J9" i="1"/>
  <c r="T9" i="1" s="1"/>
  <c r="J7" i="5"/>
  <c r="T7" i="5" s="1"/>
  <c r="S7" i="5"/>
  <c r="K7" i="2"/>
  <c r="T7" i="2" s="1"/>
  <c r="K20" i="2"/>
  <c r="T20" i="2" s="1"/>
  <c r="Q7" i="2"/>
  <c r="S13" i="2"/>
  <c r="K16" i="2"/>
  <c r="T16" i="2" s="1"/>
  <c r="Q8" i="2"/>
  <c r="Q16" i="2"/>
  <c r="S16" i="2"/>
  <c r="Q18" i="2"/>
  <c r="K18" i="2"/>
  <c r="T18" i="2" s="1"/>
  <c r="S14" i="2"/>
  <c r="K15" i="2"/>
  <c r="T15" i="2" s="1"/>
  <c r="S9" i="2"/>
  <c r="Q15" i="2"/>
  <c r="S15" i="2"/>
  <c r="Q14" i="2"/>
  <c r="K14" i="2"/>
  <c r="T14" i="2" s="1"/>
  <c r="Q9" i="2"/>
  <c r="K9" i="2"/>
  <c r="T9" i="2" s="1"/>
  <c r="Q20" i="2"/>
  <c r="S20" i="2"/>
  <c r="Q13" i="2"/>
  <c r="T13" i="2"/>
</calcChain>
</file>

<file path=xl/sharedStrings.xml><?xml version="1.0" encoding="utf-8"?>
<sst xmlns="http://schemas.openxmlformats.org/spreadsheetml/2006/main" count="225" uniqueCount="33">
  <si>
    <t>Degradation Tests - Weights</t>
  </si>
  <si>
    <t>Before Heating</t>
  </si>
  <si>
    <t>LCM</t>
  </si>
  <si>
    <t>After Heating</t>
  </si>
  <si>
    <t>After Drying</t>
  </si>
  <si>
    <t>Microcellulose</t>
  </si>
  <si>
    <t>Temperature ©</t>
  </si>
  <si>
    <t>Test Duration (Days)</t>
  </si>
  <si>
    <t>Sawdust</t>
  </si>
  <si>
    <t>Cedar Fiber</t>
  </si>
  <si>
    <t>Cotton Seed Hulls</t>
  </si>
  <si>
    <t>Magma Fiber</t>
  </si>
  <si>
    <t>Post-Heating Fraction</t>
  </si>
  <si>
    <t>Post-Drying Fraction</t>
  </si>
  <si>
    <t>-</t>
  </si>
  <si>
    <t>1st Large Cup Weights</t>
  </si>
  <si>
    <t>g</t>
  </si>
  <si>
    <t>Cup (g)</t>
  </si>
  <si>
    <t>LCM (g)</t>
  </si>
  <si>
    <t>Water  (g)</t>
  </si>
  <si>
    <t>Total (g)</t>
  </si>
  <si>
    <t>Water Loss</t>
  </si>
  <si>
    <t>g/g</t>
  </si>
  <si>
    <t>Cup New</t>
  </si>
  <si>
    <t>LCM New</t>
  </si>
  <si>
    <t>Measured Masses</t>
  </si>
  <si>
    <t>WCA-100/300</t>
  </si>
  <si>
    <t>WCA-200/300</t>
  </si>
  <si>
    <t xml:space="preserve">Temperature (C) </t>
  </si>
  <si>
    <t>LCM 1 (g)</t>
  </si>
  <si>
    <t>LCM 2 (g)</t>
  </si>
  <si>
    <t>REMEASURED VALUES</t>
  </si>
  <si>
    <t>TIM: 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</si>
</sst>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1" fillId="0" borderId="0" xfId="0" applyFont="1" applyBorder="1"/>
    <xf numFmtId="0" fontId="1" fillId="0" borderId="0" xfId="0" applyFont="1" applyBorder="1" applyAlignment="1"/>
    <xf numFmtId="0" fontId="1" fillId="0" borderId="1" xfId="0" applyFont="1" applyBorder="1"/>
    <xf numFmtId="0" fontId="2" fillId="0" borderId="1" xfId="0" applyFont="1" applyBorder="1"/>
    <xf numFmtId="164" fontId="0" fillId="0" borderId="0" xfId="0" applyNumberFormat="1"/>
    <xf numFmtId="164" fontId="0" fillId="2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2" fontId="0" fillId="0" borderId="4" xfId="0" applyNumberFormat="1" applyBorder="1"/>
    <xf numFmtId="0" fontId="0" fillId="0" borderId="6" xfId="0" applyFill="1" applyBorder="1"/>
    <xf numFmtId="0" fontId="0" fillId="0" borderId="4" xfId="0" applyNumberFormat="1" applyBorder="1"/>
    <xf numFmtId="165" fontId="0" fillId="0" borderId="0" xfId="1" applyNumberFormat="1" applyFont="1" applyFill="1"/>
    <xf numFmtId="165" fontId="0" fillId="2" borderId="0" xfId="1" applyNumberFormat="1" applyFont="1" applyFill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hartsheet" Target="chartsheets/sheet3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0870516185478"/>
          <c:y val="6.0185185185185182E-2"/>
          <c:w val="0.8585579615048119"/>
          <c:h val="0.8416746864975212"/>
        </c:manualLayout>
      </c:layout>
      <c:scatterChart>
        <c:scatterStyle val="lineMarker"/>
        <c:varyColors val="0"/>
        <c:ser>
          <c:idx val="3"/>
          <c:order val="0"/>
          <c:tx>
            <c:v>200 C</c:v>
          </c:tx>
          <c:spPr>
            <a:ln w="25400">
              <a:noFill/>
            </a:ln>
          </c:spPr>
          <c:xVal>
            <c:numRef>
              <c:f>'Coarse Microcellulose'!$E$7:$E$17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  <c:pt idx="7">
                  <c:v>14</c:v>
                </c:pt>
                <c:pt idx="8">
                  <c:v>28</c:v>
                </c:pt>
                <c:pt idx="9">
                  <c:v>42</c:v>
                </c:pt>
                <c:pt idx="10">
                  <c:v>42</c:v>
                </c:pt>
              </c:numCache>
            </c:numRef>
          </c:xVal>
          <c:yVal>
            <c:numRef>
              <c:f>'Coarse Microcellulose'!$S$7:$S$17</c:f>
              <c:numCache>
                <c:formatCode>0.000</c:formatCode>
                <c:ptCount val="11"/>
                <c:pt idx="0">
                  <c:v>0.16428571428571348</c:v>
                </c:pt>
                <c:pt idx="1">
                  <c:v>0.40000000000000085</c:v>
                </c:pt>
                <c:pt idx="2">
                  <c:v>0.52142857142857213</c:v>
                </c:pt>
                <c:pt idx="3">
                  <c:v>0.62857142857143</c:v>
                </c:pt>
                <c:pt idx="4">
                  <c:v>0.60714285714285632</c:v>
                </c:pt>
                <c:pt idx="5">
                  <c:v>0.40277777777777907</c:v>
                </c:pt>
                <c:pt idx="6">
                  <c:v>0.61428571428571344</c:v>
                </c:pt>
                <c:pt idx="7">
                  <c:v>0.55000000000000049</c:v>
                </c:pt>
                <c:pt idx="8">
                  <c:v>0.52857142857142858</c:v>
                </c:pt>
                <c:pt idx="9">
                  <c:v>0.21428571428571441</c:v>
                </c:pt>
                <c:pt idx="10">
                  <c:v>0.48571428571428515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16-4A0F-B8F4-B427951544E9}"/>
            </c:ext>
          </c:extLst>
        </c:ser>
        <c:ser>
          <c:idx val="4"/>
          <c:order val="1"/>
          <c:tx>
            <c:v>120 C</c:v>
          </c:tx>
          <c:spPr>
            <a:ln w="25400">
              <a:noFill/>
            </a:ln>
          </c:spPr>
          <c:xVal>
            <c:numRef>
              <c:f>'Coarse Microcellulose'!$E$18:$E$24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14</c:v>
                </c:pt>
                <c:pt idx="6">
                  <c:v>14</c:v>
                </c:pt>
              </c:numCache>
            </c:numRef>
          </c:xVal>
          <c:yVal>
            <c:numRef>
              <c:f>'Coarse Microcellulose'!$S$18:$S$24</c:f>
              <c:numCache>
                <c:formatCode>0.000</c:formatCode>
                <c:ptCount val="7"/>
                <c:pt idx="0">
                  <c:v>0.89655172413793183</c:v>
                </c:pt>
                <c:pt idx="1">
                  <c:v>0.70714285714285852</c:v>
                </c:pt>
                <c:pt idx="2">
                  <c:v>0.71428571428571652</c:v>
                </c:pt>
                <c:pt idx="3">
                  <c:v>0.92857142857142871</c:v>
                </c:pt>
                <c:pt idx="4">
                  <c:v>0.70714285714285752</c:v>
                </c:pt>
                <c:pt idx="5">
                  <c:v>0.76428571428571379</c:v>
                </c:pt>
                <c:pt idx="6">
                  <c:v>0.75714285714285656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16-4A0F-B8F4-B427951544E9}"/>
            </c:ext>
          </c:extLst>
        </c:ser>
        <c:ser>
          <c:idx val="5"/>
          <c:order val="2"/>
          <c:tx>
            <c:v>90 C</c:v>
          </c:tx>
          <c:spPr>
            <a:ln w="25400">
              <a:noFill/>
            </a:ln>
          </c:spPr>
          <c:xVal>
            <c:numRef>
              <c:f>'Coarse Microcellulose'!$E$25:$E$27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7</c:v>
                </c:pt>
              </c:numCache>
            </c:numRef>
          </c:xVal>
          <c:yVal>
            <c:numRef>
              <c:f>'Coarse Microcellulose'!$S$25:$S$27</c:f>
              <c:numCache>
                <c:formatCode>0.000</c:formatCode>
                <c:ptCount val="3"/>
                <c:pt idx="0">
                  <c:v>0.95121951219512091</c:v>
                </c:pt>
                <c:pt idx="1">
                  <c:v>0.9357142857142855</c:v>
                </c:pt>
                <c:pt idx="2">
                  <c:v>0.90588235294117814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C16-4A0F-B8F4-B42795154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</c:scatterChart>
      <c:valAx>
        <c:axId val="676484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0870516185478"/>
          <c:y val="6.0185185185185182E-2"/>
          <c:w val="0.8585579615048119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Microcellulose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'Coarse Microcellulose'!$E$7:$E$17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  <c:pt idx="7">
                  <c:v>14</c:v>
                </c:pt>
                <c:pt idx="8">
                  <c:v>28</c:v>
                </c:pt>
                <c:pt idx="9">
                  <c:v>42</c:v>
                </c:pt>
                <c:pt idx="10">
                  <c:v>42</c:v>
                </c:pt>
              </c:numCache>
            </c:numRef>
          </c:xVal>
          <c:yVal>
            <c:numRef>
              <c:f>'Coarse Microcellulose'!$S$7:$S$17</c:f>
              <c:numCache>
                <c:formatCode>0.000</c:formatCode>
                <c:ptCount val="11"/>
                <c:pt idx="0">
                  <c:v>0.16428571428571348</c:v>
                </c:pt>
                <c:pt idx="1">
                  <c:v>0.40000000000000085</c:v>
                </c:pt>
                <c:pt idx="2">
                  <c:v>0.52142857142857213</c:v>
                </c:pt>
                <c:pt idx="3">
                  <c:v>0.62857142857143</c:v>
                </c:pt>
                <c:pt idx="4">
                  <c:v>0.60714285714285632</c:v>
                </c:pt>
                <c:pt idx="5">
                  <c:v>0.40277777777777907</c:v>
                </c:pt>
                <c:pt idx="6">
                  <c:v>0.61428571428571344</c:v>
                </c:pt>
                <c:pt idx="7">
                  <c:v>0.55000000000000049</c:v>
                </c:pt>
                <c:pt idx="8">
                  <c:v>0.52857142857142858</c:v>
                </c:pt>
                <c:pt idx="9">
                  <c:v>0.21428571428571441</c:v>
                </c:pt>
                <c:pt idx="10">
                  <c:v>0.48571428571428515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C8-4E19-8A5C-5F14DE56AC85}"/>
            </c:ext>
          </c:extLst>
        </c:ser>
        <c:ser>
          <c:idx val="3"/>
          <c:order val="1"/>
          <c:tx>
            <c:v>Sawdust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Sawdust!$E$7:$E$12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28</c:v>
                </c:pt>
                <c:pt idx="5">
                  <c:v>42</c:v>
                </c:pt>
              </c:numCache>
            </c:numRef>
          </c:xVal>
          <c:yVal>
            <c:numRef>
              <c:f>Sawdust!$S$7:$S$12</c:f>
              <c:numCache>
                <c:formatCode>0.000</c:formatCode>
                <c:ptCount val="6"/>
                <c:pt idx="0">
                  <c:v>0.75641025641025761</c:v>
                </c:pt>
                <c:pt idx="1">
                  <c:v>0.61151079136690645</c:v>
                </c:pt>
                <c:pt idx="2">
                  <c:v>0.63750000000000051</c:v>
                </c:pt>
                <c:pt idx="3">
                  <c:v>0.51428571428571257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C8-4E19-8A5C-5F14DE56AC85}"/>
            </c:ext>
          </c:extLst>
        </c:ser>
        <c:ser>
          <c:idx val="4"/>
          <c:order val="2"/>
          <c:tx>
            <c:v>Cedar Fiber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'Cedar Fiber'!$E$7:$E$12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28</c:v>
                </c:pt>
                <c:pt idx="5">
                  <c:v>42</c:v>
                </c:pt>
              </c:numCache>
            </c:numRef>
          </c:xVal>
          <c:yVal>
            <c:numRef>
              <c:f>'Cedar Fiber'!$S$7:$S$12</c:f>
              <c:numCache>
                <c:formatCode>0.000</c:formatCode>
                <c:ptCount val="6"/>
                <c:pt idx="0">
                  <c:v>0.73750000000000038</c:v>
                </c:pt>
                <c:pt idx="1">
                  <c:v>0.65000000000000024</c:v>
                </c:pt>
                <c:pt idx="2">
                  <c:v>0.81249999999999856</c:v>
                </c:pt>
                <c:pt idx="3">
                  <c:v>0.62142857142857133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C8-4E19-8A5C-5F14DE56AC85}"/>
            </c:ext>
          </c:extLst>
        </c:ser>
        <c:ser>
          <c:idx val="5"/>
          <c:order val="3"/>
          <c:tx>
            <c:v>Cotton Seed Hulls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'Cotton Seed Hulls'!$E$7:$E$12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28</c:v>
                </c:pt>
                <c:pt idx="5">
                  <c:v>42</c:v>
                </c:pt>
              </c:numCache>
            </c:numRef>
          </c:xVal>
          <c:yVal>
            <c:numRef>
              <c:f>'Cotton Seed Hulls'!$S$7:$S$12</c:f>
              <c:numCache>
                <c:formatCode>0.000</c:formatCode>
                <c:ptCount val="6"/>
                <c:pt idx="0">
                  <c:v>0.64285714285714257</c:v>
                </c:pt>
                <c:pt idx="1">
                  <c:v>0.58571428571428741</c:v>
                </c:pt>
                <c:pt idx="2">
                  <c:v>0.46249999999999891</c:v>
                </c:pt>
                <c:pt idx="3">
                  <c:v>0.53750000000000053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C8-4E19-8A5C-5F14DE56AC85}"/>
            </c:ext>
          </c:extLst>
        </c:ser>
        <c:ser>
          <c:idx val="6"/>
          <c:order val="4"/>
          <c:tx>
            <c:v>Magma Fiber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'Magma Fiber'!$E$7:$E$12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28</c:v>
                </c:pt>
                <c:pt idx="5">
                  <c:v>42</c:v>
                </c:pt>
              </c:numCache>
            </c:numRef>
          </c:xVal>
          <c:yVal>
            <c:numRef>
              <c:f>'Magma Fiber'!$S$7:$S$12</c:f>
              <c:numCache>
                <c:formatCode>0.000</c:formatCode>
                <c:ptCount val="6"/>
                <c:pt idx="0">
                  <c:v>0.98571428571428632</c:v>
                </c:pt>
                <c:pt idx="1">
                  <c:v>0.97857142857142876</c:v>
                </c:pt>
                <c:pt idx="2">
                  <c:v>0.94871794871794723</c:v>
                </c:pt>
                <c:pt idx="3">
                  <c:v>0.97902097902097895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C8-4E19-8A5C-5F14DE56AC85}"/>
            </c:ext>
          </c:extLst>
        </c:ser>
        <c:ser>
          <c:idx val="1"/>
          <c:order val="5"/>
          <c:tx>
            <c:v>WCA 100-300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'WCA 100-300'!$E$7:$E$13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14</c:v>
                </c:pt>
                <c:pt idx="5">
                  <c:v>28</c:v>
                </c:pt>
                <c:pt idx="6">
                  <c:v>42</c:v>
                </c:pt>
              </c:numCache>
            </c:numRef>
          </c:xVal>
          <c:yVal>
            <c:numRef>
              <c:f>'WCA 100-300'!$T$7:$T$13</c:f>
              <c:numCache>
                <c:formatCode>0.000</c:formatCode>
                <c:ptCount val="7"/>
                <c:pt idx="0">
                  <c:v>0.65822784810126644</c:v>
                </c:pt>
                <c:pt idx="1">
                  <c:v>0.71241830065359579</c:v>
                </c:pt>
                <c:pt idx="2">
                  <c:v>0.68987341772152011</c:v>
                </c:pt>
                <c:pt idx="3">
                  <c:v>0.64556962025316433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D1-4CB5-9B57-2C7F6B3EEAE3}"/>
            </c:ext>
          </c:extLst>
        </c:ser>
        <c:ser>
          <c:idx val="2"/>
          <c:order val="6"/>
          <c:tx>
            <c:v>WCA 200-300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'WCA 200-300'!$E$7:$E$13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14</c:v>
                </c:pt>
                <c:pt idx="5">
                  <c:v>28</c:v>
                </c:pt>
                <c:pt idx="6">
                  <c:v>42</c:v>
                </c:pt>
              </c:numCache>
            </c:numRef>
          </c:xVal>
          <c:yVal>
            <c:numRef>
              <c:f>'WCA 200-300'!$T$7:$T$13</c:f>
              <c:numCache>
                <c:formatCode>0.000</c:formatCode>
                <c:ptCount val="7"/>
                <c:pt idx="0">
                  <c:v>0.70762711864406858</c:v>
                </c:pt>
                <c:pt idx="1">
                  <c:v>0.664556962025317</c:v>
                </c:pt>
                <c:pt idx="2">
                  <c:v>0.664556962025317</c:v>
                </c:pt>
                <c:pt idx="3">
                  <c:v>0.664556962025317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D1-4CB5-9B57-2C7F6B3EE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</c:scatterChart>
      <c:valAx>
        <c:axId val="676484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LCM Mass Fraction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649282075034737"/>
          <c:y val="0.56654308393637032"/>
          <c:w val="0.25850717924965261"/>
          <c:h val="0.315842392170614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52130616025941E-2"/>
          <c:y val="3.8461538461538464E-2"/>
          <c:w val="0.7323512042612319"/>
          <c:h val="0.87570180751697535"/>
        </c:manualLayout>
      </c:layout>
      <c:scatterChart>
        <c:scatterStyle val="lineMarker"/>
        <c:varyColors val="0"/>
        <c:ser>
          <c:idx val="0"/>
          <c:order val="0"/>
          <c:tx>
            <c:v>MC - Post-Drying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'Coarse Microcellulose'!$D$7:$D$27</c:f>
              <c:numCache>
                <c:formatCode>General</c:formatCode>
                <c:ptCount val="21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</c:numCache>
              <c:extLst xmlns:c15="http://schemas.microsoft.com/office/drawing/2012/chart"/>
            </c:numRef>
          </c:xVal>
          <c:yVal>
            <c:numRef>
              <c:f>'Coarse Microcellulose'!$S$7:$S$27</c:f>
              <c:numCache>
                <c:formatCode>0.000</c:formatCode>
                <c:ptCount val="21"/>
                <c:pt idx="0">
                  <c:v>0.16428571428571348</c:v>
                </c:pt>
                <c:pt idx="1">
                  <c:v>0.40000000000000085</c:v>
                </c:pt>
                <c:pt idx="2">
                  <c:v>0.52142857142857213</c:v>
                </c:pt>
                <c:pt idx="3">
                  <c:v>0.62857142857143</c:v>
                </c:pt>
                <c:pt idx="4">
                  <c:v>0.60714285714285632</c:v>
                </c:pt>
                <c:pt idx="5">
                  <c:v>0.40277777777777907</c:v>
                </c:pt>
                <c:pt idx="6">
                  <c:v>0.61428571428571344</c:v>
                </c:pt>
                <c:pt idx="7">
                  <c:v>0.55000000000000049</c:v>
                </c:pt>
                <c:pt idx="8">
                  <c:v>0.52857142857142858</c:v>
                </c:pt>
                <c:pt idx="9">
                  <c:v>0.21428571428571441</c:v>
                </c:pt>
                <c:pt idx="10">
                  <c:v>0.48571428571428515</c:v>
                </c:pt>
                <c:pt idx="11">
                  <c:v>0.89655172413793183</c:v>
                </c:pt>
                <c:pt idx="12">
                  <c:v>0.70714285714285852</c:v>
                </c:pt>
                <c:pt idx="13">
                  <c:v>0.71428571428571652</c:v>
                </c:pt>
                <c:pt idx="14">
                  <c:v>0.92857142857142871</c:v>
                </c:pt>
                <c:pt idx="15">
                  <c:v>0.70714285714285752</c:v>
                </c:pt>
                <c:pt idx="16">
                  <c:v>0.76428571428571379</c:v>
                </c:pt>
                <c:pt idx="17">
                  <c:v>0.75714285714285656</c:v>
                </c:pt>
                <c:pt idx="18">
                  <c:v>0.95121951219512091</c:v>
                </c:pt>
                <c:pt idx="19">
                  <c:v>0.9357142857142855</c:v>
                </c:pt>
                <c:pt idx="20">
                  <c:v>0.90588235294117814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9A9-4B2D-8CBE-3AC68214D1E7}"/>
            </c:ext>
          </c:extLst>
        </c:ser>
        <c:ser>
          <c:idx val="1"/>
          <c:order val="1"/>
          <c:tx>
            <c:v>SD - Post-Drying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Sawdust!$D$7:$D$20</c:f>
              <c:numCache>
                <c:formatCode>General</c:formatCode>
                <c:ptCount val="14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</c:numCache>
              <c:extLst xmlns:c15="http://schemas.microsoft.com/office/drawing/2012/chart"/>
            </c:numRef>
          </c:xVal>
          <c:yVal>
            <c:numRef>
              <c:f>Sawdust!$S$7:$S$20</c:f>
              <c:numCache>
                <c:formatCode>0.000</c:formatCode>
                <c:ptCount val="14"/>
                <c:pt idx="0">
                  <c:v>0.75641025641025761</c:v>
                </c:pt>
                <c:pt idx="1">
                  <c:v>0.61151079136690645</c:v>
                </c:pt>
                <c:pt idx="2">
                  <c:v>0.63750000000000051</c:v>
                </c:pt>
                <c:pt idx="3">
                  <c:v>0.51428571428571257</c:v>
                </c:pt>
                <c:pt idx="6">
                  <c:v>0.93684210526315836</c:v>
                </c:pt>
                <c:pt idx="7">
                  <c:v>0.82222222222222086</c:v>
                </c:pt>
                <c:pt idx="8">
                  <c:v>0.74444444444444402</c:v>
                </c:pt>
                <c:pt idx="9">
                  <c:v>0.82142857142856995</c:v>
                </c:pt>
                <c:pt idx="10">
                  <c:v>0.88750000000000073</c:v>
                </c:pt>
                <c:pt idx="11">
                  <c:v>0.98571428571428554</c:v>
                </c:pt>
                <c:pt idx="12">
                  <c:v>0.93750000000000078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29A9-4B2D-8CBE-3AC68214D1E7}"/>
            </c:ext>
          </c:extLst>
        </c:ser>
        <c:ser>
          <c:idx val="2"/>
          <c:order val="2"/>
          <c:tx>
            <c:v>CF - Post-Drying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'Cedar Fiber'!$D$7:$D$21</c:f>
              <c:numCache>
                <c:formatCode>General</c:formatCode>
                <c:ptCount val="15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</c:numCache>
              <c:extLst xmlns:c15="http://schemas.microsoft.com/office/drawing/2012/chart"/>
            </c:numRef>
          </c:xVal>
          <c:yVal>
            <c:numRef>
              <c:f>'Cedar Fiber'!$S$7:$S$21</c:f>
              <c:numCache>
                <c:formatCode>0.000</c:formatCode>
                <c:ptCount val="15"/>
                <c:pt idx="0">
                  <c:v>0.73750000000000038</c:v>
                </c:pt>
                <c:pt idx="1">
                  <c:v>0.65000000000000024</c:v>
                </c:pt>
                <c:pt idx="2">
                  <c:v>0.81249999999999856</c:v>
                </c:pt>
                <c:pt idx="3">
                  <c:v>0.62142857142857133</c:v>
                </c:pt>
                <c:pt idx="6">
                  <c:v>0.90588235294117725</c:v>
                </c:pt>
                <c:pt idx="7">
                  <c:v>0.9647058823529423</c:v>
                </c:pt>
                <c:pt idx="8">
                  <c:v>0.89285714285714257</c:v>
                </c:pt>
                <c:pt idx="9">
                  <c:v>0.88571428571428645</c:v>
                </c:pt>
                <c:pt idx="10">
                  <c:v>0.94999999999999918</c:v>
                </c:pt>
                <c:pt idx="11">
                  <c:v>0.84999999999999831</c:v>
                </c:pt>
                <c:pt idx="12">
                  <c:v>0.98749999999999871</c:v>
                </c:pt>
                <c:pt idx="13">
                  <c:v>0.96296296296296147</c:v>
                </c:pt>
                <c:pt idx="14">
                  <c:v>0.93406593406593474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9A9-4B2D-8CBE-3AC68214D1E7}"/>
            </c:ext>
          </c:extLst>
        </c:ser>
        <c:ser>
          <c:idx val="3"/>
          <c:order val="3"/>
          <c:tx>
            <c:v>CSH - Post-Drying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'Cotton Seed Hulls'!$D$7:$D$20</c:f>
              <c:numCache>
                <c:formatCode>General</c:formatCode>
                <c:ptCount val="14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</c:numCache>
              <c:extLst xmlns:c15="http://schemas.microsoft.com/office/drawing/2012/chart"/>
            </c:numRef>
          </c:xVal>
          <c:yVal>
            <c:numRef>
              <c:f>'Cotton Seed Hulls'!$S$7:$S$20</c:f>
              <c:numCache>
                <c:formatCode>0.000</c:formatCode>
                <c:ptCount val="14"/>
                <c:pt idx="0">
                  <c:v>0.64285714285714257</c:v>
                </c:pt>
                <c:pt idx="1">
                  <c:v>0.58571428571428741</c:v>
                </c:pt>
                <c:pt idx="2">
                  <c:v>0.46249999999999891</c:v>
                </c:pt>
                <c:pt idx="3">
                  <c:v>0.53750000000000053</c:v>
                </c:pt>
                <c:pt idx="6">
                  <c:v>0.76470588235294124</c:v>
                </c:pt>
                <c:pt idx="7">
                  <c:v>0.95294117647058862</c:v>
                </c:pt>
                <c:pt idx="8">
                  <c:v>0.79999999999999638</c:v>
                </c:pt>
                <c:pt idx="9">
                  <c:v>0.78823529411764648</c:v>
                </c:pt>
                <c:pt idx="10">
                  <c:v>0.85000000000000075</c:v>
                </c:pt>
                <c:pt idx="11">
                  <c:v>0.95555555555555594</c:v>
                </c:pt>
                <c:pt idx="12">
                  <c:v>0.89655172413793116</c:v>
                </c:pt>
                <c:pt idx="13">
                  <c:v>0.8666666666666667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29A9-4B2D-8CBE-3AC68214D1E7}"/>
            </c:ext>
          </c:extLst>
        </c:ser>
        <c:ser>
          <c:idx val="4"/>
          <c:order val="4"/>
          <c:tx>
            <c:v>MF - Post-Drying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'Magma Fiber'!$D$7:$D$21</c:f>
              <c:numCache>
                <c:formatCode>General</c:formatCode>
                <c:ptCount val="15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</c:numCache>
              <c:extLst xmlns:c15="http://schemas.microsoft.com/office/drawing/2012/chart"/>
            </c:numRef>
          </c:xVal>
          <c:yVal>
            <c:numRef>
              <c:f>'Magma Fiber'!$S$7:$S$21</c:f>
              <c:numCache>
                <c:formatCode>0.000</c:formatCode>
                <c:ptCount val="15"/>
                <c:pt idx="0">
                  <c:v>0.98571428571428632</c:v>
                </c:pt>
                <c:pt idx="1">
                  <c:v>0.97857142857142876</c:v>
                </c:pt>
                <c:pt idx="2">
                  <c:v>0.94871794871794723</c:v>
                </c:pt>
                <c:pt idx="3">
                  <c:v>0.97902097902097895</c:v>
                </c:pt>
                <c:pt idx="6">
                  <c:v>0.96249999999999913</c:v>
                </c:pt>
                <c:pt idx="7">
                  <c:v>0.93684210526315748</c:v>
                </c:pt>
                <c:pt idx="8">
                  <c:v>0.98947368421052684</c:v>
                </c:pt>
                <c:pt idx="9">
                  <c:v>0.97435897435897378</c:v>
                </c:pt>
                <c:pt idx="10">
                  <c:v>0.95555555555555527</c:v>
                </c:pt>
                <c:pt idx="11">
                  <c:v>0.99999999999999978</c:v>
                </c:pt>
                <c:pt idx="12">
                  <c:v>0.99999999999999944</c:v>
                </c:pt>
                <c:pt idx="13">
                  <c:v>0.98749999999999916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29A9-4B2D-8CBE-3AC68214D1E7}"/>
            </c:ext>
          </c:extLst>
        </c:ser>
        <c:ser>
          <c:idx val="5"/>
          <c:order val="5"/>
          <c:tx>
            <c:v>WCA13 - Post Drying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'WCA 100-300'!$D$7:$D$21</c:f>
              <c:numCache>
                <c:formatCode>General</c:formatCode>
                <c:ptCount val="15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</c:numCache>
            </c:numRef>
          </c:xVal>
          <c:yVal>
            <c:numRef>
              <c:f>'WCA 100-300'!$T$7:$T$21</c:f>
              <c:numCache>
                <c:formatCode>0.000</c:formatCode>
                <c:ptCount val="15"/>
                <c:pt idx="0">
                  <c:v>0.65822784810126644</c:v>
                </c:pt>
                <c:pt idx="1">
                  <c:v>0.71241830065359579</c:v>
                </c:pt>
                <c:pt idx="2">
                  <c:v>0.68987341772152011</c:v>
                </c:pt>
                <c:pt idx="3">
                  <c:v>0.64556962025316433</c:v>
                </c:pt>
                <c:pt idx="7">
                  <c:v>0.90254237288135553</c:v>
                </c:pt>
                <c:pt idx="8">
                  <c:v>0.88559322033898302</c:v>
                </c:pt>
                <c:pt idx="9">
                  <c:v>0.86864406779660897</c:v>
                </c:pt>
                <c:pt idx="10">
                  <c:v>0</c:v>
                </c:pt>
                <c:pt idx="11">
                  <c:v>0.91719745222929916</c:v>
                </c:pt>
                <c:pt idx="12">
                  <c:v>0.91139240506329089</c:v>
                </c:pt>
                <c:pt idx="13">
                  <c:v>0.86708860759493633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EA-4D5C-9229-C74F5822350E}"/>
            </c:ext>
          </c:extLst>
        </c:ser>
        <c:ser>
          <c:idx val="6"/>
          <c:order val="6"/>
          <c:tx>
            <c:v>WCA23 - Post-Drying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'WCA 200-300'!$D$7:$D$21</c:f>
              <c:numCache>
                <c:formatCode>General</c:formatCode>
                <c:ptCount val="15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</c:numCache>
            </c:numRef>
          </c:xVal>
          <c:yVal>
            <c:numRef>
              <c:f>'WCA 200-300'!$T$7:$T$21</c:f>
              <c:numCache>
                <c:formatCode>0.000</c:formatCode>
                <c:ptCount val="15"/>
                <c:pt idx="0">
                  <c:v>0.70762711864406858</c:v>
                </c:pt>
                <c:pt idx="1">
                  <c:v>0.664556962025317</c:v>
                </c:pt>
                <c:pt idx="2">
                  <c:v>0.664556962025317</c:v>
                </c:pt>
                <c:pt idx="3">
                  <c:v>0.664556962025317</c:v>
                </c:pt>
                <c:pt idx="7">
                  <c:v>0.91525423728813571</c:v>
                </c:pt>
                <c:pt idx="8">
                  <c:v>0.89406779661016933</c:v>
                </c:pt>
                <c:pt idx="9">
                  <c:v>0.86864406779661052</c:v>
                </c:pt>
                <c:pt idx="11">
                  <c:v>0.91082802547770692</c:v>
                </c:pt>
                <c:pt idx="12">
                  <c:v>0.8805031446540883</c:v>
                </c:pt>
                <c:pt idx="13">
                  <c:v>0.86708860759493633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EA-4D5C-9229-C74F58223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402511"/>
        <c:axId val="296403759"/>
        <c:extLst/>
      </c:scatterChart>
      <c:valAx>
        <c:axId val="296402511"/>
        <c:scaling>
          <c:orientation val="minMax"/>
          <c:max val="21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(Co)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403759"/>
        <c:crosses val="autoZero"/>
        <c:crossBetween val="midCat"/>
      </c:valAx>
      <c:valAx>
        <c:axId val="296403759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LCM Mass Fraction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4025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90354330708661"/>
          <c:y val="0.38132519366253309"/>
          <c:w val="0.1357528948587309"/>
          <c:h val="0.2391211068252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0870516185478"/>
          <c:y val="6.0185185185185182E-2"/>
          <c:w val="0.8585579615048119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200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Sawdust!$E$7:$E$12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28</c:v>
                </c:pt>
                <c:pt idx="5">
                  <c:v>42</c:v>
                </c:pt>
              </c:numCache>
            </c:numRef>
          </c:xVal>
          <c:yVal>
            <c:numRef>
              <c:f>Sawdust!$S$7:$S$12</c:f>
              <c:numCache>
                <c:formatCode>0.000</c:formatCode>
                <c:ptCount val="6"/>
                <c:pt idx="0">
                  <c:v>0.75641025641025761</c:v>
                </c:pt>
                <c:pt idx="1">
                  <c:v>0.61151079136690645</c:v>
                </c:pt>
                <c:pt idx="2">
                  <c:v>0.63750000000000051</c:v>
                </c:pt>
                <c:pt idx="3">
                  <c:v>0.51428571428571257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85-4FA7-ADA5-90EAFA03B654}"/>
            </c:ext>
          </c:extLst>
        </c:ser>
        <c:ser>
          <c:idx val="1"/>
          <c:order val="1"/>
          <c:tx>
            <c:v>120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Sawdust!$E$13:$E$16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Sawdust!$S$13:$S$16</c:f>
              <c:numCache>
                <c:formatCode>0.000</c:formatCode>
                <c:ptCount val="4"/>
                <c:pt idx="0">
                  <c:v>0.93684210526315836</c:v>
                </c:pt>
                <c:pt idx="1">
                  <c:v>0.82222222222222086</c:v>
                </c:pt>
                <c:pt idx="2">
                  <c:v>0.74444444444444402</c:v>
                </c:pt>
                <c:pt idx="3">
                  <c:v>0.82142857142856995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85-4FA7-ADA5-90EAFA03B654}"/>
            </c:ext>
          </c:extLst>
        </c:ser>
        <c:ser>
          <c:idx val="2"/>
          <c:order val="2"/>
          <c:tx>
            <c:v>90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Sawdust!$E$17:$E$20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Sawdust!$S$17:$S$20</c:f>
              <c:numCache>
                <c:formatCode>0.000</c:formatCode>
                <c:ptCount val="4"/>
                <c:pt idx="0">
                  <c:v>0.88750000000000073</c:v>
                </c:pt>
                <c:pt idx="1">
                  <c:v>0.98571428571428554</c:v>
                </c:pt>
                <c:pt idx="2">
                  <c:v>0.93750000000000078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85-4FA7-ADA5-90EAFA03B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</c:scatterChart>
      <c:valAx>
        <c:axId val="676484559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0870516185478"/>
          <c:y val="6.0185185185185182E-2"/>
          <c:w val="0.8585579615048119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200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'Cedar Fiber'!$E$7:$E$12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28</c:v>
                </c:pt>
                <c:pt idx="5">
                  <c:v>42</c:v>
                </c:pt>
              </c:numCache>
            </c:numRef>
          </c:xVal>
          <c:yVal>
            <c:numRef>
              <c:f>'Cedar Fiber'!$S$7:$S$12</c:f>
              <c:numCache>
                <c:formatCode>0.000</c:formatCode>
                <c:ptCount val="6"/>
                <c:pt idx="0">
                  <c:v>0.73750000000000038</c:v>
                </c:pt>
                <c:pt idx="1">
                  <c:v>0.65000000000000024</c:v>
                </c:pt>
                <c:pt idx="2">
                  <c:v>0.81249999999999856</c:v>
                </c:pt>
                <c:pt idx="3">
                  <c:v>0.62142857142857133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43-4125-A7D3-4D390DCF6114}"/>
            </c:ext>
          </c:extLst>
        </c:ser>
        <c:ser>
          <c:idx val="1"/>
          <c:order val="1"/>
          <c:tx>
            <c:v>120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'Cedar Fiber'!$E$13:$E$18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14</c:v>
                </c:pt>
              </c:numCache>
            </c:numRef>
          </c:xVal>
          <c:yVal>
            <c:numRef>
              <c:f>'Cedar Fiber'!$S$13:$S$18</c:f>
              <c:numCache>
                <c:formatCode>0.000</c:formatCode>
                <c:ptCount val="6"/>
                <c:pt idx="0">
                  <c:v>0.90588235294117725</c:v>
                </c:pt>
                <c:pt idx="1">
                  <c:v>0.9647058823529423</c:v>
                </c:pt>
                <c:pt idx="2">
                  <c:v>0.89285714285714257</c:v>
                </c:pt>
                <c:pt idx="3">
                  <c:v>0.88571428571428645</c:v>
                </c:pt>
                <c:pt idx="4">
                  <c:v>0.94999999999999918</c:v>
                </c:pt>
                <c:pt idx="5">
                  <c:v>0.84999999999999831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43-4125-A7D3-4D390DCF6114}"/>
            </c:ext>
          </c:extLst>
        </c:ser>
        <c:ser>
          <c:idx val="2"/>
          <c:order val="2"/>
          <c:tx>
            <c:v>90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'Cedar Fiber'!$E$19:$E$22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'Cedar Fiber'!$S$19:$S$22</c:f>
              <c:numCache>
                <c:formatCode>0.000</c:formatCode>
                <c:ptCount val="4"/>
                <c:pt idx="0">
                  <c:v>0.98749999999999871</c:v>
                </c:pt>
                <c:pt idx="1">
                  <c:v>0.96296296296296147</c:v>
                </c:pt>
                <c:pt idx="2">
                  <c:v>0.93406593406593474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43-4125-A7D3-4D390DCF6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</c:scatterChart>
      <c:valAx>
        <c:axId val="676484559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0870516185478"/>
          <c:y val="6.0185185185185182E-2"/>
          <c:w val="0.8585579615048119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200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'Cedar Fiber'!$E$7:$E$12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28</c:v>
                </c:pt>
                <c:pt idx="5">
                  <c:v>42</c:v>
                </c:pt>
              </c:numCache>
            </c:numRef>
          </c:xVal>
          <c:yVal>
            <c:numRef>
              <c:f>'Cedar Fiber'!$S$7:$S$12</c:f>
              <c:numCache>
                <c:formatCode>0.000</c:formatCode>
                <c:ptCount val="6"/>
                <c:pt idx="0">
                  <c:v>0.73750000000000038</c:v>
                </c:pt>
                <c:pt idx="1">
                  <c:v>0.65000000000000024</c:v>
                </c:pt>
                <c:pt idx="2">
                  <c:v>0.81249999999999856</c:v>
                </c:pt>
                <c:pt idx="3">
                  <c:v>0.62142857142857133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AD-4B95-9F0A-9C47C9CD86B8}"/>
            </c:ext>
          </c:extLst>
        </c:ser>
        <c:ser>
          <c:idx val="1"/>
          <c:order val="1"/>
          <c:tx>
            <c:v>120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'Cedar Fiber'!$E$13:$E$18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14</c:v>
                </c:pt>
              </c:numCache>
            </c:numRef>
          </c:xVal>
          <c:yVal>
            <c:numRef>
              <c:f>'Cedar Fiber'!$S$13:$S$18</c:f>
              <c:numCache>
                <c:formatCode>0.000</c:formatCode>
                <c:ptCount val="6"/>
                <c:pt idx="0">
                  <c:v>0.90588235294117725</c:v>
                </c:pt>
                <c:pt idx="1">
                  <c:v>0.9647058823529423</c:v>
                </c:pt>
                <c:pt idx="2">
                  <c:v>0.89285714285714257</c:v>
                </c:pt>
                <c:pt idx="3">
                  <c:v>0.88571428571428645</c:v>
                </c:pt>
                <c:pt idx="4">
                  <c:v>0.94999999999999918</c:v>
                </c:pt>
                <c:pt idx="5">
                  <c:v>0.84999999999999831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AD-4B95-9F0A-9C47C9CD86B8}"/>
            </c:ext>
          </c:extLst>
        </c:ser>
        <c:ser>
          <c:idx val="2"/>
          <c:order val="2"/>
          <c:tx>
            <c:v>90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'Cedar Fiber'!$E$19:$E$22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'Cedar Fiber'!$S$19:$S$22</c:f>
              <c:numCache>
                <c:formatCode>0.000</c:formatCode>
                <c:ptCount val="4"/>
                <c:pt idx="0">
                  <c:v>0.98749999999999871</c:v>
                </c:pt>
                <c:pt idx="1">
                  <c:v>0.96296296296296147</c:v>
                </c:pt>
                <c:pt idx="2">
                  <c:v>0.93406593406593474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AD-4B95-9F0A-9C47C9CD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</c:scatterChart>
      <c:valAx>
        <c:axId val="676484559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0870516185478"/>
          <c:y val="6.0185185185185182E-2"/>
          <c:w val="0.8585579615048119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200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'Magma Fiber'!$E$7:$E$12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28</c:v>
                </c:pt>
                <c:pt idx="5">
                  <c:v>42</c:v>
                </c:pt>
              </c:numCache>
            </c:numRef>
          </c:xVal>
          <c:yVal>
            <c:numRef>
              <c:f>'Magma Fiber'!$S$7:$S$12</c:f>
              <c:numCache>
                <c:formatCode>0.000</c:formatCode>
                <c:ptCount val="6"/>
                <c:pt idx="0">
                  <c:v>0.98571428571428632</c:v>
                </c:pt>
                <c:pt idx="1">
                  <c:v>0.97857142857142876</c:v>
                </c:pt>
                <c:pt idx="2">
                  <c:v>0.94871794871794723</c:v>
                </c:pt>
                <c:pt idx="3">
                  <c:v>0.97902097902097895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DF-43A1-8635-857AC13F156D}"/>
            </c:ext>
          </c:extLst>
        </c:ser>
        <c:ser>
          <c:idx val="1"/>
          <c:order val="1"/>
          <c:tx>
            <c:v>120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'Magma Fiber'!$E$13:$E$18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14</c:v>
                </c:pt>
                <c:pt idx="5">
                  <c:v>1</c:v>
                </c:pt>
              </c:numCache>
            </c:numRef>
          </c:xVal>
          <c:yVal>
            <c:numRef>
              <c:f>'Magma Fiber'!$S$13:$S$18</c:f>
              <c:numCache>
                <c:formatCode>0.000</c:formatCode>
                <c:ptCount val="6"/>
                <c:pt idx="0">
                  <c:v>0.96249999999999913</c:v>
                </c:pt>
                <c:pt idx="1">
                  <c:v>0.93684210526315748</c:v>
                </c:pt>
                <c:pt idx="2">
                  <c:v>0.98947368421052684</c:v>
                </c:pt>
                <c:pt idx="3">
                  <c:v>0.97435897435897378</c:v>
                </c:pt>
                <c:pt idx="4">
                  <c:v>0.95555555555555527</c:v>
                </c:pt>
                <c:pt idx="5">
                  <c:v>0.99999999999999978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DF-43A1-8635-857AC13F156D}"/>
            </c:ext>
          </c:extLst>
        </c:ser>
        <c:ser>
          <c:idx val="2"/>
          <c:order val="2"/>
          <c:tx>
            <c:v>90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'Magma Fiber'!$E$19:$E$22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14</c:v>
                </c:pt>
              </c:numCache>
            </c:numRef>
          </c:xVal>
          <c:yVal>
            <c:numRef>
              <c:f>'Magma Fiber'!$S$19:$S$22</c:f>
              <c:numCache>
                <c:formatCode>0.000</c:formatCode>
                <c:ptCount val="4"/>
                <c:pt idx="0">
                  <c:v>0.99999999999999944</c:v>
                </c:pt>
                <c:pt idx="1">
                  <c:v>0.98749999999999916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DF-43A1-8635-857AC13F1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</c:scatterChart>
      <c:valAx>
        <c:axId val="676484559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0870516185478"/>
          <c:y val="6.0185185185185182E-2"/>
          <c:w val="0.8585579615048119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200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'WCA 100-300'!$E$7:$E$13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14</c:v>
                </c:pt>
                <c:pt idx="5">
                  <c:v>28</c:v>
                </c:pt>
                <c:pt idx="6">
                  <c:v>42</c:v>
                </c:pt>
              </c:numCache>
            </c:numRef>
          </c:xVal>
          <c:yVal>
            <c:numRef>
              <c:f>'WCA 100-300'!$T$7:$T$13</c:f>
              <c:numCache>
                <c:formatCode>0.000</c:formatCode>
                <c:ptCount val="7"/>
                <c:pt idx="0">
                  <c:v>0.65822784810126644</c:v>
                </c:pt>
                <c:pt idx="1">
                  <c:v>0.71241830065359579</c:v>
                </c:pt>
                <c:pt idx="2">
                  <c:v>0.68987341772152011</c:v>
                </c:pt>
                <c:pt idx="3">
                  <c:v>0.64556962025316433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3C-435B-96CA-D1B3AC93A13E}"/>
            </c:ext>
          </c:extLst>
        </c:ser>
        <c:ser>
          <c:idx val="1"/>
          <c:order val="1"/>
          <c:tx>
            <c:v>120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'WCA 100-300'!$E$14:$E$17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'WCA 100-300'!$T$14:$T$17</c:f>
              <c:numCache>
                <c:formatCode>0.000</c:formatCode>
                <c:ptCount val="4"/>
                <c:pt idx="0">
                  <c:v>0.90254237288135553</c:v>
                </c:pt>
                <c:pt idx="1">
                  <c:v>0.88559322033898302</c:v>
                </c:pt>
                <c:pt idx="2">
                  <c:v>0.86864406779660897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3C-435B-96CA-D1B3AC93A13E}"/>
            </c:ext>
          </c:extLst>
        </c:ser>
        <c:ser>
          <c:idx val="2"/>
          <c:order val="2"/>
          <c:tx>
            <c:v>90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'WCA 100-300'!$E$18:$E$22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'WCA 100-300'!$T$18:$T$22</c:f>
              <c:numCache>
                <c:formatCode>0.000</c:formatCode>
                <c:ptCount val="5"/>
                <c:pt idx="0">
                  <c:v>0.91719745222929916</c:v>
                </c:pt>
                <c:pt idx="1">
                  <c:v>0.91139240506329089</c:v>
                </c:pt>
                <c:pt idx="2">
                  <c:v>0.86708860759493633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3C-435B-96CA-D1B3AC93A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</c:scatterChart>
      <c:valAx>
        <c:axId val="676484559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0870516185478"/>
          <c:y val="6.0185185185185182E-2"/>
          <c:w val="0.8585579615048119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200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'WCA 200-300'!$E$7:$E$13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14</c:v>
                </c:pt>
                <c:pt idx="5">
                  <c:v>28</c:v>
                </c:pt>
                <c:pt idx="6">
                  <c:v>42</c:v>
                </c:pt>
              </c:numCache>
            </c:numRef>
          </c:xVal>
          <c:yVal>
            <c:numRef>
              <c:f>'WCA 200-300'!$T$7:$T$13</c:f>
              <c:numCache>
                <c:formatCode>0.000</c:formatCode>
                <c:ptCount val="7"/>
                <c:pt idx="0">
                  <c:v>0.70762711864406858</c:v>
                </c:pt>
                <c:pt idx="1">
                  <c:v>0.664556962025317</c:v>
                </c:pt>
                <c:pt idx="2">
                  <c:v>0.664556962025317</c:v>
                </c:pt>
                <c:pt idx="3">
                  <c:v>0.664556962025317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10-44B8-9FA1-4E5482C32070}"/>
            </c:ext>
          </c:extLst>
        </c:ser>
        <c:ser>
          <c:idx val="1"/>
          <c:order val="1"/>
          <c:tx>
            <c:v>120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'WCA 200-300'!$E$14:$E$17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  <c:extLst xmlns:c15="http://schemas.microsoft.com/office/drawing/2012/chart"/>
            </c:numRef>
          </c:xVal>
          <c:yVal>
            <c:numRef>
              <c:f>'WCA 200-300'!$T$14:$T$17</c:f>
              <c:numCache>
                <c:formatCode>0.000</c:formatCode>
                <c:ptCount val="4"/>
                <c:pt idx="0">
                  <c:v>0.91525423728813571</c:v>
                </c:pt>
                <c:pt idx="1">
                  <c:v>0.89406779661016933</c:v>
                </c:pt>
                <c:pt idx="2">
                  <c:v>0.86864406779661052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C10-44B8-9FA1-4E5482C32070}"/>
            </c:ext>
          </c:extLst>
        </c:ser>
        <c:ser>
          <c:idx val="2"/>
          <c:order val="2"/>
          <c:tx>
            <c:v>90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'WCA 200-300'!$E$18:$E$22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'WCA 200-300'!$T$18:$T$22</c:f>
              <c:numCache>
                <c:formatCode>0.000</c:formatCode>
                <c:ptCount val="5"/>
                <c:pt idx="0">
                  <c:v>0.91082802547770692</c:v>
                </c:pt>
                <c:pt idx="1">
                  <c:v>0.8805031446540883</c:v>
                </c:pt>
                <c:pt idx="2">
                  <c:v>0.86708860759493633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10-44B8-9FA1-4E5482C32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  <c:extLst/>
      </c:scatterChart>
      <c:valAx>
        <c:axId val="676484559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945005130931"/>
          <c:y val="5.4113252639166519E-2"/>
          <c:w val="0.8585579615048119"/>
          <c:h val="0.8416746864975212"/>
        </c:manualLayout>
      </c:layout>
      <c:scatterChart>
        <c:scatterStyle val="lineMarker"/>
        <c:varyColors val="0"/>
        <c:ser>
          <c:idx val="2"/>
          <c:order val="0"/>
          <c:tx>
            <c:v>Microcellulose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'Coarse Microcellulose'!$E$25:$E$27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7</c:v>
                </c:pt>
              </c:numCache>
              <c:extLst xmlns:c15="http://schemas.microsoft.com/office/drawing/2012/chart"/>
            </c:numRef>
          </c:xVal>
          <c:yVal>
            <c:numRef>
              <c:f>'Coarse Microcellulose'!$S$25:$S$27</c:f>
              <c:numCache>
                <c:formatCode>0.000</c:formatCode>
                <c:ptCount val="3"/>
                <c:pt idx="0">
                  <c:v>0.95121951219512091</c:v>
                </c:pt>
                <c:pt idx="1">
                  <c:v>0.9357142857142855</c:v>
                </c:pt>
                <c:pt idx="2">
                  <c:v>0.90588235294117814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DA57-4587-B132-79CA58AF4002}"/>
            </c:ext>
          </c:extLst>
        </c:ser>
        <c:ser>
          <c:idx val="3"/>
          <c:order val="1"/>
          <c:tx>
            <c:v>Sawdust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Sawdust!$E$17:$E$20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Sawdust!$S$17:$S$20</c:f>
              <c:numCache>
                <c:formatCode>0.000</c:formatCode>
                <c:ptCount val="4"/>
                <c:pt idx="0">
                  <c:v>0.88750000000000073</c:v>
                </c:pt>
                <c:pt idx="1">
                  <c:v>0.98571428571428554</c:v>
                </c:pt>
                <c:pt idx="2">
                  <c:v>0.93750000000000078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57-4587-B132-79CA58AF4002}"/>
            </c:ext>
          </c:extLst>
        </c:ser>
        <c:ser>
          <c:idx val="4"/>
          <c:order val="2"/>
          <c:tx>
            <c:v>Cedar Fiber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'Cedar Fiber'!$E$19:$E$22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'Cedar Fiber'!$S$19:$S$22</c:f>
              <c:numCache>
                <c:formatCode>0.000</c:formatCode>
                <c:ptCount val="4"/>
                <c:pt idx="0">
                  <c:v>0.98749999999999871</c:v>
                </c:pt>
                <c:pt idx="1">
                  <c:v>0.96296296296296147</c:v>
                </c:pt>
                <c:pt idx="2">
                  <c:v>0.93406593406593474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57-4587-B132-79CA58AF4002}"/>
            </c:ext>
          </c:extLst>
        </c:ser>
        <c:ser>
          <c:idx val="5"/>
          <c:order val="3"/>
          <c:tx>
            <c:v>Cotton Seed Hulls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'Cotton Seed Hulls'!$E$18:$E$21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'Cotton Seed Hulls'!$S$18:$S$21</c:f>
              <c:numCache>
                <c:formatCode>0.000</c:formatCode>
                <c:ptCount val="4"/>
                <c:pt idx="0">
                  <c:v>0.95555555555555594</c:v>
                </c:pt>
                <c:pt idx="1">
                  <c:v>0.89655172413793116</c:v>
                </c:pt>
                <c:pt idx="2">
                  <c:v>0.8666666666666667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57-4587-B132-79CA58AF4002}"/>
            </c:ext>
          </c:extLst>
        </c:ser>
        <c:ser>
          <c:idx val="6"/>
          <c:order val="4"/>
          <c:tx>
            <c:v>Magma Fiber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'Magma Fiber'!$E$18:$E$21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'Magma Fiber'!$S$18:$S$21</c:f>
              <c:numCache>
                <c:formatCode>0.000</c:formatCode>
                <c:ptCount val="4"/>
                <c:pt idx="0">
                  <c:v>0.99999999999999978</c:v>
                </c:pt>
                <c:pt idx="1">
                  <c:v>0.99999999999999944</c:v>
                </c:pt>
                <c:pt idx="2">
                  <c:v>0.98749999999999916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57-4587-B132-79CA58AF4002}"/>
            </c:ext>
          </c:extLst>
        </c:ser>
        <c:ser>
          <c:idx val="0"/>
          <c:order val="5"/>
          <c:tx>
            <c:v>WCA 100-300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'WCA 100-300'!$E$18:$E$21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'WCA 100-300'!$T$17:$T$21</c:f>
              <c:numCache>
                <c:formatCode>0.000</c:formatCode>
                <c:ptCount val="5"/>
                <c:pt idx="0">
                  <c:v>0</c:v>
                </c:pt>
                <c:pt idx="1">
                  <c:v>0.91719745222929916</c:v>
                </c:pt>
                <c:pt idx="2">
                  <c:v>0.91139240506329089</c:v>
                </c:pt>
                <c:pt idx="3">
                  <c:v>0.86708860759493633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F6-42D9-95A6-A90161385C2F}"/>
            </c:ext>
          </c:extLst>
        </c:ser>
        <c:ser>
          <c:idx val="1"/>
          <c:order val="6"/>
          <c:tx>
            <c:v>WCA 200-300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'WCA 200-300'!$E$18:$E$21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'WCA 200-300'!$T$18:$T$21</c:f>
              <c:numCache>
                <c:formatCode>0.000</c:formatCode>
                <c:ptCount val="4"/>
                <c:pt idx="0">
                  <c:v>0.91082802547770692</c:v>
                </c:pt>
                <c:pt idx="1">
                  <c:v>0.8805031446540883</c:v>
                </c:pt>
                <c:pt idx="2">
                  <c:v>0.86708860759493633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F6-42D9-95A6-A90161385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  <c:extLst/>
      </c:scatterChart>
      <c:valAx>
        <c:axId val="676484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LCM Mass Fraction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7084298286243"/>
          <c:y val="0.63341324237304342"/>
          <c:w val="0.74155725402359896"/>
          <c:h val="0.17211769581433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0870516185478"/>
          <c:y val="6.0185185185185182E-2"/>
          <c:w val="0.8585579615048119"/>
          <c:h val="0.8416746864975212"/>
        </c:manualLayout>
      </c:layout>
      <c:scatterChart>
        <c:scatterStyle val="lineMarker"/>
        <c:varyColors val="0"/>
        <c:ser>
          <c:idx val="1"/>
          <c:order val="0"/>
          <c:tx>
            <c:v>Microcellulose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'Coarse Microcellulose'!$E$18:$E$24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14</c:v>
                </c:pt>
                <c:pt idx="6">
                  <c:v>14</c:v>
                </c:pt>
              </c:numCache>
              <c:extLst xmlns:c15="http://schemas.microsoft.com/office/drawing/2012/chart"/>
            </c:numRef>
          </c:xVal>
          <c:yVal>
            <c:numRef>
              <c:f>'Coarse Microcellulose'!$S$18:$S$24</c:f>
              <c:numCache>
                <c:formatCode>0.000</c:formatCode>
                <c:ptCount val="7"/>
                <c:pt idx="0">
                  <c:v>0.89655172413793183</c:v>
                </c:pt>
                <c:pt idx="1">
                  <c:v>0.70714285714285852</c:v>
                </c:pt>
                <c:pt idx="2">
                  <c:v>0.71428571428571652</c:v>
                </c:pt>
                <c:pt idx="3">
                  <c:v>0.92857142857142871</c:v>
                </c:pt>
                <c:pt idx="4">
                  <c:v>0.70714285714285752</c:v>
                </c:pt>
                <c:pt idx="5">
                  <c:v>0.76428571428571379</c:v>
                </c:pt>
                <c:pt idx="6">
                  <c:v>0.75714285714285656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E53A-4BB9-B8C7-AE6D97A324BC}"/>
            </c:ext>
          </c:extLst>
        </c:ser>
        <c:ser>
          <c:idx val="3"/>
          <c:order val="1"/>
          <c:tx>
            <c:v>Sawdust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Sawdust!$E$13:$E$16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Sawdust!$S$13:$S$16</c:f>
              <c:numCache>
                <c:formatCode>0.000</c:formatCode>
                <c:ptCount val="4"/>
                <c:pt idx="0">
                  <c:v>0.93684210526315836</c:v>
                </c:pt>
                <c:pt idx="1">
                  <c:v>0.82222222222222086</c:v>
                </c:pt>
                <c:pt idx="2">
                  <c:v>0.74444444444444402</c:v>
                </c:pt>
                <c:pt idx="3">
                  <c:v>0.82142857142856995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3A-4BB9-B8C7-AE6D97A324BC}"/>
            </c:ext>
          </c:extLst>
        </c:ser>
        <c:ser>
          <c:idx val="4"/>
          <c:order val="2"/>
          <c:tx>
            <c:v>Cedar Fiber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'Cedar Fiber'!$E$13:$E$18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14</c:v>
                </c:pt>
              </c:numCache>
            </c:numRef>
          </c:xVal>
          <c:yVal>
            <c:numRef>
              <c:f>'Cedar Fiber'!$S$13:$S$18</c:f>
              <c:numCache>
                <c:formatCode>0.000</c:formatCode>
                <c:ptCount val="6"/>
                <c:pt idx="0">
                  <c:v>0.90588235294117725</c:v>
                </c:pt>
                <c:pt idx="1">
                  <c:v>0.9647058823529423</c:v>
                </c:pt>
                <c:pt idx="2">
                  <c:v>0.89285714285714257</c:v>
                </c:pt>
                <c:pt idx="3">
                  <c:v>0.88571428571428645</c:v>
                </c:pt>
                <c:pt idx="4">
                  <c:v>0.94999999999999918</c:v>
                </c:pt>
                <c:pt idx="5">
                  <c:v>0.84999999999999831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3A-4BB9-B8C7-AE6D97A324BC}"/>
            </c:ext>
          </c:extLst>
        </c:ser>
        <c:ser>
          <c:idx val="5"/>
          <c:order val="3"/>
          <c:tx>
            <c:v>Cotton Seed Hulls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'Cotton Seed Hulls'!$E$13:$E$17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14</c:v>
                </c:pt>
              </c:numCache>
            </c:numRef>
          </c:xVal>
          <c:yVal>
            <c:numRef>
              <c:f>'Cotton Seed Hulls'!$S$13:$S$17</c:f>
              <c:numCache>
                <c:formatCode>0.000</c:formatCode>
                <c:ptCount val="5"/>
                <c:pt idx="0">
                  <c:v>0.76470588235294124</c:v>
                </c:pt>
                <c:pt idx="1">
                  <c:v>0.95294117647058862</c:v>
                </c:pt>
                <c:pt idx="2">
                  <c:v>0.79999999999999638</c:v>
                </c:pt>
                <c:pt idx="3">
                  <c:v>0.78823529411764648</c:v>
                </c:pt>
                <c:pt idx="4">
                  <c:v>0.85000000000000075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3A-4BB9-B8C7-AE6D97A324BC}"/>
            </c:ext>
          </c:extLst>
        </c:ser>
        <c:ser>
          <c:idx val="6"/>
          <c:order val="4"/>
          <c:tx>
            <c:v>Magma Fiber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'Magma Fiber'!$E$13:$E$17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14</c:v>
                </c:pt>
              </c:numCache>
            </c:numRef>
          </c:xVal>
          <c:yVal>
            <c:numRef>
              <c:f>'Magma Fiber'!$S$13:$S$17</c:f>
              <c:numCache>
                <c:formatCode>0.000</c:formatCode>
                <c:ptCount val="5"/>
                <c:pt idx="0">
                  <c:v>0.96249999999999913</c:v>
                </c:pt>
                <c:pt idx="1">
                  <c:v>0.93684210526315748</c:v>
                </c:pt>
                <c:pt idx="2">
                  <c:v>0.98947368421052684</c:v>
                </c:pt>
                <c:pt idx="3">
                  <c:v>0.97435897435897378</c:v>
                </c:pt>
                <c:pt idx="4">
                  <c:v>0.95555555555555527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3A-4BB9-B8C7-AE6D97A324BC}"/>
            </c:ext>
          </c:extLst>
        </c:ser>
        <c:ser>
          <c:idx val="0"/>
          <c:order val="5"/>
          <c:tx>
            <c:v>WCA 100-300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'WCA 100-300'!$E$14:$E$17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'WCA 100-300'!$T$14:$T$17</c:f>
              <c:numCache>
                <c:formatCode>0.000</c:formatCode>
                <c:ptCount val="4"/>
                <c:pt idx="0">
                  <c:v>0.90254237288135553</c:v>
                </c:pt>
                <c:pt idx="1">
                  <c:v>0.88559322033898302</c:v>
                </c:pt>
                <c:pt idx="2">
                  <c:v>0.86864406779660897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A0-43F2-ABEB-40872F1E8BAA}"/>
            </c:ext>
          </c:extLst>
        </c:ser>
        <c:ser>
          <c:idx val="2"/>
          <c:order val="6"/>
          <c:tx>
            <c:v>WCA 200-300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'WCA 200-300'!$E$14:$E$17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</c:numCache>
            </c:numRef>
          </c:xVal>
          <c:yVal>
            <c:numRef>
              <c:f>'WCA 200-300'!$T$14:$T$17</c:f>
              <c:numCache>
                <c:formatCode>0.000</c:formatCode>
                <c:ptCount val="4"/>
                <c:pt idx="0">
                  <c:v>0.91525423728813571</c:v>
                </c:pt>
                <c:pt idx="1">
                  <c:v>0.89406779661016933</c:v>
                </c:pt>
                <c:pt idx="2">
                  <c:v>0.86864406779661052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A0-43F2-ABEB-40872F1E8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484559"/>
        <c:axId val="676484143"/>
        <c:extLst/>
      </c:scatterChart>
      <c:valAx>
        <c:axId val="676484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143"/>
        <c:crosses val="autoZero"/>
        <c:crossBetween val="midCat"/>
      </c:valAx>
      <c:valAx>
        <c:axId val="67648414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LCM Mass Fraction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51499602536763"/>
          <c:y val="0.66781554735662618"/>
          <c:w val="0.74155725402359896"/>
          <c:h val="0.1802148618062418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304375-382B-473D-87AD-0F80F71D0A38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21DDB66-47E8-46E1-A033-1B1CED5829A2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17E5CA-18F0-4995-A824-6413956339CD}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C2D263F-42A7-4BC5-A1B9-DEED0D27252F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633412</xdr:colOff>
      <xdr:row>30</xdr:row>
      <xdr:rowOff>100012</xdr:rowOff>
    </xdr:from>
    <xdr:to>
      <xdr:col>19</xdr:col>
      <xdr:colOff>419100</xdr:colOff>
      <xdr:row>47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94461F-A87B-46F8-BF57-F2B6DEE3D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360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A1F93D-8CBA-4C32-BA57-274CECF335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767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41C0F3-9839-48FC-8BC4-E4BCC92CE3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21</xdr:row>
      <xdr:rowOff>95250</xdr:rowOff>
    </xdr:from>
    <xdr:to>
      <xdr:col>17</xdr:col>
      <xdr:colOff>957263</xdr:colOff>
      <xdr:row>38</xdr:row>
      <xdr:rowOff>166688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3ACBAE-37BF-47FF-AE5D-85F2E8F55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22</xdr:row>
      <xdr:rowOff>85725</xdr:rowOff>
    </xdr:from>
    <xdr:to>
      <xdr:col>15</xdr:col>
      <xdr:colOff>147638</xdr:colOff>
      <xdr:row>39</xdr:row>
      <xdr:rowOff>157163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02F731-5188-4EB3-87A3-3D0C6DFB7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21</xdr:row>
      <xdr:rowOff>28575</xdr:rowOff>
    </xdr:from>
    <xdr:to>
      <xdr:col>17</xdr:col>
      <xdr:colOff>195263</xdr:colOff>
      <xdr:row>38</xdr:row>
      <xdr:rowOff>100013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54D084-B341-4987-B599-3805CCB14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22</xdr:row>
      <xdr:rowOff>142875</xdr:rowOff>
    </xdr:from>
    <xdr:to>
      <xdr:col>18</xdr:col>
      <xdr:colOff>280988</xdr:colOff>
      <xdr:row>40</xdr:row>
      <xdr:rowOff>23813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61C63A-BC4F-4DCF-8E81-EE2C118A9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22</xdr:row>
      <xdr:rowOff>142875</xdr:rowOff>
    </xdr:from>
    <xdr:to>
      <xdr:col>19</xdr:col>
      <xdr:colOff>280988</xdr:colOff>
      <xdr:row>40</xdr:row>
      <xdr:rowOff>23813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1131BA-8447-4CC4-8F3F-C5B4B06D6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22</xdr:row>
      <xdr:rowOff>142875</xdr:rowOff>
    </xdr:from>
    <xdr:to>
      <xdr:col>19</xdr:col>
      <xdr:colOff>280988</xdr:colOff>
      <xdr:row>40</xdr:row>
      <xdr:rowOff>23813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82C009-3669-4BEF-81F0-C3A778860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39934" cy="62713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3565D8-44CA-4830-93C0-149B930489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934" cy="62713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A5ED70-2CDD-48D6-8771-98C3B911D0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9EA0-1672-4725-9E3E-E4BE99F7DB27}">
  <dimension ref="C2:V50"/>
  <sheetViews>
    <sheetView tabSelected="1" topLeftCell="H1" workbookViewId="0">
      <selection activeCell="M16" sqref="M16"/>
    </sheetView>
  </sheetViews>
  <sheetFormatPr defaultRowHeight="15" x14ac:dyDescent="0.25"/>
  <cols>
    <col min="3" max="3" width="14.140625" bestFit="1" customWidth="1"/>
    <col min="4" max="4" width="15" bestFit="1" customWidth="1"/>
    <col min="5" max="5" width="19.140625" bestFit="1" customWidth="1"/>
    <col min="6" max="6" width="9.85546875" bestFit="1" customWidth="1"/>
    <col min="7" max="7" width="7.7109375" bestFit="1" customWidth="1"/>
    <col min="8" max="8" width="20.5703125" bestFit="1" customWidth="1"/>
    <col min="9" max="9" width="8.28515625" bestFit="1" customWidth="1"/>
    <col min="10" max="10" width="9.85546875" bestFit="1" customWidth="1"/>
    <col min="11" max="11" width="7.7109375" bestFit="1" customWidth="1"/>
    <col min="12" max="12" width="7.28515625" bestFit="1" customWidth="1"/>
    <col min="13" max="13" width="8.28515625" bestFit="1" customWidth="1"/>
    <col min="14" max="14" width="9.85546875" bestFit="1" customWidth="1"/>
    <col min="15" max="15" width="7.7109375" bestFit="1" customWidth="1"/>
    <col min="16" max="16" width="7.28515625" bestFit="1" customWidth="1"/>
    <col min="17" max="17" width="8.28515625" bestFit="1" customWidth="1"/>
    <col min="18" max="18" width="20.28515625" bestFit="1" customWidth="1"/>
    <col min="19" max="19" width="19.140625" bestFit="1" customWidth="1"/>
    <col min="20" max="20" width="12" bestFit="1" customWidth="1"/>
  </cols>
  <sheetData>
    <row r="2" spans="3:22" ht="23.25" x14ac:dyDescent="0.35"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3:22" x14ac:dyDescent="0.25">
      <c r="U3" s="34" t="s">
        <v>32</v>
      </c>
      <c r="V3" s="34"/>
    </row>
    <row r="4" spans="3:22" x14ac:dyDescent="0.25">
      <c r="U4" s="34" t="s">
        <v>31</v>
      </c>
      <c r="V4" s="34"/>
    </row>
    <row r="5" spans="3:22" s="2" customFormat="1" x14ac:dyDescent="0.25">
      <c r="C5" s="4"/>
      <c r="D5" s="5"/>
      <c r="E5" s="5"/>
      <c r="F5" s="28" t="s">
        <v>1</v>
      </c>
      <c r="G5" s="28"/>
      <c r="H5" s="28"/>
      <c r="I5" s="28"/>
      <c r="J5" s="28" t="s">
        <v>3</v>
      </c>
      <c r="K5" s="28"/>
      <c r="L5" s="28"/>
      <c r="M5" s="28"/>
      <c r="N5" s="28" t="s">
        <v>4</v>
      </c>
      <c r="O5" s="28"/>
      <c r="P5" s="28"/>
      <c r="Q5" s="28"/>
      <c r="R5" s="2" t="s">
        <v>12</v>
      </c>
      <c r="S5" s="2" t="s">
        <v>13</v>
      </c>
      <c r="T5" s="2" t="s">
        <v>21</v>
      </c>
    </row>
    <row r="6" spans="3:22" s="2" customFormat="1" ht="18.75" x14ac:dyDescent="0.3">
      <c r="C6" s="7" t="s">
        <v>2</v>
      </c>
      <c r="D6" s="6" t="s">
        <v>6</v>
      </c>
      <c r="E6" s="6" t="s">
        <v>7</v>
      </c>
      <c r="F6" s="6" t="s">
        <v>19</v>
      </c>
      <c r="G6" s="6" t="s">
        <v>18</v>
      </c>
      <c r="H6" s="6" t="s">
        <v>17</v>
      </c>
      <c r="I6" s="6" t="s">
        <v>20</v>
      </c>
      <c r="J6" s="6" t="s">
        <v>19</v>
      </c>
      <c r="K6" s="6" t="s">
        <v>18</v>
      </c>
      <c r="L6" s="6" t="s">
        <v>17</v>
      </c>
      <c r="M6" s="6" t="s">
        <v>20</v>
      </c>
      <c r="N6" s="6" t="s">
        <v>19</v>
      </c>
      <c r="O6" s="6" t="s">
        <v>18</v>
      </c>
      <c r="P6" s="4" t="s">
        <v>17</v>
      </c>
      <c r="Q6" s="6" t="s">
        <v>20</v>
      </c>
      <c r="R6" s="6" t="s">
        <v>14</v>
      </c>
      <c r="S6" s="6" t="s">
        <v>14</v>
      </c>
      <c r="T6" s="6" t="s">
        <v>22</v>
      </c>
      <c r="U6" s="2" t="s">
        <v>23</v>
      </c>
      <c r="V6" s="2" t="s">
        <v>24</v>
      </c>
    </row>
    <row r="7" spans="3:22" s="11" customFormat="1" x14ac:dyDescent="0.25">
      <c r="C7" s="30" t="s">
        <v>5</v>
      </c>
      <c r="D7" s="10">
        <v>200</v>
      </c>
      <c r="E7" s="11">
        <v>1</v>
      </c>
      <c r="F7" s="13">
        <v>25</v>
      </c>
      <c r="G7" s="14">
        <v>1.4</v>
      </c>
      <c r="H7" s="14">
        <v>16</v>
      </c>
      <c r="I7" s="17">
        <f>SUM(F7:H7)</f>
        <v>42.4</v>
      </c>
      <c r="J7" s="13">
        <f>M7-SUM(K7:L7)</f>
        <v>13.870000000000001</v>
      </c>
      <c r="K7" s="14">
        <f>O7</f>
        <v>0.22999999999999887</v>
      </c>
      <c r="L7" s="14">
        <f>H7</f>
        <v>16</v>
      </c>
      <c r="M7" s="17">
        <v>30.1</v>
      </c>
      <c r="N7" s="13">
        <v>0</v>
      </c>
      <c r="O7" s="14">
        <f t="shared" ref="O7:O27" si="0">V7+(U7-P7)</f>
        <v>0.22999999999999887</v>
      </c>
      <c r="P7" s="14">
        <f>H7</f>
        <v>16</v>
      </c>
      <c r="Q7" s="17">
        <f>P7+O7</f>
        <v>16.23</v>
      </c>
      <c r="R7" s="9">
        <f>M7/I7</f>
        <v>0.70990566037735858</v>
      </c>
      <c r="S7" s="9">
        <f>O7/G7</f>
        <v>0.16428571428571348</v>
      </c>
      <c r="T7" s="12">
        <f>J7/F7</f>
        <v>0.55480000000000007</v>
      </c>
      <c r="U7" s="11">
        <v>16.22</v>
      </c>
      <c r="V7" s="11">
        <v>0.01</v>
      </c>
    </row>
    <row r="8" spans="3:22" s="11" customFormat="1" x14ac:dyDescent="0.25">
      <c r="C8" s="31"/>
      <c r="D8" s="10">
        <v>200</v>
      </c>
      <c r="E8" s="11">
        <v>1</v>
      </c>
      <c r="F8" s="15">
        <v>25</v>
      </c>
      <c r="G8" s="16">
        <v>1.4</v>
      </c>
      <c r="H8" s="16">
        <v>16.2</v>
      </c>
      <c r="I8" s="18">
        <f>SUM(F8:H8)</f>
        <v>42.599999999999994</v>
      </c>
      <c r="J8" s="15">
        <f t="shared" ref="J8:J25" si="1">M8-SUM(K8:L8)</f>
        <v>15.940000000000001</v>
      </c>
      <c r="K8" s="16">
        <f>O8</f>
        <v>0.56000000000000116</v>
      </c>
      <c r="L8" s="16">
        <f t="shared" ref="L8:L27" si="2">H8</f>
        <v>16.2</v>
      </c>
      <c r="M8" s="18">
        <v>32.700000000000003</v>
      </c>
      <c r="N8" s="15">
        <v>0</v>
      </c>
      <c r="O8" s="16">
        <f t="shared" si="0"/>
        <v>0.56000000000000116</v>
      </c>
      <c r="P8" s="16">
        <f t="shared" ref="P8:P27" si="3">H8</f>
        <v>16.2</v>
      </c>
      <c r="Q8" s="18">
        <f t="shared" ref="Q8:Q27" si="4">P8+O8</f>
        <v>16.760000000000002</v>
      </c>
      <c r="R8" s="12">
        <f t="shared" ref="R8:R27" si="5">M8/I8</f>
        <v>0.7676056338028171</v>
      </c>
      <c r="S8" s="12">
        <f t="shared" ref="S8:S27" si="6">O8/G8</f>
        <v>0.40000000000000085</v>
      </c>
      <c r="T8" s="12">
        <f t="shared" ref="T8:T27" si="7">J8/F8</f>
        <v>0.63760000000000006</v>
      </c>
      <c r="U8" s="11">
        <v>15.98</v>
      </c>
      <c r="V8" s="11">
        <v>0.78</v>
      </c>
    </row>
    <row r="9" spans="3:22" s="11" customFormat="1" x14ac:dyDescent="0.25">
      <c r="C9" s="31"/>
      <c r="D9" s="10">
        <v>200</v>
      </c>
      <c r="E9" s="11">
        <v>1</v>
      </c>
      <c r="F9" s="15">
        <v>25</v>
      </c>
      <c r="G9" s="16">
        <v>1.4</v>
      </c>
      <c r="H9" s="16">
        <v>16.2</v>
      </c>
      <c r="I9" s="18">
        <f>SUM(F9:H9)</f>
        <v>42.599999999999994</v>
      </c>
      <c r="J9" s="15">
        <f t="shared" si="1"/>
        <v>14.27</v>
      </c>
      <c r="K9" s="16">
        <f t="shared" ref="K9:K27" si="8">O9</f>
        <v>0.73000000000000087</v>
      </c>
      <c r="L9" s="16">
        <f t="shared" si="2"/>
        <v>16.2</v>
      </c>
      <c r="M9" s="18">
        <v>31.2</v>
      </c>
      <c r="N9" s="15">
        <v>0</v>
      </c>
      <c r="O9" s="16">
        <f t="shared" si="0"/>
        <v>0.73000000000000087</v>
      </c>
      <c r="P9" s="16">
        <f t="shared" si="3"/>
        <v>16.2</v>
      </c>
      <c r="Q9" s="18">
        <f t="shared" si="4"/>
        <v>16.93</v>
      </c>
      <c r="R9" s="12">
        <f t="shared" si="5"/>
        <v>0.73239436619718323</v>
      </c>
      <c r="S9" s="12">
        <f t="shared" si="6"/>
        <v>0.52142857142857213</v>
      </c>
      <c r="T9" s="12">
        <f t="shared" si="7"/>
        <v>0.57079999999999997</v>
      </c>
      <c r="U9" s="11">
        <v>16.16</v>
      </c>
      <c r="V9" s="11">
        <v>0.77</v>
      </c>
    </row>
    <row r="10" spans="3:22" s="11" customFormat="1" x14ac:dyDescent="0.25">
      <c r="C10" s="31"/>
      <c r="D10" s="10">
        <v>200</v>
      </c>
      <c r="E10" s="11">
        <v>1</v>
      </c>
      <c r="F10" s="15">
        <v>25</v>
      </c>
      <c r="G10" s="16">
        <v>1.4</v>
      </c>
      <c r="H10" s="16">
        <v>16.2</v>
      </c>
      <c r="I10" s="18">
        <f>SUM(F10:H10)</f>
        <v>42.599999999999994</v>
      </c>
      <c r="J10" s="15">
        <f t="shared" si="1"/>
        <v>14.619999999999997</v>
      </c>
      <c r="K10" s="16">
        <f t="shared" si="8"/>
        <v>0.88000000000000189</v>
      </c>
      <c r="L10" s="16">
        <f t="shared" si="2"/>
        <v>16.2</v>
      </c>
      <c r="M10" s="18">
        <v>31.7</v>
      </c>
      <c r="N10" s="15">
        <v>0</v>
      </c>
      <c r="O10" s="16">
        <f t="shared" si="0"/>
        <v>0.88000000000000189</v>
      </c>
      <c r="P10" s="16">
        <f t="shared" si="3"/>
        <v>16.2</v>
      </c>
      <c r="Q10" s="18">
        <f t="shared" si="4"/>
        <v>17.080000000000002</v>
      </c>
      <c r="R10" s="12">
        <f t="shared" si="5"/>
        <v>0.74413145539906111</v>
      </c>
      <c r="S10" s="12">
        <f t="shared" si="6"/>
        <v>0.62857142857143</v>
      </c>
      <c r="T10" s="12">
        <f t="shared" si="7"/>
        <v>0.58479999999999988</v>
      </c>
      <c r="U10" s="11">
        <v>16.28</v>
      </c>
      <c r="V10" s="11">
        <v>0.8</v>
      </c>
    </row>
    <row r="11" spans="3:22" s="11" customFormat="1" x14ac:dyDescent="0.25">
      <c r="C11" s="31"/>
      <c r="D11" s="10">
        <v>200</v>
      </c>
      <c r="E11" s="11">
        <v>1</v>
      </c>
      <c r="F11" s="15">
        <v>25</v>
      </c>
      <c r="G11" s="16">
        <v>1.4</v>
      </c>
      <c r="H11" s="16">
        <v>16.05</v>
      </c>
      <c r="I11" s="18">
        <f>SUM(F11:H11)</f>
        <v>42.45</v>
      </c>
      <c r="J11" s="15">
        <f t="shared" si="1"/>
        <v>16.800000000000004</v>
      </c>
      <c r="K11" s="16">
        <f t="shared" si="8"/>
        <v>0.84999999999999876</v>
      </c>
      <c r="L11" s="16">
        <f>H11</f>
        <v>16.05</v>
      </c>
      <c r="M11" s="18">
        <v>33.700000000000003</v>
      </c>
      <c r="N11" s="15">
        <v>0</v>
      </c>
      <c r="O11" s="16">
        <f t="shared" si="0"/>
        <v>0.84999999999999876</v>
      </c>
      <c r="P11" s="19">
        <f>H11</f>
        <v>16.05</v>
      </c>
      <c r="Q11" s="18">
        <f t="shared" si="4"/>
        <v>16.899999999999999</v>
      </c>
      <c r="R11" s="12">
        <f t="shared" si="5"/>
        <v>0.79387514723203767</v>
      </c>
      <c r="S11" s="12">
        <f t="shared" si="6"/>
        <v>0.60714285714285632</v>
      </c>
      <c r="T11" s="12">
        <f>J11/F11</f>
        <v>0.67200000000000015</v>
      </c>
      <c r="U11" s="11">
        <v>16.11</v>
      </c>
      <c r="V11" s="11">
        <v>0.79</v>
      </c>
    </row>
    <row r="12" spans="3:22" s="11" customFormat="1" x14ac:dyDescent="0.25">
      <c r="C12" s="31"/>
      <c r="D12" s="10">
        <v>200</v>
      </c>
      <c r="E12" s="11">
        <v>4</v>
      </c>
      <c r="F12" s="15">
        <v>25</v>
      </c>
      <c r="G12" s="16">
        <v>1.44</v>
      </c>
      <c r="H12" s="16">
        <v>25.4</v>
      </c>
      <c r="I12" s="18">
        <f t="shared" ref="I12:I27" si="9">SUM(F12:H12)</f>
        <v>51.84</v>
      </c>
      <c r="J12" s="15">
        <f t="shared" si="1"/>
        <v>11.620000000000001</v>
      </c>
      <c r="K12" s="16">
        <f>O12</f>
        <v>0.58000000000000185</v>
      </c>
      <c r="L12" s="16">
        <f>H12</f>
        <v>25.4</v>
      </c>
      <c r="M12" s="18">
        <v>37.6</v>
      </c>
      <c r="N12" s="15">
        <v>0</v>
      </c>
      <c r="O12" s="16">
        <f t="shared" si="0"/>
        <v>0.58000000000000185</v>
      </c>
      <c r="P12" s="16">
        <f t="shared" si="3"/>
        <v>25.4</v>
      </c>
      <c r="Q12" s="18">
        <f t="shared" si="4"/>
        <v>25.98</v>
      </c>
      <c r="R12" s="12">
        <f>M12/I12</f>
        <v>0.72530864197530864</v>
      </c>
      <c r="S12" s="12">
        <f t="shared" si="6"/>
        <v>0.40277777777777907</v>
      </c>
      <c r="T12" s="12">
        <f t="shared" si="7"/>
        <v>0.46480000000000005</v>
      </c>
      <c r="U12" s="11">
        <v>25.23</v>
      </c>
      <c r="V12" s="11">
        <v>0.75</v>
      </c>
    </row>
    <row r="13" spans="3:22" s="11" customFormat="1" x14ac:dyDescent="0.25">
      <c r="C13" s="31"/>
      <c r="D13" s="10">
        <v>200</v>
      </c>
      <c r="E13" s="11">
        <v>7</v>
      </c>
      <c r="F13" s="15">
        <v>25</v>
      </c>
      <c r="G13" s="16">
        <v>1.4</v>
      </c>
      <c r="H13" s="16">
        <v>16</v>
      </c>
      <c r="I13" s="18">
        <f t="shared" si="9"/>
        <v>42.4</v>
      </c>
      <c r="J13" s="15">
        <f t="shared" si="1"/>
        <v>3.9999999999999147E-2</v>
      </c>
      <c r="K13" s="16">
        <f t="shared" si="8"/>
        <v>0.85999999999999877</v>
      </c>
      <c r="L13" s="16">
        <f t="shared" si="2"/>
        <v>16</v>
      </c>
      <c r="M13" s="18">
        <v>16.899999999999999</v>
      </c>
      <c r="N13" s="15">
        <v>0</v>
      </c>
      <c r="O13" s="16">
        <f t="shared" si="0"/>
        <v>0.85999999999999877</v>
      </c>
      <c r="P13" s="16">
        <f t="shared" si="3"/>
        <v>16</v>
      </c>
      <c r="Q13" s="18">
        <f t="shared" si="4"/>
        <v>16.86</v>
      </c>
      <c r="R13" s="12">
        <f t="shared" si="5"/>
        <v>0.39858490566037735</v>
      </c>
      <c r="S13" s="12">
        <f t="shared" si="6"/>
        <v>0.61428571428571344</v>
      </c>
      <c r="T13" s="12">
        <f t="shared" si="7"/>
        <v>1.5999999999999658E-3</v>
      </c>
      <c r="U13" s="11">
        <v>16.059999999999999</v>
      </c>
      <c r="V13" s="11">
        <v>0.8</v>
      </c>
    </row>
    <row r="14" spans="3:22" s="11" customFormat="1" x14ac:dyDescent="0.25">
      <c r="C14" s="31"/>
      <c r="D14" s="10">
        <v>200</v>
      </c>
      <c r="E14" s="11">
        <v>14</v>
      </c>
      <c r="F14" s="15">
        <v>25</v>
      </c>
      <c r="G14" s="16">
        <v>1.4</v>
      </c>
      <c r="H14" s="16">
        <v>16.2</v>
      </c>
      <c r="I14" s="18">
        <f t="shared" si="9"/>
        <v>42.599999999999994</v>
      </c>
      <c r="J14" s="15">
        <f t="shared" si="1"/>
        <v>17.230000000000004</v>
      </c>
      <c r="K14" s="16">
        <f t="shared" si="8"/>
        <v>0.77000000000000068</v>
      </c>
      <c r="L14" s="16">
        <f t="shared" si="2"/>
        <v>16.2</v>
      </c>
      <c r="M14" s="18">
        <v>34.200000000000003</v>
      </c>
      <c r="N14" s="15">
        <v>0</v>
      </c>
      <c r="O14" s="16">
        <f t="shared" si="0"/>
        <v>0.77000000000000068</v>
      </c>
      <c r="P14" s="16">
        <f t="shared" si="3"/>
        <v>16.2</v>
      </c>
      <c r="Q14" s="18">
        <f t="shared" si="4"/>
        <v>16.97</v>
      </c>
      <c r="R14" s="12">
        <f t="shared" si="5"/>
        <v>0.80281690140845086</v>
      </c>
      <c r="S14" s="12">
        <f t="shared" si="6"/>
        <v>0.55000000000000049</v>
      </c>
      <c r="T14" s="12">
        <f t="shared" si="7"/>
        <v>0.68920000000000015</v>
      </c>
      <c r="U14" s="11">
        <v>16.25</v>
      </c>
      <c r="V14" s="11">
        <v>0.72</v>
      </c>
    </row>
    <row r="15" spans="3:22" s="11" customFormat="1" x14ac:dyDescent="0.25">
      <c r="C15" s="31"/>
      <c r="D15" s="10">
        <v>200</v>
      </c>
      <c r="E15" s="11">
        <v>28</v>
      </c>
      <c r="F15" s="15">
        <v>25</v>
      </c>
      <c r="G15" s="16">
        <v>1.4</v>
      </c>
      <c r="H15" s="16">
        <v>24.5</v>
      </c>
      <c r="I15" s="18">
        <f t="shared" si="9"/>
        <v>50.9</v>
      </c>
      <c r="J15" s="15">
        <f t="shared" si="1"/>
        <v>0.16000000000000014</v>
      </c>
      <c r="K15" s="16">
        <f t="shared" si="8"/>
        <v>0.74</v>
      </c>
      <c r="L15" s="16">
        <f t="shared" si="2"/>
        <v>24.5</v>
      </c>
      <c r="M15" s="18">
        <v>25.4</v>
      </c>
      <c r="N15" s="15">
        <v>0</v>
      </c>
      <c r="O15" s="16">
        <f t="shared" si="0"/>
        <v>0.74</v>
      </c>
      <c r="P15" s="16">
        <f t="shared" si="3"/>
        <v>24.5</v>
      </c>
      <c r="Q15" s="18">
        <f t="shared" si="4"/>
        <v>25.24</v>
      </c>
      <c r="R15" s="12">
        <f t="shared" si="5"/>
        <v>0.49901768172888017</v>
      </c>
      <c r="S15" s="12">
        <f t="shared" si="6"/>
        <v>0.52857142857142858</v>
      </c>
      <c r="T15" s="12">
        <f t="shared" si="7"/>
        <v>6.4000000000000055E-3</v>
      </c>
      <c r="U15" s="11">
        <v>24.5</v>
      </c>
      <c r="V15" s="11">
        <v>0.74</v>
      </c>
    </row>
    <row r="16" spans="3:22" s="11" customFormat="1" x14ac:dyDescent="0.25">
      <c r="C16" s="31"/>
      <c r="D16" s="10">
        <v>200</v>
      </c>
      <c r="E16" s="11">
        <v>42</v>
      </c>
      <c r="F16" s="15">
        <v>25</v>
      </c>
      <c r="G16" s="16">
        <v>1.4</v>
      </c>
      <c r="H16" s="16">
        <f>H$50</f>
        <v>16.3</v>
      </c>
      <c r="I16" s="18">
        <f t="shared" si="9"/>
        <v>42.7</v>
      </c>
      <c r="J16" s="15">
        <f t="shared" si="1"/>
        <v>0.69999999999999929</v>
      </c>
      <c r="K16" s="16">
        <f t="shared" si="8"/>
        <v>0.30000000000000016</v>
      </c>
      <c r="L16" s="16">
        <f t="shared" si="2"/>
        <v>16.3</v>
      </c>
      <c r="M16" s="18">
        <v>17.3</v>
      </c>
      <c r="N16" s="15">
        <v>0</v>
      </c>
      <c r="O16" s="16">
        <f t="shared" si="0"/>
        <v>0.30000000000000016</v>
      </c>
      <c r="P16" s="16">
        <f t="shared" si="3"/>
        <v>16.3</v>
      </c>
      <c r="Q16" s="18">
        <f t="shared" si="4"/>
        <v>16.600000000000001</v>
      </c>
      <c r="R16" s="12">
        <f t="shared" si="5"/>
        <v>0.40515222482435598</v>
      </c>
      <c r="S16" s="12">
        <f t="shared" si="6"/>
        <v>0.21428571428571441</v>
      </c>
      <c r="T16" s="12">
        <f t="shared" si="7"/>
        <v>2.7999999999999973E-2</v>
      </c>
      <c r="U16" s="11">
        <v>15.96</v>
      </c>
      <c r="V16" s="11">
        <v>0.64</v>
      </c>
    </row>
    <row r="17" spans="3:22" s="11" customFormat="1" x14ac:dyDescent="0.25">
      <c r="C17" s="31"/>
      <c r="D17" s="10">
        <v>200</v>
      </c>
      <c r="E17" s="11">
        <v>42</v>
      </c>
      <c r="F17" s="15">
        <v>25</v>
      </c>
      <c r="G17" s="16">
        <v>1.4</v>
      </c>
      <c r="H17" s="16">
        <f>H$50</f>
        <v>16.3</v>
      </c>
      <c r="I17" s="18">
        <f t="shared" si="9"/>
        <v>42.7</v>
      </c>
      <c r="J17" s="15">
        <f t="shared" si="1"/>
        <v>9.620000000000001</v>
      </c>
      <c r="K17" s="16">
        <f t="shared" si="8"/>
        <v>0.67999999999999916</v>
      </c>
      <c r="L17" s="16">
        <f t="shared" si="2"/>
        <v>16.3</v>
      </c>
      <c r="M17" s="18">
        <v>26.6</v>
      </c>
      <c r="N17" s="15">
        <v>0</v>
      </c>
      <c r="O17" s="16">
        <f t="shared" si="0"/>
        <v>0.67999999999999916</v>
      </c>
      <c r="P17" s="16">
        <f t="shared" si="3"/>
        <v>16.3</v>
      </c>
      <c r="Q17" s="18">
        <f t="shared" si="4"/>
        <v>16.98</v>
      </c>
      <c r="R17" s="12">
        <f t="shared" si="5"/>
        <v>0.62295081967213117</v>
      </c>
      <c r="S17" s="12">
        <f t="shared" si="6"/>
        <v>0.48571428571428515</v>
      </c>
      <c r="T17" s="12">
        <f t="shared" si="7"/>
        <v>0.38480000000000003</v>
      </c>
      <c r="U17" s="11">
        <v>16.34</v>
      </c>
      <c r="V17" s="11">
        <v>0.64</v>
      </c>
    </row>
    <row r="18" spans="3:22" s="11" customFormat="1" x14ac:dyDescent="0.25">
      <c r="C18" s="31"/>
      <c r="D18" s="10">
        <v>120</v>
      </c>
      <c r="E18" s="11">
        <v>1</v>
      </c>
      <c r="F18" s="15">
        <v>25</v>
      </c>
      <c r="G18" s="16">
        <v>1.45</v>
      </c>
      <c r="H18" s="16">
        <v>25.5</v>
      </c>
      <c r="I18" s="18">
        <f t="shared" si="9"/>
        <v>51.95</v>
      </c>
      <c r="J18" s="15">
        <f t="shared" si="1"/>
        <v>11.599999999999998</v>
      </c>
      <c r="K18" s="16">
        <f t="shared" si="8"/>
        <v>1.3000000000000012</v>
      </c>
      <c r="L18" s="16">
        <f t="shared" si="2"/>
        <v>25.5</v>
      </c>
      <c r="M18" s="18">
        <v>38.4</v>
      </c>
      <c r="N18" s="15">
        <v>0</v>
      </c>
      <c r="O18" s="16">
        <f t="shared" si="0"/>
        <v>1.3000000000000012</v>
      </c>
      <c r="P18" s="16">
        <f t="shared" si="3"/>
        <v>25.5</v>
      </c>
      <c r="Q18" s="18">
        <f t="shared" si="4"/>
        <v>26.8</v>
      </c>
      <c r="R18" s="12">
        <f t="shared" si="5"/>
        <v>0.73917228103946098</v>
      </c>
      <c r="S18" s="12">
        <f>O18/G18</f>
        <v>0.89655172413793183</v>
      </c>
      <c r="T18" s="12">
        <f t="shared" si="7"/>
        <v>0.46399999999999991</v>
      </c>
      <c r="U18" s="11">
        <v>25.53</v>
      </c>
      <c r="V18" s="11">
        <v>1.27</v>
      </c>
    </row>
    <row r="19" spans="3:22" s="11" customFormat="1" x14ac:dyDescent="0.25">
      <c r="C19" s="31"/>
      <c r="D19" s="10">
        <v>120</v>
      </c>
      <c r="E19" s="11">
        <v>4</v>
      </c>
      <c r="F19" s="15">
        <v>25</v>
      </c>
      <c r="G19" s="16">
        <v>1.4</v>
      </c>
      <c r="H19" s="16">
        <v>22.4</v>
      </c>
      <c r="I19" s="18">
        <f t="shared" si="9"/>
        <v>48.8</v>
      </c>
      <c r="J19" s="15">
        <f t="shared" si="1"/>
        <v>19.409999999999997</v>
      </c>
      <c r="K19" s="16">
        <f t="shared" si="8"/>
        <v>0.99000000000000188</v>
      </c>
      <c r="L19" s="16">
        <f t="shared" si="2"/>
        <v>22.4</v>
      </c>
      <c r="M19" s="18">
        <v>42.8</v>
      </c>
      <c r="N19" s="15">
        <v>0</v>
      </c>
      <c r="O19" s="16">
        <f t="shared" si="0"/>
        <v>0.99000000000000188</v>
      </c>
      <c r="P19" s="16">
        <f t="shared" si="3"/>
        <v>22.4</v>
      </c>
      <c r="Q19" s="18">
        <f t="shared" si="4"/>
        <v>23.39</v>
      </c>
      <c r="R19" s="12">
        <f t="shared" si="5"/>
        <v>0.87704918032786883</v>
      </c>
      <c r="S19" s="12">
        <f t="shared" si="6"/>
        <v>0.70714285714285852</v>
      </c>
      <c r="T19" s="12">
        <f t="shared" si="7"/>
        <v>0.77639999999999987</v>
      </c>
      <c r="U19" s="11">
        <v>22.48</v>
      </c>
      <c r="V19" s="11">
        <v>0.91</v>
      </c>
    </row>
    <row r="20" spans="3:22" s="11" customFormat="1" x14ac:dyDescent="0.25">
      <c r="C20" s="31"/>
      <c r="D20" s="10">
        <v>120</v>
      </c>
      <c r="E20" s="11">
        <v>4</v>
      </c>
      <c r="F20" s="15">
        <v>25</v>
      </c>
      <c r="G20" s="16">
        <v>1.4</v>
      </c>
      <c r="H20" s="16">
        <v>22.24</v>
      </c>
      <c r="I20" s="18">
        <f>SUM(F20:H20)</f>
        <v>48.64</v>
      </c>
      <c r="J20" s="15">
        <f t="shared" si="1"/>
        <v>15.159999999999997</v>
      </c>
      <c r="K20" s="16">
        <f t="shared" si="8"/>
        <v>1.0000000000000031</v>
      </c>
      <c r="L20" s="16">
        <f t="shared" si="2"/>
        <v>22.24</v>
      </c>
      <c r="M20" s="18">
        <v>38.4</v>
      </c>
      <c r="N20" s="15">
        <v>0</v>
      </c>
      <c r="O20" s="16">
        <f t="shared" si="0"/>
        <v>1.0000000000000031</v>
      </c>
      <c r="P20" s="16">
        <f t="shared" si="3"/>
        <v>22.24</v>
      </c>
      <c r="Q20" s="18">
        <f t="shared" si="4"/>
        <v>23.240000000000002</v>
      </c>
      <c r="R20" s="12">
        <f t="shared" si="5"/>
        <v>0.78947368421052633</v>
      </c>
      <c r="S20" s="12">
        <f t="shared" si="6"/>
        <v>0.71428571428571652</v>
      </c>
      <c r="T20" s="12">
        <f t="shared" si="7"/>
        <v>0.60639999999999983</v>
      </c>
      <c r="U20" s="11">
        <v>22.35</v>
      </c>
      <c r="V20" s="11">
        <v>0.89</v>
      </c>
    </row>
    <row r="21" spans="3:22" s="11" customFormat="1" x14ac:dyDescent="0.25">
      <c r="C21" s="31"/>
      <c r="D21" s="10">
        <v>120</v>
      </c>
      <c r="E21" s="24">
        <v>7</v>
      </c>
      <c r="F21" s="16">
        <v>25</v>
      </c>
      <c r="G21" s="16">
        <v>1.4</v>
      </c>
      <c r="H21" s="16">
        <v>24.8</v>
      </c>
      <c r="I21" s="18">
        <f t="shared" si="9"/>
        <v>51.2</v>
      </c>
      <c r="J21" s="15">
        <f t="shared" si="1"/>
        <v>4.3999999999999986</v>
      </c>
      <c r="K21" s="16">
        <f t="shared" si="8"/>
        <v>1.3</v>
      </c>
      <c r="L21" s="16">
        <f t="shared" si="2"/>
        <v>24.8</v>
      </c>
      <c r="M21" s="18">
        <v>30.5</v>
      </c>
      <c r="N21" s="15">
        <v>0</v>
      </c>
      <c r="O21" s="16">
        <f t="shared" si="0"/>
        <v>1.3</v>
      </c>
      <c r="P21" s="16">
        <f t="shared" si="3"/>
        <v>24.8</v>
      </c>
      <c r="Q21" s="18">
        <f t="shared" si="4"/>
        <v>26.1</v>
      </c>
      <c r="R21" s="12">
        <f t="shared" si="5"/>
        <v>0.595703125</v>
      </c>
      <c r="S21" s="12">
        <f>O21/G21</f>
        <v>0.92857142857142871</v>
      </c>
      <c r="T21" s="12">
        <f t="shared" si="7"/>
        <v>0.17599999999999993</v>
      </c>
      <c r="U21" s="11">
        <v>25.05</v>
      </c>
      <c r="V21" s="11">
        <v>1.05</v>
      </c>
    </row>
    <row r="22" spans="3:22" s="11" customFormat="1" x14ac:dyDescent="0.25">
      <c r="C22" s="31"/>
      <c r="D22" s="10">
        <v>120</v>
      </c>
      <c r="E22" s="24">
        <v>7</v>
      </c>
      <c r="F22">
        <v>25</v>
      </c>
      <c r="G22">
        <v>1.4</v>
      </c>
      <c r="H22">
        <v>25</v>
      </c>
      <c r="I22" s="24">
        <f>SUM(F22:H22)</f>
        <v>51.4</v>
      </c>
      <c r="J22">
        <f t="shared" si="1"/>
        <v>24.909999999999997</v>
      </c>
      <c r="K22">
        <f t="shared" si="8"/>
        <v>0.99000000000000044</v>
      </c>
      <c r="L22">
        <f t="shared" si="2"/>
        <v>25</v>
      </c>
      <c r="M22" s="24">
        <v>50.9</v>
      </c>
      <c r="N22">
        <v>0</v>
      </c>
      <c r="O22">
        <f t="shared" si="0"/>
        <v>0.99000000000000044</v>
      </c>
      <c r="P22" s="16">
        <f t="shared" si="3"/>
        <v>25</v>
      </c>
      <c r="Q22" s="24">
        <f t="shared" si="4"/>
        <v>25.990000000000002</v>
      </c>
      <c r="R22" s="12">
        <f t="shared" si="5"/>
        <v>0.99027237354085607</v>
      </c>
      <c r="S22" s="12">
        <f>O22/G22</f>
        <v>0.70714285714285752</v>
      </c>
      <c r="T22" s="12">
        <f t="shared" si="7"/>
        <v>0.99639999999999984</v>
      </c>
      <c r="U22" s="11">
        <v>24.98</v>
      </c>
      <c r="V22" s="11">
        <v>1.01</v>
      </c>
    </row>
    <row r="23" spans="3:22" s="11" customFormat="1" x14ac:dyDescent="0.25">
      <c r="C23" s="31"/>
      <c r="D23" s="10">
        <v>120</v>
      </c>
      <c r="E23" s="24">
        <v>14</v>
      </c>
      <c r="F23" s="11">
        <v>25</v>
      </c>
      <c r="G23" s="11">
        <v>1.4</v>
      </c>
      <c r="H23" s="11">
        <v>22.18</v>
      </c>
      <c r="I23" s="24">
        <f t="shared" si="9"/>
        <v>48.58</v>
      </c>
      <c r="J23" s="11">
        <f t="shared" si="1"/>
        <v>5.0000000000000711E-2</v>
      </c>
      <c r="K23" s="11">
        <f t="shared" si="8"/>
        <v>1.0699999999999992</v>
      </c>
      <c r="L23" s="11">
        <f t="shared" si="2"/>
        <v>22.18</v>
      </c>
      <c r="M23" s="24">
        <v>23.3</v>
      </c>
      <c r="N23" s="11">
        <v>0</v>
      </c>
      <c r="O23" s="11">
        <f t="shared" si="0"/>
        <v>1.0699999999999992</v>
      </c>
      <c r="P23" s="16">
        <f t="shared" si="3"/>
        <v>22.18</v>
      </c>
      <c r="Q23" s="24">
        <f t="shared" si="4"/>
        <v>23.25</v>
      </c>
      <c r="R23" s="12">
        <f>M23/I23</f>
        <v>0.47962124331000416</v>
      </c>
      <c r="S23" s="12">
        <f t="shared" si="6"/>
        <v>0.76428571428571379</v>
      </c>
      <c r="T23" s="12">
        <f t="shared" si="7"/>
        <v>2.0000000000000282E-3</v>
      </c>
      <c r="U23" s="11">
        <v>22.22</v>
      </c>
      <c r="V23" s="11">
        <v>1.03</v>
      </c>
    </row>
    <row r="24" spans="3:22" s="11" customFormat="1" x14ac:dyDescent="0.25">
      <c r="C24" s="31"/>
      <c r="D24" s="10">
        <v>120</v>
      </c>
      <c r="E24" s="24">
        <v>14</v>
      </c>
      <c r="F24" s="11">
        <v>25</v>
      </c>
      <c r="G24" s="11">
        <v>1.4</v>
      </c>
      <c r="H24" s="11">
        <v>24.87</v>
      </c>
      <c r="I24" s="24">
        <f>SUM(F24:H24)</f>
        <v>51.269999999999996</v>
      </c>
      <c r="J24" s="11">
        <f t="shared" si="1"/>
        <v>5.07</v>
      </c>
      <c r="K24" s="11">
        <f t="shared" si="8"/>
        <v>1.0599999999999992</v>
      </c>
      <c r="L24" s="11">
        <f t="shared" si="2"/>
        <v>24.87</v>
      </c>
      <c r="M24" s="24">
        <v>31</v>
      </c>
      <c r="N24" s="11">
        <v>0</v>
      </c>
      <c r="O24" s="11">
        <f t="shared" si="0"/>
        <v>1.0599999999999992</v>
      </c>
      <c r="P24" s="16">
        <f t="shared" si="3"/>
        <v>24.87</v>
      </c>
      <c r="Q24" s="24">
        <f t="shared" si="4"/>
        <v>25.93</v>
      </c>
      <c r="R24" s="12">
        <f t="shared" si="5"/>
        <v>0.60464209089135956</v>
      </c>
      <c r="S24" s="12">
        <f>O24/G24</f>
        <v>0.75714285714285656</v>
      </c>
      <c r="T24" s="12">
        <f t="shared" si="7"/>
        <v>0.20280000000000001</v>
      </c>
      <c r="U24" s="11">
        <v>25</v>
      </c>
      <c r="V24" s="11">
        <v>0.93</v>
      </c>
    </row>
    <row r="25" spans="3:22" s="11" customFormat="1" x14ac:dyDescent="0.25">
      <c r="C25" s="31"/>
      <c r="D25" s="10">
        <v>90</v>
      </c>
      <c r="E25" s="24">
        <v>1</v>
      </c>
      <c r="F25" s="11">
        <v>15</v>
      </c>
      <c r="G25" s="11">
        <v>0.82</v>
      </c>
      <c r="H25" s="11">
        <v>11.8</v>
      </c>
      <c r="I25" s="24">
        <f t="shared" si="9"/>
        <v>27.62</v>
      </c>
      <c r="J25" s="11">
        <f t="shared" si="1"/>
        <v>6.7200000000000006</v>
      </c>
      <c r="K25" s="11">
        <f t="shared" si="8"/>
        <v>0.77999999999999914</v>
      </c>
      <c r="L25" s="11">
        <f t="shared" si="2"/>
        <v>11.8</v>
      </c>
      <c r="M25" s="24">
        <v>19.3</v>
      </c>
      <c r="N25" s="11">
        <v>0</v>
      </c>
      <c r="O25" s="11">
        <f t="shared" si="0"/>
        <v>0.77999999999999914</v>
      </c>
      <c r="P25" s="16">
        <f t="shared" si="3"/>
        <v>11.8</v>
      </c>
      <c r="Q25" s="24">
        <f t="shared" si="4"/>
        <v>12.58</v>
      </c>
      <c r="R25" s="12">
        <f t="shared" si="5"/>
        <v>0.69876900796524255</v>
      </c>
      <c r="S25" s="12">
        <f t="shared" si="6"/>
        <v>0.95121951219512091</v>
      </c>
      <c r="T25" s="12">
        <f t="shared" si="7"/>
        <v>0.44800000000000006</v>
      </c>
      <c r="U25" s="11">
        <v>11.84</v>
      </c>
      <c r="V25" s="11">
        <v>0.74</v>
      </c>
    </row>
    <row r="26" spans="3:22" s="11" customFormat="1" x14ac:dyDescent="0.25">
      <c r="C26" s="31"/>
      <c r="D26" s="10">
        <v>90</v>
      </c>
      <c r="E26" s="24">
        <v>4</v>
      </c>
      <c r="F26" s="11">
        <v>25.02</v>
      </c>
      <c r="G26" s="19">
        <v>1.4</v>
      </c>
      <c r="H26" s="19">
        <v>24.07</v>
      </c>
      <c r="I26" s="24">
        <f t="shared" si="9"/>
        <v>50.489999999999995</v>
      </c>
      <c r="J26" s="11">
        <f>M26-SUM(K26:L26)</f>
        <v>23.94</v>
      </c>
      <c r="K26" s="11">
        <f>O26</f>
        <v>1.3099999999999996</v>
      </c>
      <c r="L26" s="11">
        <f t="shared" si="2"/>
        <v>24.07</v>
      </c>
      <c r="M26" s="24">
        <v>49.32</v>
      </c>
      <c r="N26" s="11">
        <v>0</v>
      </c>
      <c r="O26" s="11">
        <f t="shared" si="0"/>
        <v>1.3099999999999996</v>
      </c>
      <c r="P26" s="16">
        <f t="shared" si="3"/>
        <v>24.07</v>
      </c>
      <c r="Q26" s="24">
        <f t="shared" si="4"/>
        <v>25.38</v>
      </c>
      <c r="R26" s="12">
        <f>M26/I26</f>
        <v>0.97682709447415339</v>
      </c>
      <c r="S26" s="12">
        <f>O26/G26</f>
        <v>0.9357142857142855</v>
      </c>
      <c r="T26" s="12">
        <f t="shared" si="7"/>
        <v>0.95683453237410077</v>
      </c>
      <c r="U26" s="11">
        <v>24.09</v>
      </c>
      <c r="V26" s="11">
        <v>1.29</v>
      </c>
    </row>
    <row r="27" spans="3:22" s="11" customFormat="1" x14ac:dyDescent="0.25">
      <c r="C27" s="31"/>
      <c r="D27" s="10">
        <v>90</v>
      </c>
      <c r="E27" s="24">
        <v>7</v>
      </c>
      <c r="F27" s="11">
        <v>15</v>
      </c>
      <c r="G27" s="11">
        <v>0.85</v>
      </c>
      <c r="H27" s="11">
        <v>11.7</v>
      </c>
      <c r="I27" s="24">
        <f t="shared" si="9"/>
        <v>27.549999999999997</v>
      </c>
      <c r="J27" s="11">
        <f>M27-SUM(K27:L27)</f>
        <v>10.229999999999999</v>
      </c>
      <c r="K27" s="11">
        <f t="shared" si="8"/>
        <v>0.77000000000000135</v>
      </c>
      <c r="L27" s="11">
        <f t="shared" si="2"/>
        <v>11.7</v>
      </c>
      <c r="M27" s="24">
        <v>22.7</v>
      </c>
      <c r="N27" s="11">
        <v>0</v>
      </c>
      <c r="O27" s="11">
        <f t="shared" si="0"/>
        <v>0.77000000000000135</v>
      </c>
      <c r="P27" s="16">
        <f t="shared" si="3"/>
        <v>11.7</v>
      </c>
      <c r="Q27" s="24">
        <f t="shared" si="4"/>
        <v>12.47</v>
      </c>
      <c r="R27" s="12">
        <f t="shared" si="5"/>
        <v>0.82395644283121605</v>
      </c>
      <c r="S27" s="12">
        <f t="shared" si="6"/>
        <v>0.90588235294117814</v>
      </c>
      <c r="T27" s="12">
        <f t="shared" si="7"/>
        <v>0.68199999999999994</v>
      </c>
      <c r="U27" s="11">
        <v>11.72</v>
      </c>
      <c r="V27" s="11">
        <v>0.75</v>
      </c>
    </row>
    <row r="28" spans="3:22" x14ac:dyDescent="0.25">
      <c r="C28" s="31"/>
      <c r="D28" s="1">
        <v>90</v>
      </c>
      <c r="E28" s="24">
        <v>14</v>
      </c>
      <c r="I28" s="24"/>
      <c r="M28" s="24"/>
      <c r="Q28" s="24"/>
      <c r="R28" s="8"/>
      <c r="S28" s="8"/>
    </row>
    <row r="39" spans="8:9" x14ac:dyDescent="0.25">
      <c r="H39" t="s">
        <v>15</v>
      </c>
    </row>
    <row r="40" spans="8:9" x14ac:dyDescent="0.25">
      <c r="H40">
        <v>16.399999999999999</v>
      </c>
      <c r="I40" t="s">
        <v>16</v>
      </c>
    </row>
    <row r="41" spans="8:9" x14ac:dyDescent="0.25">
      <c r="H41">
        <v>16.399999999999999</v>
      </c>
      <c r="I41" t="s">
        <v>16</v>
      </c>
    </row>
    <row r="42" spans="8:9" x14ac:dyDescent="0.25">
      <c r="H42">
        <v>16.5</v>
      </c>
      <c r="I42" t="s">
        <v>16</v>
      </c>
    </row>
    <row r="43" spans="8:9" x14ac:dyDescent="0.25">
      <c r="H43">
        <v>16</v>
      </c>
      <c r="I43" t="s">
        <v>16</v>
      </c>
    </row>
    <row r="44" spans="8:9" x14ac:dyDescent="0.25">
      <c r="H44">
        <v>16.3</v>
      </c>
      <c r="I44" t="s">
        <v>16</v>
      </c>
    </row>
    <row r="45" spans="8:9" x14ac:dyDescent="0.25">
      <c r="H45">
        <v>16</v>
      </c>
      <c r="I45" t="s">
        <v>16</v>
      </c>
    </row>
    <row r="46" spans="8:9" x14ac:dyDescent="0.25">
      <c r="H46">
        <v>16.100000000000001</v>
      </c>
      <c r="I46" t="s">
        <v>16</v>
      </c>
    </row>
    <row r="47" spans="8:9" x14ac:dyDescent="0.25">
      <c r="H47">
        <v>16.3</v>
      </c>
      <c r="I47" t="s">
        <v>16</v>
      </c>
    </row>
    <row r="48" spans="8:9" x14ac:dyDescent="0.25">
      <c r="H48">
        <v>16.2</v>
      </c>
      <c r="I48" t="s">
        <v>16</v>
      </c>
    </row>
    <row r="49" spans="8:9" x14ac:dyDescent="0.25">
      <c r="H49">
        <v>16.5</v>
      </c>
      <c r="I49" t="s">
        <v>16</v>
      </c>
    </row>
    <row r="50" spans="8:9" x14ac:dyDescent="0.25">
      <c r="H50">
        <f>ROUND(AVERAGE(H40:H49),1)</f>
        <v>16.3</v>
      </c>
      <c r="I50" t="s">
        <v>16</v>
      </c>
    </row>
  </sheetData>
  <mergeCells count="5">
    <mergeCell ref="F5:I5"/>
    <mergeCell ref="J5:M5"/>
    <mergeCell ref="N5:Q5"/>
    <mergeCell ref="C2:T2"/>
    <mergeCell ref="C7:C28"/>
  </mergeCells>
  <pageMargins left="0.7" right="0.7" top="0.75" bottom="0.75" header="0.3" footer="0.3"/>
  <pageSetup orientation="portrait" r:id="rId1"/>
  <ignoredErrors>
    <ignoredError sqref="I7:I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BEFD-ABB2-41D9-9E20-1BB463D13DBB}">
  <dimension ref="C2:V36"/>
  <sheetViews>
    <sheetView topLeftCell="F1" workbookViewId="0">
      <selection activeCell="U3" sqref="U3:V4"/>
    </sheetView>
  </sheetViews>
  <sheetFormatPr defaultRowHeight="15" x14ac:dyDescent="0.25"/>
  <cols>
    <col min="3" max="3" width="14.140625" bestFit="1" customWidth="1"/>
    <col min="4" max="4" width="15" bestFit="1" customWidth="1"/>
    <col min="5" max="5" width="12.85546875" bestFit="1" customWidth="1"/>
    <col min="6" max="6" width="9.85546875" bestFit="1" customWidth="1"/>
    <col min="7" max="7" width="7.7109375" bestFit="1" customWidth="1"/>
    <col min="8" max="8" width="7.28515625" bestFit="1" customWidth="1"/>
    <col min="9" max="9" width="8.28515625" bestFit="1" customWidth="1"/>
    <col min="10" max="10" width="9.85546875" bestFit="1" customWidth="1"/>
    <col min="11" max="11" width="7.7109375" bestFit="1" customWidth="1"/>
    <col min="12" max="12" width="7.28515625" bestFit="1" customWidth="1"/>
    <col min="13" max="13" width="8.28515625" bestFit="1" customWidth="1"/>
    <col min="14" max="14" width="9.85546875" bestFit="1" customWidth="1"/>
    <col min="15" max="15" width="7.7109375" bestFit="1" customWidth="1"/>
    <col min="16" max="16" width="7.28515625" bestFit="1" customWidth="1"/>
    <col min="17" max="17" width="8.28515625" bestFit="1" customWidth="1"/>
    <col min="18" max="18" width="20.28515625" bestFit="1" customWidth="1"/>
    <col min="19" max="19" width="19.140625" bestFit="1" customWidth="1"/>
  </cols>
  <sheetData>
    <row r="2" spans="3:22" ht="23.25" x14ac:dyDescent="0.35"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3:22" x14ac:dyDescent="0.25">
      <c r="U3" s="34" t="s">
        <v>32</v>
      </c>
      <c r="V3" s="34"/>
    </row>
    <row r="4" spans="3:22" x14ac:dyDescent="0.25">
      <c r="U4" s="34" t="s">
        <v>31</v>
      </c>
      <c r="V4" s="34"/>
    </row>
    <row r="5" spans="3:22" s="2" customFormat="1" x14ac:dyDescent="0.25">
      <c r="C5" s="4"/>
      <c r="D5" s="5"/>
      <c r="E5" s="5"/>
      <c r="F5" s="28" t="s">
        <v>1</v>
      </c>
      <c r="G5" s="28"/>
      <c r="H5" s="28"/>
      <c r="I5" s="28"/>
      <c r="J5" s="28" t="s">
        <v>3</v>
      </c>
      <c r="K5" s="28"/>
      <c r="L5" s="28"/>
      <c r="M5" s="28"/>
      <c r="N5" s="28" t="s">
        <v>4</v>
      </c>
      <c r="O5" s="28"/>
      <c r="P5" s="28"/>
      <c r="Q5" s="28"/>
      <c r="R5" s="2" t="s">
        <v>12</v>
      </c>
      <c r="S5" s="2" t="s">
        <v>13</v>
      </c>
      <c r="T5" s="2" t="s">
        <v>21</v>
      </c>
      <c r="U5" s="32" t="s">
        <v>25</v>
      </c>
      <c r="V5" s="32"/>
    </row>
    <row r="6" spans="3:22" s="2" customFormat="1" ht="18.75" x14ac:dyDescent="0.3">
      <c r="C6" s="7" t="s">
        <v>2</v>
      </c>
      <c r="D6" s="6" t="s">
        <v>6</v>
      </c>
      <c r="E6" s="6" t="s">
        <v>7</v>
      </c>
      <c r="F6" s="6" t="s">
        <v>19</v>
      </c>
      <c r="G6" s="6" t="s">
        <v>18</v>
      </c>
      <c r="H6" s="6" t="s">
        <v>17</v>
      </c>
      <c r="I6" s="6" t="s">
        <v>20</v>
      </c>
      <c r="J6" s="6" t="s">
        <v>19</v>
      </c>
      <c r="K6" s="6" t="s">
        <v>18</v>
      </c>
      <c r="L6" s="6" t="s">
        <v>17</v>
      </c>
      <c r="M6" s="6" t="s">
        <v>20</v>
      </c>
      <c r="N6" s="6" t="s">
        <v>19</v>
      </c>
      <c r="O6" s="6" t="s">
        <v>18</v>
      </c>
      <c r="P6" s="6" t="s">
        <v>17</v>
      </c>
      <c r="Q6" s="6" t="s">
        <v>20</v>
      </c>
      <c r="R6" s="6" t="s">
        <v>14</v>
      </c>
      <c r="S6" s="6" t="s">
        <v>14</v>
      </c>
      <c r="T6" s="6" t="s">
        <v>22</v>
      </c>
      <c r="U6" s="2" t="s">
        <v>23</v>
      </c>
      <c r="V6" s="2" t="s">
        <v>24</v>
      </c>
    </row>
    <row r="7" spans="3:22" x14ac:dyDescent="0.25">
      <c r="C7" s="30" t="s">
        <v>8</v>
      </c>
      <c r="D7" s="1">
        <v>200</v>
      </c>
      <c r="E7">
        <v>1</v>
      </c>
      <c r="F7" s="13">
        <v>15</v>
      </c>
      <c r="G7" s="14">
        <v>0.78</v>
      </c>
      <c r="H7" s="14">
        <v>11.45</v>
      </c>
      <c r="I7" s="17">
        <f>SUM(F7:H7)</f>
        <v>27.229999999999997</v>
      </c>
      <c r="J7" s="13">
        <f>M7-SUM(K7:L7)</f>
        <v>10.339999999999998</v>
      </c>
      <c r="K7" s="14">
        <f>O7</f>
        <v>0.59000000000000097</v>
      </c>
      <c r="L7" s="14">
        <f>H7</f>
        <v>11.45</v>
      </c>
      <c r="M7" s="17">
        <v>22.38</v>
      </c>
      <c r="N7" s="13">
        <v>0</v>
      </c>
      <c r="O7" s="14">
        <f>V7+(U7-P7)</f>
        <v>0.59000000000000097</v>
      </c>
      <c r="P7" s="14">
        <f>H7</f>
        <v>11.45</v>
      </c>
      <c r="Q7" s="17">
        <f>O7+P7</f>
        <v>12.040000000000001</v>
      </c>
      <c r="R7" s="8">
        <f>M7/I7</f>
        <v>0.82188762394417925</v>
      </c>
      <c r="S7" s="8">
        <f>O7/G7</f>
        <v>0.75641025641025761</v>
      </c>
      <c r="T7" s="11">
        <f>J7/F7</f>
        <v>0.68933333333333324</v>
      </c>
      <c r="U7">
        <v>11.49</v>
      </c>
      <c r="V7">
        <v>0.55000000000000004</v>
      </c>
    </row>
    <row r="8" spans="3:22" x14ac:dyDescent="0.25">
      <c r="C8" s="33"/>
      <c r="D8" s="1">
        <v>200</v>
      </c>
      <c r="E8">
        <v>4</v>
      </c>
      <c r="F8" s="15">
        <v>25</v>
      </c>
      <c r="G8" s="16">
        <v>1.39</v>
      </c>
      <c r="H8" s="16">
        <v>16.11</v>
      </c>
      <c r="I8" s="18">
        <f>SUM(F8:H8)</f>
        <v>42.5</v>
      </c>
      <c r="J8" s="15">
        <f>M8-SUM(K8:L8)</f>
        <v>21.799999999999997</v>
      </c>
      <c r="K8" s="16">
        <f t="shared" ref="K8:K20" si="0">O8</f>
        <v>0.84999999999999987</v>
      </c>
      <c r="L8" s="16">
        <f t="shared" ref="L8:L19" si="1">H8</f>
        <v>16.11</v>
      </c>
      <c r="M8" s="18">
        <v>38.76</v>
      </c>
      <c r="N8" s="15">
        <v>0</v>
      </c>
      <c r="O8" s="16">
        <f>V8+(U8-P8)</f>
        <v>0.84999999999999987</v>
      </c>
      <c r="P8" s="16">
        <f>H8</f>
        <v>16.11</v>
      </c>
      <c r="Q8" s="18">
        <f>O8+P8</f>
        <v>16.96</v>
      </c>
      <c r="R8" s="8">
        <f>M8/I8</f>
        <v>0.91199999999999992</v>
      </c>
      <c r="S8" s="8">
        <f>O8/G8</f>
        <v>0.61151079136690645</v>
      </c>
      <c r="T8" s="11">
        <f>J8/F8</f>
        <v>0.87199999999999989</v>
      </c>
      <c r="U8">
        <v>16.2</v>
      </c>
      <c r="V8">
        <v>0.76</v>
      </c>
    </row>
    <row r="9" spans="3:22" x14ac:dyDescent="0.25">
      <c r="C9" s="33"/>
      <c r="D9" s="1">
        <v>200</v>
      </c>
      <c r="E9">
        <v>7</v>
      </c>
      <c r="F9" s="15">
        <v>15</v>
      </c>
      <c r="G9" s="16">
        <v>0.8</v>
      </c>
      <c r="H9" s="16">
        <v>10.6</v>
      </c>
      <c r="I9" s="18">
        <f>SUM(F9:H9)</f>
        <v>26.4</v>
      </c>
      <c r="J9" s="15">
        <f>M9-SUM(K9:L9)</f>
        <v>9.5</v>
      </c>
      <c r="K9" s="16">
        <f>O9</f>
        <v>0.51000000000000045</v>
      </c>
      <c r="L9" s="16">
        <f t="shared" si="1"/>
        <v>10.6</v>
      </c>
      <c r="M9" s="18">
        <v>20.61</v>
      </c>
      <c r="N9" s="15">
        <v>0</v>
      </c>
      <c r="O9" s="16">
        <f>V9+(U9-P9)</f>
        <v>0.51000000000000045</v>
      </c>
      <c r="P9" s="16">
        <f>H9</f>
        <v>10.6</v>
      </c>
      <c r="Q9" s="18">
        <f t="shared" ref="Q9:Q20" si="2">O9+P9</f>
        <v>11.11</v>
      </c>
      <c r="R9" s="8">
        <f t="shared" ref="R9:R19" si="3">M9/I9</f>
        <v>0.78068181818181825</v>
      </c>
      <c r="S9" s="8">
        <f t="shared" ref="S9:S19" si="4">O9/G9</f>
        <v>0.63750000000000051</v>
      </c>
      <c r="T9" s="11">
        <f t="shared" ref="T9:T19" si="5">J9/F9</f>
        <v>0.6333333333333333</v>
      </c>
      <c r="U9">
        <v>10.66</v>
      </c>
      <c r="V9">
        <v>0.45</v>
      </c>
    </row>
    <row r="10" spans="3:22" x14ac:dyDescent="0.25">
      <c r="C10" s="33"/>
      <c r="D10" s="1">
        <v>200</v>
      </c>
      <c r="E10">
        <v>14</v>
      </c>
      <c r="F10" s="15">
        <v>25</v>
      </c>
      <c r="G10" s="16">
        <v>1.4</v>
      </c>
      <c r="H10" s="16">
        <v>16.53</v>
      </c>
      <c r="I10" s="18">
        <f>SUM(F10:H10)</f>
        <v>42.93</v>
      </c>
      <c r="J10" s="23">
        <v>19.269444444444442</v>
      </c>
      <c r="K10" s="16">
        <f>O10</f>
        <v>0.71999999999999753</v>
      </c>
      <c r="L10" s="16">
        <f>H10</f>
        <v>16.53</v>
      </c>
      <c r="M10" s="18">
        <v>21.31</v>
      </c>
      <c r="N10" s="15">
        <v>0</v>
      </c>
      <c r="O10" s="16">
        <f>V10+(U10-P10)</f>
        <v>0.71999999999999753</v>
      </c>
      <c r="P10" s="16">
        <f>H10</f>
        <v>16.53</v>
      </c>
      <c r="Q10" s="18">
        <f t="shared" si="2"/>
        <v>17.25</v>
      </c>
      <c r="R10" s="8">
        <f>M10/I10</f>
        <v>0.49638947123223848</v>
      </c>
      <c r="S10" s="8">
        <f>O10/G10</f>
        <v>0.51428571428571257</v>
      </c>
      <c r="T10" s="11">
        <f>J10/F10</f>
        <v>0.77077777777777767</v>
      </c>
      <c r="U10">
        <v>16.559999999999999</v>
      </c>
      <c r="V10">
        <v>0.69</v>
      </c>
    </row>
    <row r="11" spans="3:22" x14ac:dyDescent="0.25">
      <c r="C11" s="33"/>
      <c r="D11" s="1">
        <v>200</v>
      </c>
      <c r="E11">
        <v>28</v>
      </c>
      <c r="F11" s="15"/>
      <c r="G11" s="16"/>
      <c r="H11" s="16"/>
      <c r="I11" s="18"/>
      <c r="J11" s="15"/>
      <c r="K11" s="16"/>
      <c r="L11" s="16"/>
      <c r="M11" s="18"/>
      <c r="N11" s="15">
        <v>0</v>
      </c>
      <c r="O11" s="16"/>
      <c r="P11" s="16"/>
      <c r="Q11" s="18">
        <f t="shared" si="2"/>
        <v>0</v>
      </c>
      <c r="R11" s="8"/>
      <c r="S11" s="8"/>
      <c r="T11" s="11"/>
    </row>
    <row r="12" spans="3:22" x14ac:dyDescent="0.25">
      <c r="C12" s="33"/>
      <c r="D12" s="1">
        <v>200</v>
      </c>
      <c r="E12">
        <v>42</v>
      </c>
      <c r="F12" s="15"/>
      <c r="G12" s="16"/>
      <c r="H12" s="16"/>
      <c r="I12" s="18"/>
      <c r="J12" s="15"/>
      <c r="K12" s="16"/>
      <c r="L12" s="16"/>
      <c r="M12" s="18"/>
      <c r="N12" s="15">
        <v>0</v>
      </c>
      <c r="O12" s="16"/>
      <c r="P12" s="16"/>
      <c r="Q12" s="18">
        <f t="shared" si="2"/>
        <v>0</v>
      </c>
      <c r="R12" s="8"/>
      <c r="S12" s="8"/>
      <c r="T12" s="11"/>
    </row>
    <row r="13" spans="3:22" x14ac:dyDescent="0.25">
      <c r="C13" s="33"/>
      <c r="D13" s="1">
        <v>120</v>
      </c>
      <c r="E13">
        <v>1</v>
      </c>
      <c r="F13" s="15">
        <v>15</v>
      </c>
      <c r="G13" s="16">
        <v>0.95</v>
      </c>
      <c r="H13" s="16">
        <v>11.9</v>
      </c>
      <c r="I13" s="18">
        <f t="shared" ref="I13:I19" si="6">SUM(F13:H13)</f>
        <v>27.85</v>
      </c>
      <c r="J13" s="15">
        <f t="shared" ref="J13:J19" si="7">M13-SUM(K13:L13)</f>
        <v>4.8899999999999988</v>
      </c>
      <c r="K13" s="16">
        <f t="shared" si="0"/>
        <v>0.89000000000000046</v>
      </c>
      <c r="L13" s="16">
        <f t="shared" si="1"/>
        <v>11.9</v>
      </c>
      <c r="M13" s="18">
        <v>17.68</v>
      </c>
      <c r="N13" s="15">
        <v>0</v>
      </c>
      <c r="O13" s="16">
        <f t="shared" ref="O13:O19" si="8">V13+(U13-P13)</f>
        <v>0.89000000000000046</v>
      </c>
      <c r="P13" s="16">
        <f t="shared" ref="P13:P19" si="9">H13</f>
        <v>11.9</v>
      </c>
      <c r="Q13" s="18">
        <f t="shared" si="2"/>
        <v>12.790000000000001</v>
      </c>
      <c r="R13" s="8">
        <f t="shared" si="3"/>
        <v>0.63482944344703762</v>
      </c>
      <c r="S13" s="8">
        <f>O13/G13</f>
        <v>0.93684210526315836</v>
      </c>
      <c r="T13" s="11">
        <f t="shared" si="5"/>
        <v>0.3259999999999999</v>
      </c>
      <c r="U13" s="16">
        <v>11.96</v>
      </c>
      <c r="V13">
        <v>0.83</v>
      </c>
    </row>
    <row r="14" spans="3:22" x14ac:dyDescent="0.25">
      <c r="C14" s="33"/>
      <c r="D14" s="1">
        <v>120</v>
      </c>
      <c r="E14">
        <v>4</v>
      </c>
      <c r="F14" s="15">
        <v>15</v>
      </c>
      <c r="G14" s="16">
        <v>0.9</v>
      </c>
      <c r="H14" s="16">
        <v>11.8</v>
      </c>
      <c r="I14" s="18">
        <f t="shared" si="6"/>
        <v>27.700000000000003</v>
      </c>
      <c r="J14" s="15">
        <f t="shared" si="7"/>
        <v>9.740000000000002</v>
      </c>
      <c r="K14" s="16">
        <f t="shared" si="0"/>
        <v>0.73999999999999877</v>
      </c>
      <c r="L14" s="16">
        <f t="shared" si="1"/>
        <v>11.8</v>
      </c>
      <c r="M14" s="18">
        <v>22.28</v>
      </c>
      <c r="N14" s="15">
        <v>0</v>
      </c>
      <c r="O14" s="16">
        <f t="shared" si="8"/>
        <v>0.73999999999999877</v>
      </c>
      <c r="P14" s="16">
        <f t="shared" si="9"/>
        <v>11.8</v>
      </c>
      <c r="Q14" s="18">
        <f t="shared" si="2"/>
        <v>12.54</v>
      </c>
      <c r="R14" s="8">
        <f t="shared" si="3"/>
        <v>0.80433212996389891</v>
      </c>
      <c r="S14" s="8">
        <f t="shared" si="4"/>
        <v>0.82222222222222086</v>
      </c>
      <c r="T14" s="11">
        <f t="shared" si="5"/>
        <v>0.64933333333333343</v>
      </c>
      <c r="U14" s="16">
        <v>11.86</v>
      </c>
      <c r="V14">
        <v>0.68</v>
      </c>
    </row>
    <row r="15" spans="3:22" x14ac:dyDescent="0.25">
      <c r="C15" s="33"/>
      <c r="D15" s="1">
        <v>120</v>
      </c>
      <c r="E15">
        <v>7</v>
      </c>
      <c r="F15" s="15">
        <v>15</v>
      </c>
      <c r="G15" s="16">
        <v>0.9</v>
      </c>
      <c r="H15" s="16">
        <v>11.8</v>
      </c>
      <c r="I15" s="18">
        <f t="shared" si="6"/>
        <v>27.700000000000003</v>
      </c>
      <c r="J15" s="15">
        <f t="shared" si="7"/>
        <v>4.6599999999999984</v>
      </c>
      <c r="K15" s="16">
        <f t="shared" si="0"/>
        <v>0.6699999999999996</v>
      </c>
      <c r="L15" s="16">
        <f t="shared" si="1"/>
        <v>11.8</v>
      </c>
      <c r="M15" s="18">
        <v>17.13</v>
      </c>
      <c r="N15" s="15">
        <v>0</v>
      </c>
      <c r="O15" s="16">
        <f t="shared" si="8"/>
        <v>0.6699999999999996</v>
      </c>
      <c r="P15" s="16">
        <f t="shared" si="9"/>
        <v>11.8</v>
      </c>
      <c r="Q15" s="18">
        <f t="shared" si="2"/>
        <v>12.47</v>
      </c>
      <c r="R15" s="8">
        <f t="shared" si="3"/>
        <v>0.6184115523465703</v>
      </c>
      <c r="S15" s="8">
        <f t="shared" si="4"/>
        <v>0.74444444444444402</v>
      </c>
      <c r="T15" s="11">
        <f t="shared" si="5"/>
        <v>0.31066666666666654</v>
      </c>
      <c r="U15" s="16">
        <v>11.82</v>
      </c>
      <c r="V15">
        <v>0.65</v>
      </c>
    </row>
    <row r="16" spans="3:22" x14ac:dyDescent="0.25">
      <c r="C16" s="33"/>
      <c r="D16" s="1">
        <v>120</v>
      </c>
      <c r="E16">
        <v>14</v>
      </c>
      <c r="F16" s="15">
        <v>25</v>
      </c>
      <c r="G16" s="19">
        <v>1.4</v>
      </c>
      <c r="H16" s="19">
        <v>16.05</v>
      </c>
      <c r="I16" s="18">
        <f t="shared" si="6"/>
        <v>42.45</v>
      </c>
      <c r="J16" s="15">
        <f t="shared" si="7"/>
        <v>20.930000000000003</v>
      </c>
      <c r="K16" s="16">
        <f t="shared" si="0"/>
        <v>1.1499999999999979</v>
      </c>
      <c r="L16" s="16">
        <f t="shared" si="1"/>
        <v>16.05</v>
      </c>
      <c r="M16" s="18">
        <v>38.130000000000003</v>
      </c>
      <c r="N16" s="15">
        <v>0</v>
      </c>
      <c r="O16" s="16">
        <f t="shared" si="8"/>
        <v>1.1499999999999979</v>
      </c>
      <c r="P16" s="16">
        <f t="shared" si="9"/>
        <v>16.05</v>
      </c>
      <c r="Q16" s="18">
        <f t="shared" si="2"/>
        <v>17.2</v>
      </c>
      <c r="R16" s="8">
        <f>M16/I16</f>
        <v>0.89823321554770319</v>
      </c>
      <c r="S16" s="8">
        <f>O16/G16</f>
        <v>0.82142857142856995</v>
      </c>
      <c r="T16" s="11">
        <f>J16/F16</f>
        <v>0.83720000000000017</v>
      </c>
      <c r="U16" s="16">
        <v>16.059999999999999</v>
      </c>
      <c r="V16">
        <v>1.1399999999999999</v>
      </c>
    </row>
    <row r="17" spans="3:22" x14ac:dyDescent="0.25">
      <c r="C17" s="33"/>
      <c r="D17" s="1">
        <v>90</v>
      </c>
      <c r="E17">
        <v>1</v>
      </c>
      <c r="F17" s="15">
        <v>15</v>
      </c>
      <c r="G17" s="16">
        <v>0.8</v>
      </c>
      <c r="H17" s="16">
        <v>12.1</v>
      </c>
      <c r="I17" s="18">
        <f t="shared" si="6"/>
        <v>27.9</v>
      </c>
      <c r="J17" s="15">
        <f t="shared" si="7"/>
        <v>10.24</v>
      </c>
      <c r="K17" s="16">
        <f>O17</f>
        <v>0.71000000000000063</v>
      </c>
      <c r="L17" s="16">
        <f t="shared" si="1"/>
        <v>12.1</v>
      </c>
      <c r="M17" s="18">
        <v>23.05</v>
      </c>
      <c r="N17" s="15">
        <v>0</v>
      </c>
      <c r="O17" s="16">
        <f t="shared" si="8"/>
        <v>0.71000000000000063</v>
      </c>
      <c r="P17" s="16">
        <f t="shared" si="9"/>
        <v>12.1</v>
      </c>
      <c r="Q17" s="18">
        <f t="shared" si="2"/>
        <v>12.81</v>
      </c>
      <c r="R17" s="8">
        <f t="shared" si="3"/>
        <v>0.82616487455197141</v>
      </c>
      <c r="S17" s="8">
        <f t="shared" si="4"/>
        <v>0.88750000000000073</v>
      </c>
      <c r="T17" s="11">
        <f>J17/F17</f>
        <v>0.68266666666666664</v>
      </c>
      <c r="U17" s="16">
        <v>12.07</v>
      </c>
      <c r="V17">
        <v>0.74</v>
      </c>
    </row>
    <row r="18" spans="3:22" x14ac:dyDescent="0.25">
      <c r="C18" s="33"/>
      <c r="D18" s="1">
        <v>90</v>
      </c>
      <c r="E18">
        <v>4</v>
      </c>
      <c r="F18" s="15">
        <v>25</v>
      </c>
      <c r="G18" s="19">
        <v>1.4</v>
      </c>
      <c r="H18" s="19">
        <v>24.48</v>
      </c>
      <c r="I18" s="18">
        <f t="shared" si="6"/>
        <v>50.879999999999995</v>
      </c>
      <c r="J18" s="15">
        <f t="shared" si="7"/>
        <v>23.840000000000003</v>
      </c>
      <c r="K18" s="16">
        <f>O18</f>
        <v>1.3799999999999997</v>
      </c>
      <c r="L18" s="19">
        <f t="shared" si="1"/>
        <v>24.48</v>
      </c>
      <c r="M18" s="18">
        <v>49.7</v>
      </c>
      <c r="N18" s="15">
        <v>0</v>
      </c>
      <c r="O18" s="19">
        <f t="shared" si="8"/>
        <v>1.3799999999999997</v>
      </c>
      <c r="P18" s="19">
        <f t="shared" si="9"/>
        <v>24.48</v>
      </c>
      <c r="Q18" s="18">
        <f t="shared" si="2"/>
        <v>25.86</v>
      </c>
      <c r="R18" s="8">
        <f t="shared" si="3"/>
        <v>0.97680817610062909</v>
      </c>
      <c r="S18" s="8">
        <f t="shared" si="4"/>
        <v>0.98571428571428554</v>
      </c>
      <c r="T18" s="11">
        <f>J18/F18</f>
        <v>0.95360000000000011</v>
      </c>
      <c r="U18" s="19">
        <v>24.5</v>
      </c>
      <c r="V18">
        <v>1.36</v>
      </c>
    </row>
    <row r="19" spans="3:22" x14ac:dyDescent="0.25">
      <c r="C19" s="33"/>
      <c r="D19" s="1">
        <v>90</v>
      </c>
      <c r="E19">
        <v>7</v>
      </c>
      <c r="F19" s="15">
        <v>15</v>
      </c>
      <c r="G19" s="16">
        <v>0.8</v>
      </c>
      <c r="H19" s="16">
        <v>11.7</v>
      </c>
      <c r="I19" s="18">
        <f t="shared" si="6"/>
        <v>27.5</v>
      </c>
      <c r="J19" s="15">
        <f t="shared" si="7"/>
        <v>9.9499999999999993</v>
      </c>
      <c r="K19" s="16">
        <f t="shared" si="0"/>
        <v>0.75000000000000067</v>
      </c>
      <c r="L19" s="16">
        <f t="shared" si="1"/>
        <v>11.7</v>
      </c>
      <c r="M19" s="18">
        <v>22.4</v>
      </c>
      <c r="N19" s="15">
        <v>0</v>
      </c>
      <c r="O19" s="16">
        <f t="shared" si="8"/>
        <v>0.75000000000000067</v>
      </c>
      <c r="P19" s="16">
        <f t="shared" si="9"/>
        <v>11.7</v>
      </c>
      <c r="Q19" s="18">
        <f t="shared" si="2"/>
        <v>12.45</v>
      </c>
      <c r="R19" s="8">
        <f t="shared" si="3"/>
        <v>0.81454545454545446</v>
      </c>
      <c r="S19" s="8">
        <f t="shared" si="4"/>
        <v>0.93750000000000078</v>
      </c>
      <c r="T19" s="11">
        <f t="shared" si="5"/>
        <v>0.66333333333333333</v>
      </c>
      <c r="U19" s="16">
        <v>11.75</v>
      </c>
      <c r="V19">
        <v>0.7</v>
      </c>
    </row>
    <row r="20" spans="3:22" x14ac:dyDescent="0.25">
      <c r="C20" s="33"/>
      <c r="D20" s="1">
        <v>90</v>
      </c>
      <c r="E20">
        <v>14</v>
      </c>
      <c r="F20" s="15"/>
      <c r="G20" s="16"/>
      <c r="H20" s="16"/>
      <c r="I20" s="18"/>
      <c r="J20" s="15">
        <f>L20-K20</f>
        <v>0</v>
      </c>
      <c r="K20" s="16">
        <f t="shared" si="0"/>
        <v>0</v>
      </c>
      <c r="L20" s="16"/>
      <c r="M20" s="18"/>
      <c r="N20" s="15">
        <v>0</v>
      </c>
      <c r="O20" s="16"/>
      <c r="P20" s="16"/>
      <c r="Q20" s="18">
        <f t="shared" si="2"/>
        <v>0</v>
      </c>
      <c r="R20" s="8"/>
      <c r="S20" s="8"/>
    </row>
    <row r="33" spans="6:6" x14ac:dyDescent="0.25">
      <c r="F33">
        <f>25+25+25+15</f>
        <v>90</v>
      </c>
    </row>
    <row r="34" spans="6:6" x14ac:dyDescent="0.25">
      <c r="F34">
        <v>69.36999999999999</v>
      </c>
    </row>
    <row r="35" spans="6:6" x14ac:dyDescent="0.25">
      <c r="F35">
        <f>F34*25/F33</f>
        <v>19.269444444444442</v>
      </c>
    </row>
    <row r="36" spans="6:6" x14ac:dyDescent="0.25">
      <c r="F36">
        <f>F34*15/F33</f>
        <v>11.561666666666666</v>
      </c>
    </row>
  </sheetData>
  <mergeCells count="6">
    <mergeCell ref="C2:T2"/>
    <mergeCell ref="U5:V5"/>
    <mergeCell ref="C7:C20"/>
    <mergeCell ref="F5:I5"/>
    <mergeCell ref="J5:M5"/>
    <mergeCell ref="N5:Q5"/>
  </mergeCells>
  <pageMargins left="0.7" right="0.7" top="0.75" bottom="0.75" header="0.3" footer="0.3"/>
  <pageSetup orientation="portrait" r:id="rId1"/>
  <ignoredErrors>
    <ignoredError sqref="I7:I1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505A-6989-4D12-B3C7-2D8D232E7087}">
  <dimension ref="C2:V24"/>
  <sheetViews>
    <sheetView topLeftCell="F1" workbookViewId="0">
      <selection activeCell="U3" sqref="U3:V4"/>
    </sheetView>
  </sheetViews>
  <sheetFormatPr defaultRowHeight="15" x14ac:dyDescent="0.25"/>
  <cols>
    <col min="3" max="3" width="14.140625" bestFit="1" customWidth="1"/>
    <col min="4" max="4" width="15" bestFit="1" customWidth="1"/>
    <col min="5" max="5" width="12.85546875" bestFit="1" customWidth="1"/>
    <col min="6" max="6" width="9.85546875" bestFit="1" customWidth="1"/>
    <col min="7" max="7" width="7.7109375" bestFit="1" customWidth="1"/>
    <col min="8" max="8" width="7.28515625" bestFit="1" customWidth="1"/>
    <col min="9" max="9" width="8.28515625" bestFit="1" customWidth="1"/>
    <col min="10" max="10" width="9.85546875" bestFit="1" customWidth="1"/>
    <col min="11" max="11" width="7.7109375" bestFit="1" customWidth="1"/>
    <col min="12" max="12" width="7.28515625" bestFit="1" customWidth="1"/>
    <col min="13" max="13" width="8.28515625" bestFit="1" customWidth="1"/>
    <col min="14" max="14" width="9.85546875" bestFit="1" customWidth="1"/>
    <col min="15" max="15" width="7.7109375" bestFit="1" customWidth="1"/>
    <col min="16" max="16" width="7.28515625" bestFit="1" customWidth="1"/>
    <col min="17" max="17" width="8.28515625" bestFit="1" customWidth="1"/>
    <col min="18" max="18" width="20.28515625" bestFit="1" customWidth="1"/>
    <col min="19" max="19" width="19.140625" bestFit="1" customWidth="1"/>
  </cols>
  <sheetData>
    <row r="2" spans="3:22" ht="23.25" x14ac:dyDescent="0.35"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3:22" x14ac:dyDescent="0.25">
      <c r="U3" s="34" t="s">
        <v>32</v>
      </c>
      <c r="V3" s="34"/>
    </row>
    <row r="4" spans="3:22" x14ac:dyDescent="0.25">
      <c r="U4" s="34" t="s">
        <v>31</v>
      </c>
      <c r="V4" s="34"/>
    </row>
    <row r="5" spans="3:22" s="2" customFormat="1" x14ac:dyDescent="0.25">
      <c r="C5" s="4"/>
      <c r="D5" s="5"/>
      <c r="E5" s="5"/>
      <c r="F5" s="28" t="s">
        <v>1</v>
      </c>
      <c r="G5" s="28"/>
      <c r="H5" s="28"/>
      <c r="I5" s="28"/>
      <c r="J5" s="28" t="s">
        <v>3</v>
      </c>
      <c r="K5" s="28"/>
      <c r="L5" s="28"/>
      <c r="M5" s="28"/>
      <c r="N5" s="28" t="s">
        <v>4</v>
      </c>
      <c r="O5" s="28"/>
      <c r="P5" s="28"/>
      <c r="Q5" s="28"/>
      <c r="R5" s="2" t="s">
        <v>12</v>
      </c>
      <c r="S5" s="2" t="s">
        <v>13</v>
      </c>
      <c r="T5" s="2" t="s">
        <v>21</v>
      </c>
    </row>
    <row r="6" spans="3:22" s="2" customFormat="1" ht="18.75" x14ac:dyDescent="0.3">
      <c r="C6" s="7" t="s">
        <v>2</v>
      </c>
      <c r="D6" s="6" t="s">
        <v>6</v>
      </c>
      <c r="E6" s="6" t="s">
        <v>7</v>
      </c>
      <c r="F6" s="6" t="s">
        <v>19</v>
      </c>
      <c r="G6" s="6" t="s">
        <v>18</v>
      </c>
      <c r="H6" s="6" t="s">
        <v>17</v>
      </c>
      <c r="I6" s="6" t="s">
        <v>20</v>
      </c>
      <c r="J6" s="6" t="s">
        <v>19</v>
      </c>
      <c r="K6" s="6" t="s">
        <v>18</v>
      </c>
      <c r="L6" s="6" t="s">
        <v>17</v>
      </c>
      <c r="M6" s="6" t="s">
        <v>20</v>
      </c>
      <c r="N6" s="6" t="s">
        <v>19</v>
      </c>
      <c r="O6" s="6" t="s">
        <v>18</v>
      </c>
      <c r="P6" s="6" t="s">
        <v>17</v>
      </c>
      <c r="Q6" s="6" t="s">
        <v>20</v>
      </c>
      <c r="R6" s="6" t="s">
        <v>14</v>
      </c>
      <c r="S6" s="6" t="s">
        <v>14</v>
      </c>
      <c r="T6" s="6" t="s">
        <v>22</v>
      </c>
      <c r="U6" s="2" t="s">
        <v>23</v>
      </c>
      <c r="V6" s="2" t="s">
        <v>24</v>
      </c>
    </row>
    <row r="7" spans="3:22" x14ac:dyDescent="0.25">
      <c r="C7" s="30" t="s">
        <v>9</v>
      </c>
      <c r="D7" s="1">
        <v>200</v>
      </c>
      <c r="E7">
        <v>1</v>
      </c>
      <c r="F7" s="13">
        <v>15</v>
      </c>
      <c r="G7" s="14">
        <v>0.8</v>
      </c>
      <c r="H7" s="14">
        <v>12</v>
      </c>
      <c r="I7" s="17">
        <f>SUM(F7:H7)</f>
        <v>27.8</v>
      </c>
      <c r="J7" s="13">
        <f>M7-SUM(K7:L7)</f>
        <v>10.129999999999999</v>
      </c>
      <c r="K7" s="14">
        <f>O7</f>
        <v>0.5900000000000003</v>
      </c>
      <c r="L7" s="14">
        <f>H7</f>
        <v>12</v>
      </c>
      <c r="M7" s="17">
        <v>22.72</v>
      </c>
      <c r="N7" s="13">
        <v>0</v>
      </c>
      <c r="O7" s="14">
        <f>V7+(U7-P7)</f>
        <v>0.5900000000000003</v>
      </c>
      <c r="P7" s="14">
        <f>H7</f>
        <v>12</v>
      </c>
      <c r="Q7" s="17">
        <f>O7+P7</f>
        <v>12.59</v>
      </c>
      <c r="R7" s="8">
        <f>M7/I7</f>
        <v>0.81726618705035969</v>
      </c>
      <c r="S7" s="8">
        <f>O7/G7</f>
        <v>0.73750000000000038</v>
      </c>
      <c r="T7" s="11">
        <f>J7/F7</f>
        <v>0.67533333333333323</v>
      </c>
      <c r="U7">
        <v>11.9</v>
      </c>
      <c r="V7">
        <v>0.69</v>
      </c>
    </row>
    <row r="8" spans="3:22" x14ac:dyDescent="0.25">
      <c r="C8" s="33"/>
      <c r="D8" s="1">
        <v>200</v>
      </c>
      <c r="E8">
        <v>4</v>
      </c>
      <c r="F8" s="15">
        <v>25</v>
      </c>
      <c r="G8" s="16">
        <v>1.4</v>
      </c>
      <c r="H8" s="16">
        <v>24.29</v>
      </c>
      <c r="I8" s="18">
        <f>SUM(F8:H8)</f>
        <v>50.69</v>
      </c>
      <c r="J8" s="15">
        <f>M8-SUM(K8:L8)</f>
        <v>19.890000000000004</v>
      </c>
      <c r="K8" s="16">
        <f>O8</f>
        <v>0.91000000000000025</v>
      </c>
      <c r="L8" s="16">
        <f>H8</f>
        <v>24.29</v>
      </c>
      <c r="M8" s="18">
        <v>45.09</v>
      </c>
      <c r="N8" s="15">
        <v>0</v>
      </c>
      <c r="O8" s="16">
        <f>V8+(U8-P8)</f>
        <v>0.91000000000000025</v>
      </c>
      <c r="P8" s="16">
        <f>H8</f>
        <v>24.29</v>
      </c>
      <c r="Q8" s="18">
        <f>O8+P8</f>
        <v>25.2</v>
      </c>
      <c r="R8" s="8">
        <f>M8/I8</f>
        <v>0.88952456105740785</v>
      </c>
      <c r="S8" s="8">
        <f>O8/G8</f>
        <v>0.65000000000000024</v>
      </c>
      <c r="T8" s="11">
        <f>J8/F8</f>
        <v>0.7956000000000002</v>
      </c>
      <c r="U8">
        <v>24.36</v>
      </c>
      <c r="V8">
        <v>0.84</v>
      </c>
    </row>
    <row r="9" spans="3:22" x14ac:dyDescent="0.25">
      <c r="C9" s="33"/>
      <c r="D9" s="1">
        <v>200</v>
      </c>
      <c r="E9">
        <v>7</v>
      </c>
      <c r="F9" s="15">
        <v>15</v>
      </c>
      <c r="G9" s="16">
        <v>0.8</v>
      </c>
      <c r="H9" s="16">
        <v>11.8</v>
      </c>
      <c r="I9" s="18">
        <f t="shared" ref="I9:I20" si="0">SUM(F9:H9)</f>
        <v>27.6</v>
      </c>
      <c r="J9" s="15">
        <f>M9-SUM(K9:L9)</f>
        <v>4.740000000000002</v>
      </c>
      <c r="K9" s="16">
        <f t="shared" ref="K9:K20" si="1">O9</f>
        <v>0.64999999999999891</v>
      </c>
      <c r="L9" s="16">
        <f t="shared" ref="L9:L21" si="2">H9</f>
        <v>11.8</v>
      </c>
      <c r="M9" s="18">
        <v>17.190000000000001</v>
      </c>
      <c r="N9" s="15">
        <v>0</v>
      </c>
      <c r="O9" s="16">
        <f>V9+(U9-P9)</f>
        <v>0.64999999999999891</v>
      </c>
      <c r="P9" s="16">
        <f>H9</f>
        <v>11.8</v>
      </c>
      <c r="Q9" s="18">
        <f t="shared" ref="Q9:Q21" si="3">O9+P9</f>
        <v>12.45</v>
      </c>
      <c r="R9" s="8">
        <f t="shared" ref="R9:R21" si="4">M9/I9</f>
        <v>0.62282608695652175</v>
      </c>
      <c r="S9" s="8">
        <f t="shared" ref="S9:S19" si="5">O9/G9</f>
        <v>0.81249999999999856</v>
      </c>
      <c r="T9" s="11">
        <f t="shared" ref="T9:T21" si="6">J9/F9</f>
        <v>0.31600000000000011</v>
      </c>
      <c r="U9">
        <v>11.85</v>
      </c>
      <c r="V9">
        <v>0.6</v>
      </c>
    </row>
    <row r="10" spans="3:22" x14ac:dyDescent="0.25">
      <c r="C10" s="33"/>
      <c r="D10" s="1">
        <v>200</v>
      </c>
      <c r="E10">
        <v>14</v>
      </c>
      <c r="F10" s="15">
        <v>25</v>
      </c>
      <c r="G10" s="16">
        <v>1.4</v>
      </c>
      <c r="H10" s="16">
        <v>16.18</v>
      </c>
      <c r="I10" s="18">
        <f t="shared" si="0"/>
        <v>42.58</v>
      </c>
      <c r="J10" s="23">
        <v>19.269444444444442</v>
      </c>
      <c r="K10" s="16">
        <f t="shared" si="1"/>
        <v>0.86999999999999988</v>
      </c>
      <c r="L10" s="16">
        <f t="shared" si="2"/>
        <v>16.18</v>
      </c>
      <c r="M10" s="18">
        <v>49.54</v>
      </c>
      <c r="N10" s="15">
        <v>0</v>
      </c>
      <c r="O10" s="16">
        <f>V10+(U10-P10)</f>
        <v>0.86999999999999988</v>
      </c>
      <c r="P10" s="16">
        <f>H10</f>
        <v>16.18</v>
      </c>
      <c r="Q10" s="18">
        <f t="shared" si="3"/>
        <v>17.05</v>
      </c>
      <c r="R10" s="8">
        <f>M10/I10</f>
        <v>1.163457022076092</v>
      </c>
      <c r="S10" s="8">
        <f>O10/G10</f>
        <v>0.62142857142857133</v>
      </c>
      <c r="T10" s="11">
        <f t="shared" si="6"/>
        <v>0.77077777777777767</v>
      </c>
      <c r="U10">
        <v>16.27</v>
      </c>
      <c r="V10">
        <v>0.78</v>
      </c>
    </row>
    <row r="11" spans="3:22" x14ac:dyDescent="0.25">
      <c r="C11" s="33"/>
      <c r="D11" s="1">
        <v>200</v>
      </c>
      <c r="E11">
        <v>28</v>
      </c>
      <c r="F11" s="15"/>
      <c r="G11" s="16"/>
      <c r="H11" s="16"/>
      <c r="I11" s="18"/>
      <c r="J11" s="15"/>
      <c r="K11" s="16"/>
      <c r="L11" s="16"/>
      <c r="M11" s="18"/>
      <c r="N11" s="15"/>
      <c r="O11" s="16"/>
      <c r="P11" s="16"/>
      <c r="Q11" s="18"/>
      <c r="R11" s="8"/>
      <c r="S11" s="8"/>
      <c r="T11" s="11"/>
    </row>
    <row r="12" spans="3:22" x14ac:dyDescent="0.25">
      <c r="C12" s="33"/>
      <c r="D12" s="1">
        <v>200</v>
      </c>
      <c r="E12">
        <v>42</v>
      </c>
      <c r="F12" s="15"/>
      <c r="G12" s="16"/>
      <c r="H12" s="16"/>
      <c r="I12" s="18"/>
      <c r="J12" s="15"/>
      <c r="K12" s="16"/>
      <c r="L12" s="16"/>
      <c r="M12" s="18"/>
      <c r="N12" s="15"/>
      <c r="O12" s="16"/>
      <c r="P12" s="16"/>
      <c r="Q12" s="18"/>
      <c r="R12" s="8"/>
      <c r="S12" s="8"/>
      <c r="T12" s="11"/>
    </row>
    <row r="13" spans="3:22" x14ac:dyDescent="0.25">
      <c r="C13" s="33"/>
      <c r="D13" s="1">
        <v>120</v>
      </c>
      <c r="E13">
        <v>1</v>
      </c>
      <c r="F13" s="15">
        <v>15</v>
      </c>
      <c r="G13" s="16">
        <v>0.85</v>
      </c>
      <c r="H13" s="16">
        <v>11.7</v>
      </c>
      <c r="I13" s="18">
        <f t="shared" si="0"/>
        <v>27.549999999999997</v>
      </c>
      <c r="J13" s="15">
        <f t="shared" ref="J13:J19" si="7">M13-SUM(K13:L13)</f>
        <v>-0.37000000000000099</v>
      </c>
      <c r="K13" s="16">
        <f>O13</f>
        <v>0.77000000000000068</v>
      </c>
      <c r="L13" s="16">
        <f>H13</f>
        <v>11.7</v>
      </c>
      <c r="M13" s="18">
        <v>12.1</v>
      </c>
      <c r="N13" s="15">
        <v>0</v>
      </c>
      <c r="O13" s="16">
        <f t="shared" ref="O13:O21" si="8">V13+(U13-P13)</f>
        <v>0.77000000000000068</v>
      </c>
      <c r="P13" s="16">
        <f t="shared" ref="P13:P21" si="9">H13</f>
        <v>11.7</v>
      </c>
      <c r="Q13" s="18">
        <f t="shared" si="3"/>
        <v>12.47</v>
      </c>
      <c r="R13" s="8">
        <f t="shared" si="4"/>
        <v>0.43920145190562615</v>
      </c>
      <c r="S13" s="8">
        <f t="shared" si="5"/>
        <v>0.90588235294117725</v>
      </c>
      <c r="T13" s="11">
        <f>J13/F13</f>
        <v>-2.4666666666666733E-2</v>
      </c>
      <c r="U13">
        <v>11.75</v>
      </c>
      <c r="V13">
        <v>0.72</v>
      </c>
    </row>
    <row r="14" spans="3:22" x14ac:dyDescent="0.25">
      <c r="C14" s="33"/>
      <c r="D14" s="1">
        <v>120</v>
      </c>
      <c r="E14">
        <v>1</v>
      </c>
      <c r="F14" s="15">
        <v>15</v>
      </c>
      <c r="G14" s="16">
        <v>0.85</v>
      </c>
      <c r="H14" s="16">
        <v>11.2</v>
      </c>
      <c r="I14" s="18">
        <f>SUM(F14:H14)</f>
        <v>27.049999999999997</v>
      </c>
      <c r="J14" s="15">
        <f t="shared" si="7"/>
        <v>1.7699999999999996</v>
      </c>
      <c r="K14" s="16">
        <f t="shared" si="1"/>
        <v>0.82000000000000095</v>
      </c>
      <c r="L14" s="16">
        <f t="shared" si="2"/>
        <v>11.2</v>
      </c>
      <c r="M14" s="18">
        <v>13.79</v>
      </c>
      <c r="N14" s="15">
        <v>0</v>
      </c>
      <c r="O14" s="16">
        <f t="shared" si="8"/>
        <v>0.82000000000000095</v>
      </c>
      <c r="P14" s="16">
        <f t="shared" si="9"/>
        <v>11.2</v>
      </c>
      <c r="Q14" s="18">
        <f t="shared" si="3"/>
        <v>12.02</v>
      </c>
      <c r="R14" s="8">
        <f t="shared" si="4"/>
        <v>0.50979667282809615</v>
      </c>
      <c r="S14" s="8">
        <f t="shared" si="5"/>
        <v>0.9647058823529423</v>
      </c>
      <c r="T14" s="11">
        <f t="shared" si="6"/>
        <v>0.11799999999999997</v>
      </c>
      <c r="U14">
        <v>11.24</v>
      </c>
      <c r="V14">
        <v>0.78</v>
      </c>
    </row>
    <row r="15" spans="3:22" x14ac:dyDescent="0.25">
      <c r="C15" s="33"/>
      <c r="D15" s="1">
        <v>120</v>
      </c>
      <c r="E15">
        <v>4</v>
      </c>
      <c r="F15" s="15">
        <v>25</v>
      </c>
      <c r="G15" s="16">
        <v>1.4</v>
      </c>
      <c r="H15" s="16">
        <v>22.1</v>
      </c>
      <c r="I15" s="18">
        <f t="shared" si="0"/>
        <v>48.5</v>
      </c>
      <c r="J15" s="15">
        <f t="shared" si="7"/>
        <v>0.58999999999999986</v>
      </c>
      <c r="K15" s="16">
        <f t="shared" si="1"/>
        <v>1.2499999999999996</v>
      </c>
      <c r="L15" s="16">
        <f t="shared" si="2"/>
        <v>22.1</v>
      </c>
      <c r="M15" s="18">
        <v>23.94</v>
      </c>
      <c r="N15" s="15">
        <v>0</v>
      </c>
      <c r="O15" s="16">
        <f t="shared" si="8"/>
        <v>1.2499999999999996</v>
      </c>
      <c r="P15" s="16">
        <f t="shared" si="9"/>
        <v>22.1</v>
      </c>
      <c r="Q15" s="18">
        <f t="shared" si="3"/>
        <v>23.35</v>
      </c>
      <c r="R15" s="8">
        <f t="shared" si="4"/>
        <v>0.49360824742268045</v>
      </c>
      <c r="S15" s="8">
        <f t="shared" si="5"/>
        <v>0.89285714285714257</v>
      </c>
      <c r="T15" s="11">
        <f t="shared" si="6"/>
        <v>2.3599999999999996E-2</v>
      </c>
      <c r="U15">
        <v>22.12</v>
      </c>
      <c r="V15">
        <v>1.23</v>
      </c>
    </row>
    <row r="16" spans="3:22" x14ac:dyDescent="0.25">
      <c r="C16" s="33"/>
      <c r="D16" s="1">
        <v>120</v>
      </c>
      <c r="E16">
        <v>4</v>
      </c>
      <c r="F16" s="15">
        <v>25</v>
      </c>
      <c r="G16" s="16">
        <v>1.4</v>
      </c>
      <c r="H16" s="16">
        <v>22</v>
      </c>
      <c r="I16" s="18">
        <f>SUM(F16:H16)</f>
        <v>48.4</v>
      </c>
      <c r="J16" s="15">
        <f t="shared" si="7"/>
        <v>7.9999999999998295E-2</v>
      </c>
      <c r="K16" s="16">
        <f t="shared" si="1"/>
        <v>1.2400000000000009</v>
      </c>
      <c r="L16" s="16">
        <f t="shared" si="2"/>
        <v>22</v>
      </c>
      <c r="M16" s="18">
        <v>23.32</v>
      </c>
      <c r="N16" s="15">
        <v>0</v>
      </c>
      <c r="O16" s="16">
        <f t="shared" si="8"/>
        <v>1.2400000000000009</v>
      </c>
      <c r="P16" s="16">
        <f t="shared" si="9"/>
        <v>22</v>
      </c>
      <c r="Q16" s="18">
        <f t="shared" si="3"/>
        <v>23.240000000000002</v>
      </c>
      <c r="R16" s="8">
        <f t="shared" si="4"/>
        <v>0.48181818181818181</v>
      </c>
      <c r="S16" s="8">
        <f t="shared" si="5"/>
        <v>0.88571428571428645</v>
      </c>
      <c r="T16" s="11">
        <f t="shared" si="6"/>
        <v>3.1999999999999316E-3</v>
      </c>
      <c r="U16">
        <v>21.96</v>
      </c>
      <c r="V16">
        <v>1.28</v>
      </c>
    </row>
    <row r="17" spans="3:22" x14ac:dyDescent="0.25">
      <c r="C17" s="33"/>
      <c r="D17" s="1">
        <v>120</v>
      </c>
      <c r="E17">
        <v>7</v>
      </c>
      <c r="F17" s="15">
        <v>15</v>
      </c>
      <c r="G17" s="16">
        <v>0.8</v>
      </c>
      <c r="H17" s="16">
        <v>11.8</v>
      </c>
      <c r="I17" s="18">
        <f t="shared" si="0"/>
        <v>27.6</v>
      </c>
      <c r="J17" s="15">
        <f t="shared" si="7"/>
        <v>10.269999999999998</v>
      </c>
      <c r="K17" s="16">
        <f t="shared" si="1"/>
        <v>0.75999999999999934</v>
      </c>
      <c r="L17" s="16">
        <f t="shared" si="2"/>
        <v>11.8</v>
      </c>
      <c r="M17" s="18">
        <v>22.83</v>
      </c>
      <c r="N17" s="15">
        <v>0</v>
      </c>
      <c r="O17" s="16">
        <f t="shared" si="8"/>
        <v>0.75999999999999934</v>
      </c>
      <c r="P17" s="16">
        <f t="shared" si="9"/>
        <v>11.8</v>
      </c>
      <c r="Q17" s="18">
        <f t="shared" si="3"/>
        <v>12.56</v>
      </c>
      <c r="R17" s="8">
        <f t="shared" si="4"/>
        <v>0.8271739130434782</v>
      </c>
      <c r="S17" s="8">
        <f t="shared" si="5"/>
        <v>0.94999999999999918</v>
      </c>
      <c r="T17" s="11">
        <f t="shared" si="6"/>
        <v>0.68466666666666653</v>
      </c>
      <c r="U17">
        <v>11.83</v>
      </c>
      <c r="V17">
        <v>0.73</v>
      </c>
    </row>
    <row r="18" spans="3:22" x14ac:dyDescent="0.25">
      <c r="C18" s="33"/>
      <c r="D18" s="1">
        <v>120</v>
      </c>
      <c r="E18">
        <v>14</v>
      </c>
      <c r="F18" s="15">
        <v>25</v>
      </c>
      <c r="G18" s="19">
        <v>1.4</v>
      </c>
      <c r="H18" s="19">
        <v>16.53</v>
      </c>
      <c r="I18" s="18">
        <f t="shared" si="0"/>
        <v>42.93</v>
      </c>
      <c r="J18" s="15">
        <f t="shared" si="7"/>
        <v>23.300000000000004</v>
      </c>
      <c r="K18" s="16">
        <f>O18</f>
        <v>1.1899999999999975</v>
      </c>
      <c r="L18" s="19">
        <f t="shared" si="2"/>
        <v>16.53</v>
      </c>
      <c r="M18" s="18">
        <v>41.02</v>
      </c>
      <c r="N18" s="15">
        <v>0</v>
      </c>
      <c r="O18" s="16">
        <f t="shared" si="8"/>
        <v>1.1899999999999975</v>
      </c>
      <c r="P18" s="16">
        <f t="shared" si="9"/>
        <v>16.53</v>
      </c>
      <c r="Q18" s="18">
        <f t="shared" si="3"/>
        <v>17.72</v>
      </c>
      <c r="R18" s="8">
        <f t="shared" si="4"/>
        <v>0.95550896808758456</v>
      </c>
      <c r="S18" s="8">
        <f>O18/G18</f>
        <v>0.84999999999999831</v>
      </c>
      <c r="T18" s="11">
        <f>J18/F18</f>
        <v>0.93200000000000016</v>
      </c>
      <c r="U18">
        <f>13.99+2.57</f>
        <v>16.559999999999999</v>
      </c>
      <c r="V18">
        <v>1.1599999999999999</v>
      </c>
    </row>
    <row r="19" spans="3:22" x14ac:dyDescent="0.25">
      <c r="C19" s="33"/>
      <c r="D19" s="1">
        <v>90</v>
      </c>
      <c r="E19">
        <v>1</v>
      </c>
      <c r="F19" s="15">
        <v>15</v>
      </c>
      <c r="G19" s="16">
        <v>0.8</v>
      </c>
      <c r="H19" s="16">
        <v>11.8</v>
      </c>
      <c r="I19" s="18">
        <f t="shared" si="0"/>
        <v>27.6</v>
      </c>
      <c r="J19" s="15">
        <f t="shared" si="7"/>
        <v>11.780000000000001</v>
      </c>
      <c r="K19" s="16">
        <f t="shared" si="1"/>
        <v>0.78999999999999904</v>
      </c>
      <c r="L19" s="16">
        <f t="shared" si="2"/>
        <v>11.8</v>
      </c>
      <c r="M19" s="18">
        <v>24.37</v>
      </c>
      <c r="N19" s="15">
        <v>0</v>
      </c>
      <c r="O19" s="16">
        <f t="shared" si="8"/>
        <v>0.78999999999999904</v>
      </c>
      <c r="P19" s="16">
        <f t="shared" si="9"/>
        <v>11.8</v>
      </c>
      <c r="Q19" s="18">
        <f t="shared" si="3"/>
        <v>12.59</v>
      </c>
      <c r="R19" s="8">
        <f t="shared" si="4"/>
        <v>0.88297101449275361</v>
      </c>
      <c r="S19" s="8">
        <f t="shared" si="5"/>
        <v>0.98749999999999871</v>
      </c>
      <c r="T19" s="11">
        <f t="shared" si="6"/>
        <v>0.78533333333333344</v>
      </c>
      <c r="U19">
        <v>11.76</v>
      </c>
      <c r="V19">
        <v>0.83</v>
      </c>
    </row>
    <row r="20" spans="3:22" x14ac:dyDescent="0.25">
      <c r="C20" s="33"/>
      <c r="D20" s="1">
        <v>90</v>
      </c>
      <c r="E20">
        <v>4</v>
      </c>
      <c r="F20" s="15">
        <v>24.91</v>
      </c>
      <c r="G20" s="19">
        <v>1.35</v>
      </c>
      <c r="H20" s="19">
        <v>24.39</v>
      </c>
      <c r="I20" s="18">
        <f t="shared" si="0"/>
        <v>50.650000000000006</v>
      </c>
      <c r="J20" s="15">
        <f>M20-SUM(K20:L20)</f>
        <v>23.79</v>
      </c>
      <c r="K20" s="16">
        <f t="shared" si="1"/>
        <v>1.299999999999998</v>
      </c>
      <c r="L20" s="19">
        <f t="shared" si="2"/>
        <v>24.39</v>
      </c>
      <c r="M20" s="18">
        <v>49.48</v>
      </c>
      <c r="N20" s="15">
        <v>0</v>
      </c>
      <c r="O20" s="16">
        <f t="shared" si="8"/>
        <v>1.299999999999998</v>
      </c>
      <c r="P20" s="19">
        <f t="shared" si="9"/>
        <v>24.39</v>
      </c>
      <c r="Q20" s="18">
        <f t="shared" si="3"/>
        <v>25.689999999999998</v>
      </c>
      <c r="R20" s="8">
        <f>M20/I20</f>
        <v>0.97690029615004914</v>
      </c>
      <c r="S20" s="8">
        <f>O20/G20</f>
        <v>0.96296296296296147</v>
      </c>
      <c r="T20" s="11">
        <f>J20/F20</f>
        <v>0.95503813729425935</v>
      </c>
      <c r="U20">
        <v>24.4</v>
      </c>
      <c r="V20">
        <v>1.29</v>
      </c>
    </row>
    <row r="21" spans="3:22" x14ac:dyDescent="0.25">
      <c r="C21" s="33"/>
      <c r="D21" s="1">
        <v>90</v>
      </c>
      <c r="E21">
        <v>7</v>
      </c>
      <c r="F21" s="15">
        <v>15</v>
      </c>
      <c r="G21" s="16">
        <v>0.91</v>
      </c>
      <c r="H21" s="16">
        <v>12</v>
      </c>
      <c r="I21" s="18">
        <f>SUM(F21:H21)</f>
        <v>27.91</v>
      </c>
      <c r="J21" s="15">
        <f>M21-SUM(K21:L21)</f>
        <v>10.439999999999998</v>
      </c>
      <c r="K21" s="16">
        <f>O21</f>
        <v>0.85000000000000064</v>
      </c>
      <c r="L21" s="16">
        <f t="shared" si="2"/>
        <v>12</v>
      </c>
      <c r="M21" s="18">
        <v>23.29</v>
      </c>
      <c r="N21" s="15">
        <v>0</v>
      </c>
      <c r="O21" s="16">
        <f t="shared" si="8"/>
        <v>0.85000000000000064</v>
      </c>
      <c r="P21" s="16">
        <f t="shared" si="9"/>
        <v>12</v>
      </c>
      <c r="Q21" s="18">
        <f t="shared" si="3"/>
        <v>12.850000000000001</v>
      </c>
      <c r="R21" s="8">
        <f t="shared" si="4"/>
        <v>0.83446793264063057</v>
      </c>
      <c r="S21" s="8">
        <f>O21/G21</f>
        <v>0.93406593406593474</v>
      </c>
      <c r="T21" s="11">
        <f t="shared" si="6"/>
        <v>0.69599999999999984</v>
      </c>
      <c r="U21">
        <v>11.97</v>
      </c>
      <c r="V21">
        <v>0.88</v>
      </c>
    </row>
    <row r="22" spans="3:22" x14ac:dyDescent="0.25">
      <c r="C22" s="33"/>
      <c r="D22" s="1">
        <v>90</v>
      </c>
      <c r="E22">
        <v>14</v>
      </c>
      <c r="R22" s="8"/>
      <c r="S22" s="8"/>
    </row>
    <row r="23" spans="3:22" x14ac:dyDescent="0.25">
      <c r="R23" s="8"/>
      <c r="S23" s="8"/>
    </row>
    <row r="24" spans="3:22" x14ac:dyDescent="0.25">
      <c r="R24" s="18"/>
    </row>
  </sheetData>
  <mergeCells count="5">
    <mergeCell ref="F5:I5"/>
    <mergeCell ref="J5:M5"/>
    <mergeCell ref="N5:Q5"/>
    <mergeCell ref="C2:T2"/>
    <mergeCell ref="C7:C22"/>
  </mergeCells>
  <pageMargins left="0.7" right="0.7" top="0.75" bottom="0.75" header="0.3" footer="0.3"/>
  <pageSetup orientation="portrait" r:id="rId1"/>
  <ignoredErrors>
    <ignoredError sqref="I7:I2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6DA3-4807-47BE-9B95-0F1CD63D009E}">
  <dimension ref="C2:V23"/>
  <sheetViews>
    <sheetView topLeftCell="F1" workbookViewId="0">
      <selection activeCell="U3" sqref="U3:V4"/>
    </sheetView>
  </sheetViews>
  <sheetFormatPr defaultRowHeight="15" x14ac:dyDescent="0.25"/>
  <cols>
    <col min="3" max="3" width="16.85546875" bestFit="1" customWidth="1"/>
    <col min="4" max="4" width="15" bestFit="1" customWidth="1"/>
    <col min="5" max="5" width="19.140625" bestFit="1" customWidth="1"/>
    <col min="6" max="6" width="9.85546875" bestFit="1" customWidth="1"/>
    <col min="7" max="7" width="7.7109375" bestFit="1" customWidth="1"/>
    <col min="8" max="8" width="7.28515625" bestFit="1" customWidth="1"/>
    <col min="9" max="9" width="8.28515625" bestFit="1" customWidth="1"/>
    <col min="10" max="10" width="10.5703125" bestFit="1" customWidth="1"/>
    <col min="11" max="11" width="7.7109375" bestFit="1" customWidth="1"/>
    <col min="12" max="12" width="7.28515625" bestFit="1" customWidth="1"/>
    <col min="13" max="13" width="8.28515625" bestFit="1" customWidth="1"/>
    <col min="14" max="14" width="9.85546875" bestFit="1" customWidth="1"/>
    <col min="15" max="15" width="7.7109375" bestFit="1" customWidth="1"/>
    <col min="16" max="16" width="7.28515625" bestFit="1" customWidth="1"/>
    <col min="17" max="17" width="8.28515625" bestFit="1" customWidth="1"/>
    <col min="18" max="18" width="20.28515625" bestFit="1" customWidth="1"/>
    <col min="19" max="19" width="19.140625" bestFit="1" customWidth="1"/>
    <col min="20" max="20" width="12" bestFit="1" customWidth="1"/>
  </cols>
  <sheetData>
    <row r="2" spans="3:22" ht="23.25" x14ac:dyDescent="0.35"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3:22" x14ac:dyDescent="0.25">
      <c r="U3" s="34" t="s">
        <v>32</v>
      </c>
      <c r="V3" s="34"/>
    </row>
    <row r="4" spans="3:22" x14ac:dyDescent="0.25">
      <c r="U4" s="34" t="s">
        <v>31</v>
      </c>
      <c r="V4" s="34"/>
    </row>
    <row r="5" spans="3:22" s="2" customFormat="1" x14ac:dyDescent="0.25">
      <c r="C5" s="4"/>
      <c r="D5" s="5"/>
      <c r="E5" s="5"/>
      <c r="F5" s="28" t="s">
        <v>1</v>
      </c>
      <c r="G5" s="28"/>
      <c r="H5" s="28"/>
      <c r="I5" s="28"/>
      <c r="J5" s="28" t="s">
        <v>3</v>
      </c>
      <c r="K5" s="28"/>
      <c r="L5" s="28"/>
      <c r="M5" s="28"/>
      <c r="N5" s="28" t="s">
        <v>4</v>
      </c>
      <c r="O5" s="28"/>
      <c r="P5" s="28"/>
      <c r="Q5" s="28"/>
      <c r="R5" s="2" t="s">
        <v>12</v>
      </c>
      <c r="S5" s="2" t="s">
        <v>13</v>
      </c>
      <c r="T5" s="2" t="s">
        <v>21</v>
      </c>
    </row>
    <row r="6" spans="3:22" s="2" customFormat="1" ht="18.75" x14ac:dyDescent="0.3">
      <c r="C6" s="7" t="s">
        <v>2</v>
      </c>
      <c r="D6" s="6" t="s">
        <v>6</v>
      </c>
      <c r="E6" s="6" t="s">
        <v>7</v>
      </c>
      <c r="F6" s="6" t="s">
        <v>19</v>
      </c>
      <c r="G6" s="6" t="s">
        <v>18</v>
      </c>
      <c r="H6" s="6" t="s">
        <v>17</v>
      </c>
      <c r="I6" s="6" t="s">
        <v>20</v>
      </c>
      <c r="J6" s="6" t="s">
        <v>19</v>
      </c>
      <c r="K6" s="6" t="s">
        <v>18</v>
      </c>
      <c r="L6" s="6" t="s">
        <v>17</v>
      </c>
      <c r="M6" s="6" t="s">
        <v>20</v>
      </c>
      <c r="N6" s="6" t="s">
        <v>19</v>
      </c>
      <c r="O6" s="6" t="s">
        <v>18</v>
      </c>
      <c r="P6" s="6" t="s">
        <v>17</v>
      </c>
      <c r="Q6" s="6" t="s">
        <v>20</v>
      </c>
      <c r="R6" s="6" t="s">
        <v>14</v>
      </c>
      <c r="S6" s="6" t="s">
        <v>14</v>
      </c>
      <c r="T6" s="6" t="s">
        <v>22</v>
      </c>
      <c r="U6" s="2" t="s">
        <v>23</v>
      </c>
      <c r="V6" s="2" t="s">
        <v>24</v>
      </c>
    </row>
    <row r="7" spans="3:22" x14ac:dyDescent="0.25">
      <c r="C7" s="30" t="s">
        <v>10</v>
      </c>
      <c r="D7" s="1">
        <v>200</v>
      </c>
      <c r="E7">
        <v>1</v>
      </c>
      <c r="F7" s="13">
        <v>25</v>
      </c>
      <c r="G7" s="14">
        <v>1.4</v>
      </c>
      <c r="H7" s="14">
        <v>22.6</v>
      </c>
      <c r="I7" s="17">
        <f>SUM(F7:H7)</f>
        <v>49</v>
      </c>
      <c r="J7" s="13">
        <f>M7-SUM(K7:L7)</f>
        <v>9.0799999999999983</v>
      </c>
      <c r="K7" s="14">
        <f>O7</f>
        <v>0.89999999999999958</v>
      </c>
      <c r="L7" s="14">
        <f>H7</f>
        <v>22.6</v>
      </c>
      <c r="M7" s="17">
        <v>32.58</v>
      </c>
      <c r="N7" s="13">
        <v>0</v>
      </c>
      <c r="O7" s="14">
        <f>V7+(U7-P7)</f>
        <v>0.89999999999999958</v>
      </c>
      <c r="P7" s="14">
        <f>H7</f>
        <v>22.6</v>
      </c>
      <c r="Q7" s="17">
        <f>SUM(O7:P7)</f>
        <v>23.5</v>
      </c>
      <c r="R7" s="8">
        <f>M7/I7</f>
        <v>0.66489795918367345</v>
      </c>
      <c r="S7" s="8">
        <f>O7/G7</f>
        <v>0.64285714285714257</v>
      </c>
      <c r="T7" s="26">
        <f>J7/F7</f>
        <v>0.36319999999999991</v>
      </c>
      <c r="U7">
        <v>22.62</v>
      </c>
      <c r="V7">
        <v>0.88</v>
      </c>
    </row>
    <row r="8" spans="3:22" x14ac:dyDescent="0.25">
      <c r="C8" s="33"/>
      <c r="D8" s="1">
        <v>200</v>
      </c>
      <c r="E8">
        <v>4</v>
      </c>
      <c r="F8" s="15">
        <v>25</v>
      </c>
      <c r="G8" s="16">
        <v>1.4</v>
      </c>
      <c r="H8" s="16">
        <v>24.13</v>
      </c>
      <c r="I8" s="18">
        <f>SUM(F8:H8)</f>
        <v>50.53</v>
      </c>
      <c r="J8" s="15">
        <f>M8-SUM(K8:L8)</f>
        <v>20.939999999999998</v>
      </c>
      <c r="K8" s="16">
        <f t="shared" ref="K8:K20" si="0">O8</f>
        <v>0.82000000000000228</v>
      </c>
      <c r="L8" s="16">
        <f t="shared" ref="L8:L20" si="1">H8</f>
        <v>24.13</v>
      </c>
      <c r="M8" s="18">
        <v>45.89</v>
      </c>
      <c r="N8" s="15">
        <v>0</v>
      </c>
      <c r="O8" s="16">
        <f>V8+(U8-P8)</f>
        <v>0.82000000000000228</v>
      </c>
      <c r="P8" s="16">
        <f>H8</f>
        <v>24.13</v>
      </c>
      <c r="Q8" s="18">
        <f t="shared" ref="Q8:Q20" si="2">SUM(O8:P8)</f>
        <v>24.950000000000003</v>
      </c>
      <c r="R8" s="8">
        <f>M8/I8</f>
        <v>0.9081733623589946</v>
      </c>
      <c r="S8" s="8">
        <f>O8/G8</f>
        <v>0.58571428571428741</v>
      </c>
      <c r="T8" s="26">
        <f>J8/F8</f>
        <v>0.8375999999999999</v>
      </c>
      <c r="U8">
        <f>24.19</f>
        <v>24.19</v>
      </c>
      <c r="V8">
        <v>0.76</v>
      </c>
    </row>
    <row r="9" spans="3:22" x14ac:dyDescent="0.25">
      <c r="C9" s="33"/>
      <c r="D9" s="1">
        <v>200</v>
      </c>
      <c r="E9">
        <v>7</v>
      </c>
      <c r="F9" s="15">
        <v>15</v>
      </c>
      <c r="G9" s="16">
        <v>0.8</v>
      </c>
      <c r="H9" s="16">
        <v>11.8</v>
      </c>
      <c r="I9" s="18">
        <f t="shared" ref="I9:I20" si="3">SUM(F9:H9)</f>
        <v>27.6</v>
      </c>
      <c r="J9" s="15">
        <f>M9-SUM(K9:L9)</f>
        <v>9.69</v>
      </c>
      <c r="K9" s="16">
        <f t="shared" si="0"/>
        <v>0.36999999999999916</v>
      </c>
      <c r="L9" s="16">
        <f t="shared" si="1"/>
        <v>11.8</v>
      </c>
      <c r="M9" s="18">
        <v>21.86</v>
      </c>
      <c r="N9" s="15">
        <v>0</v>
      </c>
      <c r="O9" s="16">
        <f>V9+(U9-P9)</f>
        <v>0.36999999999999916</v>
      </c>
      <c r="P9" s="16">
        <f>H9</f>
        <v>11.8</v>
      </c>
      <c r="Q9" s="18">
        <f>SUM(O9:P9)</f>
        <v>12.17</v>
      </c>
      <c r="R9" s="8">
        <f t="shared" ref="R9:R20" si="4">M9/I9</f>
        <v>0.79202898550724632</v>
      </c>
      <c r="S9" s="8">
        <f>O9/G9</f>
        <v>0.46249999999999891</v>
      </c>
      <c r="T9" s="26">
        <f t="shared" ref="T9:T20" si="5">J9/F9</f>
        <v>0.64600000000000002</v>
      </c>
      <c r="U9">
        <v>11.84</v>
      </c>
      <c r="V9">
        <v>0.33</v>
      </c>
    </row>
    <row r="10" spans="3:22" x14ac:dyDescent="0.25">
      <c r="C10" s="33"/>
      <c r="D10" s="1">
        <v>200</v>
      </c>
      <c r="E10">
        <v>14</v>
      </c>
      <c r="F10" s="15">
        <v>15</v>
      </c>
      <c r="G10" s="16">
        <v>0.8</v>
      </c>
      <c r="H10" s="16">
        <v>11.9</v>
      </c>
      <c r="I10" s="18">
        <f t="shared" si="3"/>
        <v>27.700000000000003</v>
      </c>
      <c r="J10" s="23">
        <v>11.561666666666666</v>
      </c>
      <c r="K10" s="16">
        <f t="shared" si="0"/>
        <v>0.43000000000000049</v>
      </c>
      <c r="L10" s="16">
        <f t="shared" si="1"/>
        <v>11.9</v>
      </c>
      <c r="M10" s="18">
        <v>30.1</v>
      </c>
      <c r="N10" s="15">
        <v>0</v>
      </c>
      <c r="O10" s="16">
        <f>V10+(U10-P10)</f>
        <v>0.43000000000000049</v>
      </c>
      <c r="P10" s="16">
        <f>H10</f>
        <v>11.9</v>
      </c>
      <c r="Q10" s="18">
        <f t="shared" si="2"/>
        <v>12.33</v>
      </c>
      <c r="R10" s="8">
        <f>M10/I10</f>
        <v>1.0866425992779782</v>
      </c>
      <c r="S10" s="8">
        <f>O10/G10</f>
        <v>0.53750000000000053</v>
      </c>
      <c r="T10" s="26">
        <f>J10/F10</f>
        <v>0.77077777777777767</v>
      </c>
      <c r="U10">
        <v>11.96</v>
      </c>
      <c r="V10">
        <v>0.37</v>
      </c>
    </row>
    <row r="11" spans="3:22" x14ac:dyDescent="0.25">
      <c r="C11" s="33"/>
      <c r="D11" s="1">
        <v>200</v>
      </c>
      <c r="E11">
        <v>28</v>
      </c>
      <c r="F11" s="15"/>
      <c r="G11" s="16"/>
      <c r="H11" s="16"/>
      <c r="I11" s="18"/>
      <c r="J11" s="15"/>
      <c r="K11" s="16"/>
      <c r="L11" s="16"/>
      <c r="M11" s="18"/>
      <c r="N11" s="15"/>
      <c r="O11" s="16"/>
      <c r="P11" s="16"/>
      <c r="Q11" s="18"/>
      <c r="R11" s="8"/>
      <c r="S11" s="8"/>
      <c r="T11" s="26"/>
    </row>
    <row r="12" spans="3:22" x14ac:dyDescent="0.25">
      <c r="C12" s="33"/>
      <c r="D12" s="1">
        <v>200</v>
      </c>
      <c r="E12">
        <v>42</v>
      </c>
      <c r="F12" s="15"/>
      <c r="G12" s="16"/>
      <c r="H12" s="16"/>
      <c r="I12" s="18"/>
      <c r="J12" s="15"/>
      <c r="K12" s="16"/>
      <c r="L12" s="16"/>
      <c r="M12" s="18"/>
      <c r="N12" s="15"/>
      <c r="O12" s="16"/>
      <c r="P12" s="16"/>
      <c r="Q12" s="18"/>
      <c r="R12" s="8"/>
      <c r="S12" s="8"/>
      <c r="T12" s="26"/>
    </row>
    <row r="13" spans="3:22" x14ac:dyDescent="0.25">
      <c r="C13" s="33"/>
      <c r="D13" s="1">
        <v>120</v>
      </c>
      <c r="E13">
        <v>1</v>
      </c>
      <c r="F13" s="15">
        <v>15</v>
      </c>
      <c r="G13" s="16">
        <v>0.85</v>
      </c>
      <c r="H13" s="16">
        <v>11.87</v>
      </c>
      <c r="I13" s="18">
        <f t="shared" si="3"/>
        <v>27.72</v>
      </c>
      <c r="J13" s="15">
        <f t="shared" ref="J13:J18" si="6">M13-SUM(K13:L13)</f>
        <v>1.7599999999999998</v>
      </c>
      <c r="K13" s="16">
        <f t="shared" si="0"/>
        <v>0.65</v>
      </c>
      <c r="L13" s="16">
        <f t="shared" si="1"/>
        <v>11.87</v>
      </c>
      <c r="M13" s="18">
        <v>14.28</v>
      </c>
      <c r="N13" s="15">
        <v>0</v>
      </c>
      <c r="O13" s="16">
        <f t="shared" ref="O13:O18" si="7">V13+(U13-P13)</f>
        <v>0.65</v>
      </c>
      <c r="P13" s="16">
        <f t="shared" ref="P13:P18" si="8">H13</f>
        <v>11.87</v>
      </c>
      <c r="Q13" s="18">
        <f t="shared" si="2"/>
        <v>12.52</v>
      </c>
      <c r="R13" s="8">
        <f t="shared" si="4"/>
        <v>0.51515151515151514</v>
      </c>
      <c r="S13" s="8">
        <f t="shared" ref="S13:S18" si="9">O13/G13</f>
        <v>0.76470588235294124</v>
      </c>
      <c r="T13" s="26">
        <f t="shared" si="5"/>
        <v>0.11733333333333332</v>
      </c>
      <c r="U13">
        <v>11.87</v>
      </c>
      <c r="V13">
        <v>0.65</v>
      </c>
    </row>
    <row r="14" spans="3:22" x14ac:dyDescent="0.25">
      <c r="C14" s="33"/>
      <c r="D14" s="1">
        <v>120</v>
      </c>
      <c r="E14">
        <v>1</v>
      </c>
      <c r="F14" s="15">
        <v>15</v>
      </c>
      <c r="G14" s="16">
        <v>0.85</v>
      </c>
      <c r="H14" s="16">
        <v>11.44</v>
      </c>
      <c r="I14" s="18">
        <f>SUM(F14:H14)</f>
        <v>27.29</v>
      </c>
      <c r="J14" s="15">
        <f t="shared" si="6"/>
        <v>0.17999999999999972</v>
      </c>
      <c r="K14" s="16">
        <f t="shared" si="0"/>
        <v>0.81000000000000028</v>
      </c>
      <c r="L14" s="16">
        <f t="shared" si="1"/>
        <v>11.44</v>
      </c>
      <c r="M14" s="18">
        <v>12.43</v>
      </c>
      <c r="N14" s="15">
        <v>0</v>
      </c>
      <c r="O14" s="16">
        <f t="shared" si="7"/>
        <v>0.81000000000000028</v>
      </c>
      <c r="P14" s="16">
        <f t="shared" si="8"/>
        <v>11.44</v>
      </c>
      <c r="Q14" s="18">
        <f t="shared" si="2"/>
        <v>12.25</v>
      </c>
      <c r="R14" s="8">
        <f t="shared" si="4"/>
        <v>0.4554781971418102</v>
      </c>
      <c r="S14" s="8">
        <f t="shared" si="9"/>
        <v>0.95294117647058862</v>
      </c>
      <c r="T14" s="26">
        <f t="shared" si="5"/>
        <v>1.1999999999999981E-2</v>
      </c>
      <c r="U14">
        <v>11.51</v>
      </c>
      <c r="V14">
        <v>0.74</v>
      </c>
    </row>
    <row r="15" spans="3:22" x14ac:dyDescent="0.25">
      <c r="C15" s="33"/>
      <c r="D15" s="1">
        <v>120</v>
      </c>
      <c r="E15" s="3">
        <v>4</v>
      </c>
      <c r="F15" s="20">
        <v>15</v>
      </c>
      <c r="G15" s="21">
        <v>0.8</v>
      </c>
      <c r="H15" s="21">
        <v>16.100000000000001</v>
      </c>
      <c r="I15" s="22">
        <f>SUM(F15:H15)</f>
        <v>31.900000000000002</v>
      </c>
      <c r="J15" s="20">
        <f t="shared" si="6"/>
        <v>6.0000000000002274E-2</v>
      </c>
      <c r="K15" s="21">
        <f>O15</f>
        <v>0.63999999999999713</v>
      </c>
      <c r="L15" s="21">
        <f t="shared" si="1"/>
        <v>16.100000000000001</v>
      </c>
      <c r="M15" s="22">
        <v>16.8</v>
      </c>
      <c r="N15" s="20">
        <v>0</v>
      </c>
      <c r="O15" s="21">
        <f t="shared" si="7"/>
        <v>0.63999999999999713</v>
      </c>
      <c r="P15" s="21">
        <f t="shared" si="8"/>
        <v>16.100000000000001</v>
      </c>
      <c r="Q15" s="22">
        <f t="shared" si="2"/>
        <v>16.739999999999998</v>
      </c>
      <c r="R15" s="9">
        <f t="shared" si="4"/>
        <v>0.52664576802507834</v>
      </c>
      <c r="S15" s="9">
        <f t="shared" si="9"/>
        <v>0.79999999999999638</v>
      </c>
      <c r="T15" s="27">
        <f t="shared" si="5"/>
        <v>4.0000000000001519E-3</v>
      </c>
      <c r="U15" s="3">
        <v>16.149999999999999</v>
      </c>
      <c r="V15" s="3">
        <v>0.59</v>
      </c>
    </row>
    <row r="16" spans="3:22" x14ac:dyDescent="0.25">
      <c r="C16" s="33"/>
      <c r="D16" s="1">
        <v>120</v>
      </c>
      <c r="E16">
        <v>7</v>
      </c>
      <c r="F16" s="15">
        <v>15</v>
      </c>
      <c r="G16" s="16">
        <v>0.85</v>
      </c>
      <c r="H16" s="16">
        <v>11.46</v>
      </c>
      <c r="I16" s="18">
        <f t="shared" si="3"/>
        <v>27.310000000000002</v>
      </c>
      <c r="J16" s="15">
        <f t="shared" si="6"/>
        <v>10.749999999999998</v>
      </c>
      <c r="K16" s="16">
        <f t="shared" si="0"/>
        <v>0.66999999999999948</v>
      </c>
      <c r="L16" s="16">
        <f t="shared" si="1"/>
        <v>11.46</v>
      </c>
      <c r="M16" s="18">
        <v>22.88</v>
      </c>
      <c r="N16" s="15">
        <v>0</v>
      </c>
      <c r="O16" s="16">
        <f t="shared" si="7"/>
        <v>0.66999999999999948</v>
      </c>
      <c r="P16" s="16">
        <f t="shared" si="8"/>
        <v>11.46</v>
      </c>
      <c r="Q16" s="18">
        <f t="shared" si="2"/>
        <v>12.13</v>
      </c>
      <c r="R16" s="8">
        <f t="shared" si="4"/>
        <v>0.83778835591358469</v>
      </c>
      <c r="S16" s="8">
        <f t="shared" si="9"/>
        <v>0.78823529411764648</v>
      </c>
      <c r="T16" s="26">
        <f t="shared" si="5"/>
        <v>0.71666666666666656</v>
      </c>
      <c r="U16">
        <v>11.4</v>
      </c>
      <c r="V16">
        <v>0.73</v>
      </c>
    </row>
    <row r="17" spans="3:22" x14ac:dyDescent="0.25">
      <c r="C17" s="33"/>
      <c r="D17" s="1">
        <v>120</v>
      </c>
      <c r="E17">
        <v>14</v>
      </c>
      <c r="F17" s="15">
        <v>25</v>
      </c>
      <c r="G17" s="19">
        <v>1.4</v>
      </c>
      <c r="H17" s="19">
        <v>16.059999999999999</v>
      </c>
      <c r="I17" s="18">
        <f>SUM(F17:H17)</f>
        <v>42.459999999999994</v>
      </c>
      <c r="J17" s="15">
        <f t="shared" si="6"/>
        <v>18.03</v>
      </c>
      <c r="K17" s="16">
        <f>O17</f>
        <v>1.1900000000000011</v>
      </c>
      <c r="L17" s="16">
        <f>H17</f>
        <v>16.059999999999999</v>
      </c>
      <c r="M17" s="18">
        <v>35.28</v>
      </c>
      <c r="N17" s="15">
        <v>0</v>
      </c>
      <c r="O17" s="16">
        <f t="shared" si="7"/>
        <v>1.1900000000000011</v>
      </c>
      <c r="P17" s="16">
        <f t="shared" si="8"/>
        <v>16.059999999999999</v>
      </c>
      <c r="Q17" s="18">
        <f t="shared" si="2"/>
        <v>17.25</v>
      </c>
      <c r="R17" s="8">
        <f>M17/I17</f>
        <v>0.83089967027790879</v>
      </c>
      <c r="S17" s="8">
        <f t="shared" si="9"/>
        <v>0.85000000000000075</v>
      </c>
      <c r="T17" s="26">
        <f>J17/F17</f>
        <v>0.72120000000000006</v>
      </c>
      <c r="U17">
        <v>16.09</v>
      </c>
      <c r="V17">
        <v>1.1599999999999999</v>
      </c>
    </row>
    <row r="18" spans="3:22" x14ac:dyDescent="0.25">
      <c r="C18" s="33"/>
      <c r="D18" s="1">
        <v>90</v>
      </c>
      <c r="E18">
        <v>1</v>
      </c>
      <c r="F18" s="15">
        <v>15</v>
      </c>
      <c r="G18" s="16">
        <v>0.9</v>
      </c>
      <c r="H18" s="16">
        <v>11.6</v>
      </c>
      <c r="I18" s="18">
        <f t="shared" si="3"/>
        <v>27.5</v>
      </c>
      <c r="J18" s="15">
        <f t="shared" si="6"/>
        <v>10.689999999999998</v>
      </c>
      <c r="K18" s="16">
        <f t="shared" si="0"/>
        <v>0.86000000000000032</v>
      </c>
      <c r="L18" s="16">
        <f t="shared" si="1"/>
        <v>11.6</v>
      </c>
      <c r="M18" s="18">
        <v>23.15</v>
      </c>
      <c r="N18" s="15">
        <v>0</v>
      </c>
      <c r="O18" s="16">
        <f t="shared" si="7"/>
        <v>0.86000000000000032</v>
      </c>
      <c r="P18" s="16">
        <f t="shared" si="8"/>
        <v>11.6</v>
      </c>
      <c r="Q18" s="18">
        <f t="shared" si="2"/>
        <v>12.46</v>
      </c>
      <c r="R18" s="8">
        <f t="shared" si="4"/>
        <v>0.8418181818181818</v>
      </c>
      <c r="S18" s="8">
        <f t="shared" si="9"/>
        <v>0.95555555555555594</v>
      </c>
      <c r="T18" s="26">
        <f t="shared" si="5"/>
        <v>0.71266666666666656</v>
      </c>
      <c r="U18">
        <v>11.67</v>
      </c>
      <c r="V18">
        <v>0.79</v>
      </c>
    </row>
    <row r="19" spans="3:22" x14ac:dyDescent="0.25">
      <c r="C19" s="33"/>
      <c r="D19" s="1">
        <v>90</v>
      </c>
      <c r="E19">
        <v>4</v>
      </c>
      <c r="F19" s="15">
        <v>10.01</v>
      </c>
      <c r="G19" s="19">
        <v>0.57999999999999996</v>
      </c>
      <c r="H19" s="19">
        <v>12.33</v>
      </c>
      <c r="I19" s="18">
        <f t="shared" si="3"/>
        <v>22.92</v>
      </c>
      <c r="J19" s="15">
        <f t="shared" ref="J19" si="10">M19-SUM(K19:L19)</f>
        <v>9.4300000000000015</v>
      </c>
      <c r="K19" s="16">
        <f>O19</f>
        <v>0.52</v>
      </c>
      <c r="L19" s="19">
        <f t="shared" si="1"/>
        <v>12.33</v>
      </c>
      <c r="M19" s="18">
        <v>22.28</v>
      </c>
      <c r="N19" s="15">
        <v>0</v>
      </c>
      <c r="O19" s="19">
        <f>V19+(U19-P19)</f>
        <v>0.52</v>
      </c>
      <c r="P19" s="19">
        <f>H19</f>
        <v>12.33</v>
      </c>
      <c r="Q19" s="18">
        <f t="shared" si="2"/>
        <v>12.85</v>
      </c>
      <c r="R19" s="8">
        <f t="shared" si="4"/>
        <v>0.97207678883071547</v>
      </c>
      <c r="S19" s="8">
        <f t="shared" ref="S19" si="11">O19/G19</f>
        <v>0.89655172413793116</v>
      </c>
      <c r="T19" s="26">
        <f>J19/F19</f>
        <v>0.94205794205794224</v>
      </c>
      <c r="U19">
        <v>12.33</v>
      </c>
      <c r="V19">
        <v>0.52</v>
      </c>
    </row>
    <row r="20" spans="3:22" x14ac:dyDescent="0.25">
      <c r="C20" s="33"/>
      <c r="D20" s="1">
        <v>90</v>
      </c>
      <c r="E20">
        <v>7</v>
      </c>
      <c r="F20" s="15">
        <v>15</v>
      </c>
      <c r="G20" s="16">
        <v>0.9</v>
      </c>
      <c r="H20" s="16">
        <v>11.9</v>
      </c>
      <c r="I20" s="18">
        <f t="shared" si="3"/>
        <v>27.8</v>
      </c>
      <c r="J20" s="15">
        <f>M20-SUM(K20:L20)</f>
        <v>7.2899999999999991</v>
      </c>
      <c r="K20" s="16">
        <f t="shared" si="0"/>
        <v>0.78</v>
      </c>
      <c r="L20" s="16">
        <f t="shared" si="1"/>
        <v>11.9</v>
      </c>
      <c r="M20" s="18">
        <v>19.97</v>
      </c>
      <c r="N20" s="15">
        <v>0</v>
      </c>
      <c r="O20" s="16">
        <f>V20+(U20-P20)</f>
        <v>0.78</v>
      </c>
      <c r="P20" s="16">
        <f>H20</f>
        <v>11.9</v>
      </c>
      <c r="Q20" s="18">
        <f t="shared" si="2"/>
        <v>12.68</v>
      </c>
      <c r="R20" s="8">
        <f t="shared" si="4"/>
        <v>0.71834532374100712</v>
      </c>
      <c r="S20" s="8">
        <f>O20/G20</f>
        <v>0.8666666666666667</v>
      </c>
      <c r="T20" s="26">
        <f t="shared" si="5"/>
        <v>0.48599999999999993</v>
      </c>
      <c r="U20">
        <v>11.9</v>
      </c>
      <c r="V20">
        <v>0.78</v>
      </c>
    </row>
    <row r="21" spans="3:22" x14ac:dyDescent="0.25">
      <c r="C21" s="33"/>
      <c r="D21" s="1">
        <v>90</v>
      </c>
      <c r="E21">
        <v>14</v>
      </c>
      <c r="F21" s="15"/>
      <c r="G21" s="16"/>
      <c r="H21" s="16"/>
      <c r="I21" s="18"/>
      <c r="J21" s="15"/>
      <c r="K21" s="16"/>
      <c r="L21" s="16"/>
      <c r="M21" s="18"/>
      <c r="N21" s="15"/>
      <c r="O21" s="16"/>
      <c r="P21" s="16"/>
      <c r="Q21" s="18"/>
      <c r="R21" s="8"/>
      <c r="S21" s="8"/>
    </row>
    <row r="22" spans="3:22" x14ac:dyDescent="0.25">
      <c r="R22" s="8"/>
      <c r="S22" s="8"/>
    </row>
    <row r="23" spans="3:22" x14ac:dyDescent="0.25">
      <c r="R23" s="8"/>
      <c r="S23" s="8"/>
    </row>
  </sheetData>
  <mergeCells count="5">
    <mergeCell ref="F5:I5"/>
    <mergeCell ref="J5:M5"/>
    <mergeCell ref="N5:Q5"/>
    <mergeCell ref="C2:T2"/>
    <mergeCell ref="C7:C21"/>
  </mergeCells>
  <pageMargins left="0.7" right="0.7" top="0.75" bottom="0.75" header="0.3" footer="0.3"/>
  <pageSetup orientation="portrait" r:id="rId1"/>
  <ignoredErrors>
    <ignoredError sqref="I7:I19 I2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D521-C134-4CDF-B9C5-1B33519CA02E}">
  <dimension ref="C2:V23"/>
  <sheetViews>
    <sheetView topLeftCell="G1" workbookViewId="0">
      <selection activeCell="U3" sqref="U3:V4"/>
    </sheetView>
  </sheetViews>
  <sheetFormatPr defaultRowHeight="15" x14ac:dyDescent="0.25"/>
  <cols>
    <col min="3" max="3" width="12.42578125" bestFit="1" customWidth="1"/>
    <col min="4" max="4" width="15" bestFit="1" customWidth="1"/>
    <col min="5" max="5" width="19.140625" bestFit="1" customWidth="1"/>
    <col min="6" max="6" width="9.85546875" bestFit="1" customWidth="1"/>
    <col min="7" max="7" width="7.7109375" bestFit="1" customWidth="1"/>
    <col min="8" max="8" width="7.28515625" bestFit="1" customWidth="1"/>
    <col min="9" max="9" width="8.28515625" bestFit="1" customWidth="1"/>
    <col min="10" max="10" width="9.85546875" bestFit="1" customWidth="1"/>
    <col min="11" max="11" width="7.7109375" bestFit="1" customWidth="1"/>
    <col min="12" max="12" width="7.28515625" bestFit="1" customWidth="1"/>
    <col min="13" max="13" width="8.28515625" bestFit="1" customWidth="1"/>
    <col min="14" max="14" width="9.85546875" bestFit="1" customWidth="1"/>
    <col min="15" max="15" width="7.7109375" bestFit="1" customWidth="1"/>
    <col min="16" max="16" width="7.28515625" bestFit="1" customWidth="1"/>
    <col min="17" max="17" width="8.28515625" bestFit="1" customWidth="1"/>
    <col min="18" max="18" width="20.28515625" bestFit="1" customWidth="1"/>
    <col min="19" max="19" width="19.140625" bestFit="1" customWidth="1"/>
    <col min="20" max="20" width="12" bestFit="1" customWidth="1"/>
    <col min="22" max="22" width="9.42578125" bestFit="1" customWidth="1"/>
  </cols>
  <sheetData>
    <row r="2" spans="3:22" ht="23.25" x14ac:dyDescent="0.35"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3:22" x14ac:dyDescent="0.25">
      <c r="U3" s="34" t="s">
        <v>32</v>
      </c>
      <c r="V3" s="34"/>
    </row>
    <row r="4" spans="3:22" x14ac:dyDescent="0.25">
      <c r="U4" s="34" t="s">
        <v>31</v>
      </c>
      <c r="V4" s="34"/>
    </row>
    <row r="5" spans="3:22" s="2" customFormat="1" x14ac:dyDescent="0.25">
      <c r="C5" s="4"/>
      <c r="D5" s="5"/>
      <c r="E5" s="5"/>
      <c r="F5" s="28" t="s">
        <v>1</v>
      </c>
      <c r="G5" s="28"/>
      <c r="H5" s="28"/>
      <c r="I5" s="28"/>
      <c r="J5" s="28" t="s">
        <v>3</v>
      </c>
      <c r="K5" s="28"/>
      <c r="L5" s="28"/>
      <c r="M5" s="28"/>
      <c r="N5" s="28" t="s">
        <v>4</v>
      </c>
      <c r="O5" s="28"/>
      <c r="P5" s="28"/>
      <c r="Q5" s="28"/>
      <c r="R5" s="2" t="s">
        <v>12</v>
      </c>
      <c r="S5" s="2" t="s">
        <v>13</v>
      </c>
      <c r="T5" s="2" t="s">
        <v>21</v>
      </c>
    </row>
    <row r="6" spans="3:22" s="2" customFormat="1" ht="18.75" x14ac:dyDescent="0.3">
      <c r="C6" s="7" t="s">
        <v>2</v>
      </c>
      <c r="D6" s="6" t="s">
        <v>6</v>
      </c>
      <c r="E6" s="6" t="s">
        <v>7</v>
      </c>
      <c r="F6" s="6" t="s">
        <v>19</v>
      </c>
      <c r="G6" s="6" t="s">
        <v>18</v>
      </c>
      <c r="H6" s="6" t="s">
        <v>17</v>
      </c>
      <c r="I6" s="4" t="s">
        <v>20</v>
      </c>
      <c r="J6" s="6" t="s">
        <v>19</v>
      </c>
      <c r="K6" s="6" t="s">
        <v>18</v>
      </c>
      <c r="L6" s="6" t="s">
        <v>17</v>
      </c>
      <c r="M6" s="6" t="s">
        <v>20</v>
      </c>
      <c r="N6" s="6" t="s">
        <v>19</v>
      </c>
      <c r="O6" s="6" t="s">
        <v>18</v>
      </c>
      <c r="P6" s="6" t="s">
        <v>17</v>
      </c>
      <c r="Q6" s="6" t="s">
        <v>20</v>
      </c>
      <c r="R6" s="6" t="s">
        <v>14</v>
      </c>
      <c r="S6" s="6" t="s">
        <v>14</v>
      </c>
      <c r="T6" s="6" t="s">
        <v>22</v>
      </c>
      <c r="U6" s="2" t="s">
        <v>23</v>
      </c>
      <c r="V6" s="2" t="s">
        <v>24</v>
      </c>
    </row>
    <row r="7" spans="3:22" x14ac:dyDescent="0.25">
      <c r="C7" s="30" t="s">
        <v>11</v>
      </c>
      <c r="D7" s="1">
        <v>200</v>
      </c>
      <c r="E7">
        <v>1</v>
      </c>
      <c r="F7" s="13">
        <v>25</v>
      </c>
      <c r="G7" s="14">
        <v>1.4</v>
      </c>
      <c r="H7" s="14">
        <v>24.61</v>
      </c>
      <c r="I7" s="17">
        <f>SUM(F7:H7)</f>
        <v>51.01</v>
      </c>
      <c r="J7" s="14">
        <f>M7-SUM(K7:L7)</f>
        <v>10.149999999999999</v>
      </c>
      <c r="K7" s="14">
        <f>O7</f>
        <v>1.3800000000000008</v>
      </c>
      <c r="L7" s="14">
        <f>H7</f>
        <v>24.61</v>
      </c>
      <c r="M7" s="17">
        <v>36.14</v>
      </c>
      <c r="N7" s="13">
        <v>0</v>
      </c>
      <c r="O7" s="14">
        <f>V7+(U7-P7)</f>
        <v>1.3800000000000008</v>
      </c>
      <c r="P7" s="14">
        <f>H7</f>
        <v>24.61</v>
      </c>
      <c r="Q7" s="17">
        <f>SUM(O7:P7)</f>
        <v>25.990000000000002</v>
      </c>
      <c r="R7" s="8">
        <f>M7/I7</f>
        <v>0.70848853166045878</v>
      </c>
      <c r="S7" s="8">
        <f>O7/G7</f>
        <v>0.98571428571428632</v>
      </c>
      <c r="T7" s="12">
        <f>J7/F7</f>
        <v>0.40599999999999992</v>
      </c>
      <c r="U7">
        <v>24.66</v>
      </c>
      <c r="V7">
        <v>1.33</v>
      </c>
    </row>
    <row r="8" spans="3:22" x14ac:dyDescent="0.25">
      <c r="C8" s="33"/>
      <c r="D8" s="1">
        <v>200</v>
      </c>
      <c r="E8">
        <v>4</v>
      </c>
      <c r="F8" s="15">
        <v>25</v>
      </c>
      <c r="G8" s="19">
        <v>1.4</v>
      </c>
      <c r="H8" s="19">
        <v>24.39</v>
      </c>
      <c r="I8" s="18">
        <f>SUM(F8:H8)</f>
        <v>50.79</v>
      </c>
      <c r="J8" s="15">
        <f>M8-SUM(K8:L8)</f>
        <v>19.469999999999995</v>
      </c>
      <c r="K8" s="16">
        <f>O8</f>
        <v>1.37</v>
      </c>
      <c r="L8" s="16">
        <f>H8</f>
        <v>24.39</v>
      </c>
      <c r="M8" s="18">
        <v>45.23</v>
      </c>
      <c r="N8" s="15">
        <v>0</v>
      </c>
      <c r="O8" s="16">
        <f>V8</f>
        <v>1.37</v>
      </c>
      <c r="P8" s="16">
        <f>H8</f>
        <v>24.39</v>
      </c>
      <c r="Q8" s="18">
        <f t="shared" ref="Q8:Q20" si="0">SUM(O8:P8)</f>
        <v>25.76</v>
      </c>
      <c r="R8" s="8">
        <f>M8/I8</f>
        <v>0.89052963181728684</v>
      </c>
      <c r="S8" s="8">
        <f>O8/G8</f>
        <v>0.97857142857142876</v>
      </c>
      <c r="T8" s="12">
        <f>J8/F8</f>
        <v>0.77879999999999983</v>
      </c>
      <c r="U8">
        <v>24.48</v>
      </c>
      <c r="V8">
        <v>1.37</v>
      </c>
    </row>
    <row r="9" spans="3:22" x14ac:dyDescent="0.25">
      <c r="C9" s="33"/>
      <c r="D9" s="1">
        <v>200</v>
      </c>
      <c r="E9">
        <v>7</v>
      </c>
      <c r="F9" s="15">
        <v>15</v>
      </c>
      <c r="G9" s="16">
        <v>0.78</v>
      </c>
      <c r="H9" s="16">
        <v>11.8</v>
      </c>
      <c r="I9" s="18">
        <f t="shared" ref="I9:I20" si="1">SUM(F9:H9)</f>
        <v>27.58</v>
      </c>
      <c r="J9" s="15">
        <f>M9-SUM(K9:L9)</f>
        <v>4.16</v>
      </c>
      <c r="K9" s="16">
        <f t="shared" ref="K9:K20" si="2">O9</f>
        <v>0.73999999999999888</v>
      </c>
      <c r="L9" s="16">
        <f t="shared" ref="L9:L20" si="3">H9</f>
        <v>11.8</v>
      </c>
      <c r="M9" s="18">
        <v>16.7</v>
      </c>
      <c r="N9" s="15">
        <v>0</v>
      </c>
      <c r="O9" s="16">
        <f>V9+(U9-P9)</f>
        <v>0.73999999999999888</v>
      </c>
      <c r="P9" s="16">
        <f>H9</f>
        <v>11.8</v>
      </c>
      <c r="Q9" s="18">
        <f t="shared" si="0"/>
        <v>12.54</v>
      </c>
      <c r="R9" s="8">
        <f>M9/I9</f>
        <v>0.60551124002900658</v>
      </c>
      <c r="S9" s="8">
        <f t="shared" ref="S9:S20" si="4">O9/G9</f>
        <v>0.94871794871794723</v>
      </c>
      <c r="T9" s="12">
        <f t="shared" ref="T9:T20" si="5">J9/F9</f>
        <v>0.27733333333333332</v>
      </c>
      <c r="U9">
        <v>11.85</v>
      </c>
      <c r="V9">
        <v>0.69</v>
      </c>
    </row>
    <row r="10" spans="3:22" x14ac:dyDescent="0.25">
      <c r="C10" s="33"/>
      <c r="D10" s="1">
        <v>200</v>
      </c>
      <c r="E10">
        <v>14</v>
      </c>
      <c r="F10" s="15">
        <v>25</v>
      </c>
      <c r="G10" s="16">
        <v>1.43</v>
      </c>
      <c r="H10" s="16">
        <v>16.27</v>
      </c>
      <c r="I10" s="18">
        <f t="shared" si="1"/>
        <v>42.7</v>
      </c>
      <c r="J10" s="23">
        <f>M10-SUM(K10:L10)</f>
        <v>7.5000000000000036</v>
      </c>
      <c r="K10" s="16">
        <f t="shared" si="2"/>
        <v>1.4</v>
      </c>
      <c r="L10" s="16">
        <f t="shared" si="3"/>
        <v>16.27</v>
      </c>
      <c r="M10" s="18">
        <f>25.17</f>
        <v>25.17</v>
      </c>
      <c r="N10" s="15">
        <v>0</v>
      </c>
      <c r="O10" s="16">
        <f>V10+(U10-P10)</f>
        <v>1.4</v>
      </c>
      <c r="P10" s="16">
        <f>H10</f>
        <v>16.27</v>
      </c>
      <c r="Q10" s="18">
        <f t="shared" si="0"/>
        <v>17.669999999999998</v>
      </c>
      <c r="R10" s="8">
        <f>M10/I10</f>
        <v>0.5894613583138173</v>
      </c>
      <c r="S10" s="8">
        <f>O10/G10</f>
        <v>0.97902097902097895</v>
      </c>
      <c r="T10" s="12">
        <f>J10/F10</f>
        <v>0.30000000000000016</v>
      </c>
      <c r="U10">
        <v>16.36</v>
      </c>
      <c r="V10">
        <v>1.31</v>
      </c>
    </row>
    <row r="11" spans="3:22" x14ac:dyDescent="0.25">
      <c r="C11" s="33"/>
      <c r="D11" s="1">
        <v>200</v>
      </c>
      <c r="E11">
        <v>28</v>
      </c>
      <c r="F11" s="15"/>
      <c r="G11" s="16"/>
      <c r="H11" s="16"/>
      <c r="I11" s="18"/>
      <c r="J11" s="15"/>
      <c r="K11" s="16"/>
      <c r="L11" s="16"/>
      <c r="M11" s="18"/>
      <c r="N11" s="15"/>
      <c r="O11" s="16"/>
      <c r="P11" s="16"/>
      <c r="Q11" s="18"/>
      <c r="R11" s="8"/>
      <c r="S11" s="8"/>
      <c r="T11" s="12"/>
    </row>
    <row r="12" spans="3:22" x14ac:dyDescent="0.25">
      <c r="C12" s="33"/>
      <c r="D12" s="1">
        <v>200</v>
      </c>
      <c r="E12">
        <v>42</v>
      </c>
      <c r="F12" s="15"/>
      <c r="G12" s="16"/>
      <c r="H12" s="16"/>
      <c r="I12" s="18"/>
      <c r="J12" s="15"/>
      <c r="K12" s="16"/>
      <c r="L12" s="16"/>
      <c r="M12" s="18"/>
      <c r="N12" s="15"/>
      <c r="O12" s="16"/>
      <c r="P12" s="16"/>
      <c r="Q12" s="18"/>
      <c r="R12" s="8"/>
      <c r="S12" s="8"/>
      <c r="T12" s="12"/>
    </row>
    <row r="13" spans="3:22" x14ac:dyDescent="0.25">
      <c r="C13" s="33"/>
      <c r="D13" s="1">
        <v>120</v>
      </c>
      <c r="E13">
        <v>1</v>
      </c>
      <c r="F13" s="15">
        <v>15</v>
      </c>
      <c r="G13" s="16">
        <v>0.8</v>
      </c>
      <c r="H13" s="16">
        <v>11.72</v>
      </c>
      <c r="I13" s="18">
        <f t="shared" si="1"/>
        <v>27.520000000000003</v>
      </c>
      <c r="J13" s="15">
        <f t="shared" ref="J13:J18" si="6">M13-SUM(K13:L13)</f>
        <v>8.8600000000000012</v>
      </c>
      <c r="K13" s="16">
        <f>O13</f>
        <v>0.76999999999999935</v>
      </c>
      <c r="L13" s="16">
        <f>H13</f>
        <v>11.72</v>
      </c>
      <c r="M13" s="18">
        <v>21.35</v>
      </c>
      <c r="N13" s="15">
        <v>0</v>
      </c>
      <c r="O13" s="16">
        <f t="shared" ref="O13:O20" si="7">V13+(U13-P13)</f>
        <v>0.76999999999999935</v>
      </c>
      <c r="P13" s="16">
        <f t="shared" ref="P13:P16" si="8">H13</f>
        <v>11.72</v>
      </c>
      <c r="Q13" s="18">
        <f t="shared" si="0"/>
        <v>12.49</v>
      </c>
      <c r="R13" s="8">
        <f t="shared" ref="R9:R20" si="9">M13/I13</f>
        <v>0.77579941860465118</v>
      </c>
      <c r="S13" s="8">
        <f t="shared" si="4"/>
        <v>0.96249999999999913</v>
      </c>
      <c r="T13" s="12">
        <f t="shared" si="5"/>
        <v>0.59066666666666678</v>
      </c>
      <c r="U13">
        <v>11.75</v>
      </c>
      <c r="V13">
        <v>0.74</v>
      </c>
    </row>
    <row r="14" spans="3:22" x14ac:dyDescent="0.25">
      <c r="C14" s="33"/>
      <c r="D14" s="1">
        <v>120</v>
      </c>
      <c r="E14">
        <v>4</v>
      </c>
      <c r="F14" s="15">
        <v>15</v>
      </c>
      <c r="G14" s="16">
        <v>0.95</v>
      </c>
      <c r="H14" s="16">
        <v>11.55</v>
      </c>
      <c r="I14" s="18">
        <f>SUM(F14:H14)</f>
        <v>27.5</v>
      </c>
      <c r="J14" s="15">
        <f t="shared" si="6"/>
        <v>9.2500000000000018</v>
      </c>
      <c r="K14" s="16">
        <f t="shared" si="2"/>
        <v>0.88999999999999957</v>
      </c>
      <c r="L14" s="16">
        <f t="shared" si="3"/>
        <v>11.55</v>
      </c>
      <c r="M14" s="18">
        <v>21.69</v>
      </c>
      <c r="N14" s="15">
        <v>0</v>
      </c>
      <c r="O14" s="16">
        <f t="shared" si="7"/>
        <v>0.88999999999999957</v>
      </c>
      <c r="P14" s="16">
        <f t="shared" si="8"/>
        <v>11.55</v>
      </c>
      <c r="Q14" s="18">
        <f t="shared" si="0"/>
        <v>12.44</v>
      </c>
      <c r="R14" s="8">
        <f t="shared" si="9"/>
        <v>0.78872727272727272</v>
      </c>
      <c r="S14" s="8">
        <f t="shared" si="4"/>
        <v>0.93684210526315748</v>
      </c>
      <c r="T14" s="12">
        <f t="shared" si="5"/>
        <v>0.61666666666666681</v>
      </c>
      <c r="U14">
        <v>11.57</v>
      </c>
      <c r="V14">
        <v>0.87</v>
      </c>
    </row>
    <row r="15" spans="3:22" x14ac:dyDescent="0.25">
      <c r="C15" s="33"/>
      <c r="D15" s="1">
        <v>120</v>
      </c>
      <c r="E15">
        <v>4</v>
      </c>
      <c r="F15" s="15">
        <v>15</v>
      </c>
      <c r="G15" s="16">
        <v>0.95</v>
      </c>
      <c r="H15" s="16">
        <v>11.92</v>
      </c>
      <c r="I15" s="18">
        <f>SUM(F15:H15)</f>
        <v>27.869999999999997</v>
      </c>
      <c r="J15" s="15">
        <f t="shared" si="6"/>
        <v>10.539999999999997</v>
      </c>
      <c r="K15" s="16">
        <f t="shared" si="2"/>
        <v>0.9400000000000005</v>
      </c>
      <c r="L15" s="16">
        <f t="shared" si="3"/>
        <v>11.92</v>
      </c>
      <c r="M15" s="18">
        <v>23.4</v>
      </c>
      <c r="N15" s="15">
        <v>0</v>
      </c>
      <c r="O15" s="16">
        <f t="shared" si="7"/>
        <v>0.9400000000000005</v>
      </c>
      <c r="P15" s="16">
        <f t="shared" si="8"/>
        <v>11.92</v>
      </c>
      <c r="Q15" s="18">
        <f t="shared" si="0"/>
        <v>12.860000000000001</v>
      </c>
      <c r="R15" s="8">
        <f t="shared" si="9"/>
        <v>0.83961248654467169</v>
      </c>
      <c r="S15" s="8">
        <f t="shared" si="4"/>
        <v>0.98947368421052684</v>
      </c>
      <c r="T15" s="12">
        <f t="shared" si="5"/>
        <v>0.70266666666666644</v>
      </c>
      <c r="U15">
        <v>11.98</v>
      </c>
      <c r="V15">
        <v>0.88</v>
      </c>
    </row>
    <row r="16" spans="3:22" x14ac:dyDescent="0.25">
      <c r="C16" s="33"/>
      <c r="D16" s="1">
        <v>120</v>
      </c>
      <c r="E16">
        <v>7</v>
      </c>
      <c r="F16" s="15">
        <v>15</v>
      </c>
      <c r="G16" s="16">
        <v>0.78</v>
      </c>
      <c r="H16" s="16">
        <v>11.88</v>
      </c>
      <c r="I16" s="18">
        <f t="shared" si="1"/>
        <v>27.66</v>
      </c>
      <c r="J16" s="15">
        <f t="shared" si="6"/>
        <v>6.8299999999999983</v>
      </c>
      <c r="K16" s="16">
        <f t="shared" si="2"/>
        <v>0.75999999999999956</v>
      </c>
      <c r="L16" s="16">
        <f t="shared" si="3"/>
        <v>11.88</v>
      </c>
      <c r="M16" s="18">
        <v>19.47</v>
      </c>
      <c r="N16" s="15">
        <v>0</v>
      </c>
      <c r="O16" s="16">
        <f>V16+(U16-P16)</f>
        <v>0.75999999999999956</v>
      </c>
      <c r="P16" s="16">
        <f t="shared" si="8"/>
        <v>11.88</v>
      </c>
      <c r="Q16" s="18">
        <f t="shared" si="0"/>
        <v>12.64</v>
      </c>
      <c r="R16" s="8">
        <f t="shared" si="9"/>
        <v>0.70390455531453355</v>
      </c>
      <c r="S16" s="8">
        <f t="shared" si="4"/>
        <v>0.97435897435897378</v>
      </c>
      <c r="T16" s="12">
        <f t="shared" si="5"/>
        <v>0.4553333333333332</v>
      </c>
      <c r="U16">
        <v>11.9</v>
      </c>
      <c r="V16">
        <v>0.74</v>
      </c>
    </row>
    <row r="17" spans="3:22" x14ac:dyDescent="0.25">
      <c r="C17" s="33"/>
      <c r="D17" s="1">
        <v>120</v>
      </c>
      <c r="E17">
        <v>14</v>
      </c>
      <c r="F17" s="15">
        <v>15</v>
      </c>
      <c r="G17" s="19">
        <v>0.9</v>
      </c>
      <c r="H17" s="19">
        <v>11.3</v>
      </c>
      <c r="I17" s="18">
        <f t="shared" si="1"/>
        <v>27.200000000000003</v>
      </c>
      <c r="J17" s="15">
        <f t="shared" si="6"/>
        <v>11.96</v>
      </c>
      <c r="K17" s="16">
        <f t="shared" si="2"/>
        <v>0.85999999999999976</v>
      </c>
      <c r="L17" s="19">
        <f t="shared" si="3"/>
        <v>11.3</v>
      </c>
      <c r="M17" s="18">
        <v>24.12</v>
      </c>
      <c r="N17" s="15">
        <v>0</v>
      </c>
      <c r="O17" s="16">
        <f t="shared" si="7"/>
        <v>0.85999999999999976</v>
      </c>
      <c r="P17" s="16">
        <f>H17</f>
        <v>11.3</v>
      </c>
      <c r="Q17" s="18">
        <f t="shared" si="0"/>
        <v>12.16</v>
      </c>
      <c r="R17" s="8">
        <f t="shared" si="9"/>
        <v>0.8867647058823529</v>
      </c>
      <c r="S17" s="8">
        <f>O17/G17</f>
        <v>0.95555555555555527</v>
      </c>
      <c r="T17" s="12">
        <f t="shared" si="5"/>
        <v>0.79733333333333334</v>
      </c>
      <c r="U17">
        <v>11.31</v>
      </c>
      <c r="V17">
        <v>0.85</v>
      </c>
    </row>
    <row r="18" spans="3:22" x14ac:dyDescent="0.25">
      <c r="C18" s="33"/>
      <c r="D18" s="1">
        <v>90</v>
      </c>
      <c r="E18">
        <v>1</v>
      </c>
      <c r="F18" s="15">
        <v>15</v>
      </c>
      <c r="G18" s="16">
        <v>0.85</v>
      </c>
      <c r="H18" s="16">
        <v>11.88</v>
      </c>
      <c r="I18" s="18">
        <f>SUM(F18:H18)</f>
        <v>27.73</v>
      </c>
      <c r="J18" s="15">
        <f t="shared" si="6"/>
        <v>0.75999999999999979</v>
      </c>
      <c r="K18" s="16">
        <f t="shared" si="2"/>
        <v>0.84999999999999976</v>
      </c>
      <c r="L18" s="16">
        <f t="shared" si="3"/>
        <v>11.88</v>
      </c>
      <c r="M18" s="18">
        <v>13.49</v>
      </c>
      <c r="N18" s="15">
        <v>0</v>
      </c>
      <c r="O18" s="16">
        <f t="shared" si="7"/>
        <v>0.84999999999999976</v>
      </c>
      <c r="P18" s="16">
        <f>H18</f>
        <v>11.88</v>
      </c>
      <c r="Q18" s="18">
        <f t="shared" si="0"/>
        <v>12.73</v>
      </c>
      <c r="R18" s="8">
        <f>M18/I18</f>
        <v>0.48647673999278762</v>
      </c>
      <c r="S18" s="8">
        <f>O18/G18</f>
        <v>0.99999999999999978</v>
      </c>
      <c r="T18" s="12">
        <f t="shared" si="5"/>
        <v>5.0666666666666652E-2</v>
      </c>
      <c r="U18">
        <v>11.89</v>
      </c>
      <c r="V18">
        <v>0.84</v>
      </c>
    </row>
    <row r="19" spans="3:22" x14ac:dyDescent="0.25">
      <c r="C19" s="33"/>
      <c r="D19" s="1">
        <v>90</v>
      </c>
      <c r="E19">
        <v>4</v>
      </c>
      <c r="F19" s="15">
        <v>10.01</v>
      </c>
      <c r="G19" s="19">
        <v>0.57999999999999996</v>
      </c>
      <c r="H19" s="19">
        <v>12.01</v>
      </c>
      <c r="I19" s="18">
        <f>SUM(F19:H19)</f>
        <v>22.6</v>
      </c>
      <c r="J19" s="15">
        <f t="shared" ref="J19" si="10">M19-SUM(K19:L19)</f>
        <v>9.4899999999999984</v>
      </c>
      <c r="K19" s="16">
        <f t="shared" ref="K19" si="11">O19</f>
        <v>0.57999999999999963</v>
      </c>
      <c r="L19" s="19">
        <f t="shared" si="3"/>
        <v>12.01</v>
      </c>
      <c r="M19" s="18">
        <v>22.08</v>
      </c>
      <c r="N19" s="15">
        <v>0</v>
      </c>
      <c r="O19" s="19">
        <f t="shared" si="7"/>
        <v>0.57999999999999963</v>
      </c>
      <c r="P19" s="19">
        <f>H19</f>
        <v>12.01</v>
      </c>
      <c r="Q19" s="18">
        <f t="shared" si="0"/>
        <v>12.59</v>
      </c>
      <c r="R19" s="8">
        <f>M19/I19</f>
        <v>0.97699115044247775</v>
      </c>
      <c r="S19" s="8">
        <f>O19/G19</f>
        <v>0.99999999999999944</v>
      </c>
      <c r="T19" s="12">
        <f t="shared" ref="T19" si="12">J19/F19</f>
        <v>0.94805194805194792</v>
      </c>
      <c r="U19">
        <v>12.03</v>
      </c>
      <c r="V19">
        <v>0.56000000000000005</v>
      </c>
    </row>
    <row r="20" spans="3:22" x14ac:dyDescent="0.25">
      <c r="C20" s="33"/>
      <c r="D20" s="1">
        <v>90</v>
      </c>
      <c r="E20">
        <v>7</v>
      </c>
      <c r="F20" s="15">
        <v>15</v>
      </c>
      <c r="G20" s="16">
        <v>0.8</v>
      </c>
      <c r="H20" s="16">
        <v>11.67</v>
      </c>
      <c r="I20" s="18">
        <f t="shared" si="1"/>
        <v>27.47</v>
      </c>
      <c r="J20" s="15">
        <f>M20-SUM(K20:L20)</f>
        <v>7.5200000000000014</v>
      </c>
      <c r="K20" s="16">
        <f t="shared" si="2"/>
        <v>0.78999999999999937</v>
      </c>
      <c r="L20" s="16">
        <f t="shared" si="3"/>
        <v>11.67</v>
      </c>
      <c r="M20" s="18">
        <v>19.98</v>
      </c>
      <c r="N20" s="15">
        <v>0</v>
      </c>
      <c r="O20" s="16">
        <f t="shared" si="7"/>
        <v>0.78999999999999937</v>
      </c>
      <c r="P20" s="16">
        <f>H20</f>
        <v>11.67</v>
      </c>
      <c r="Q20" s="18">
        <f t="shared" si="0"/>
        <v>12.459999999999999</v>
      </c>
      <c r="R20" s="8">
        <f t="shared" si="9"/>
        <v>0.72733891518019667</v>
      </c>
      <c r="S20" s="8">
        <f t="shared" si="4"/>
        <v>0.98749999999999916</v>
      </c>
      <c r="T20" s="12">
        <f t="shared" si="5"/>
        <v>0.50133333333333341</v>
      </c>
      <c r="U20">
        <v>11.7</v>
      </c>
      <c r="V20">
        <v>0.76</v>
      </c>
    </row>
    <row r="21" spans="3:22" x14ac:dyDescent="0.25">
      <c r="C21" s="33"/>
      <c r="D21" s="1">
        <v>90</v>
      </c>
      <c r="E21">
        <v>14</v>
      </c>
      <c r="F21" s="15"/>
      <c r="G21" s="16"/>
      <c r="H21" s="16"/>
      <c r="I21" s="18"/>
      <c r="J21" s="15"/>
      <c r="K21" s="16"/>
      <c r="L21" s="16"/>
      <c r="M21" s="18"/>
      <c r="N21" s="15">
        <v>0</v>
      </c>
      <c r="O21" s="16"/>
      <c r="P21" s="16"/>
      <c r="Q21" s="18"/>
      <c r="R21" s="8"/>
      <c r="S21" s="8"/>
    </row>
    <row r="22" spans="3:22" x14ac:dyDescent="0.25">
      <c r="R22" s="8"/>
      <c r="S22" s="8"/>
    </row>
    <row r="23" spans="3:22" x14ac:dyDescent="0.25">
      <c r="R23" s="8"/>
      <c r="S23" s="8"/>
    </row>
  </sheetData>
  <mergeCells count="5">
    <mergeCell ref="F5:I5"/>
    <mergeCell ref="J5:M5"/>
    <mergeCell ref="N5:Q5"/>
    <mergeCell ref="C2:T2"/>
    <mergeCell ref="C7:C21"/>
  </mergeCells>
  <pageMargins left="0.7" right="0.7" top="0.75" bottom="0.75" header="0.3" footer="0.3"/>
  <pageSetup orientation="portrait" r:id="rId1"/>
  <ignoredErrors>
    <ignoredError sqref="I7:I19 I20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5EDB-DE70-40B9-97F4-18193A71FE2B}">
  <dimension ref="C2:Y23"/>
  <sheetViews>
    <sheetView topLeftCell="K4" workbookViewId="0">
      <selection activeCell="X4" sqref="X4:Y5"/>
    </sheetView>
  </sheetViews>
  <sheetFormatPr defaultRowHeight="15" x14ac:dyDescent="0.25"/>
  <cols>
    <col min="3" max="3" width="13.140625" bestFit="1" customWidth="1"/>
    <col min="4" max="4" width="16.140625" bestFit="1" customWidth="1"/>
    <col min="5" max="5" width="19.140625" bestFit="1" customWidth="1"/>
    <col min="6" max="6" width="9.85546875" bestFit="1" customWidth="1"/>
    <col min="7" max="8" width="9.140625" bestFit="1" customWidth="1"/>
    <col min="9" max="9" width="7.28515625" bestFit="1" customWidth="1"/>
    <col min="10" max="10" width="8.28515625" bestFit="1" customWidth="1"/>
    <col min="11" max="11" width="9.85546875" bestFit="1" customWidth="1"/>
    <col min="12" max="12" width="7.7109375" bestFit="1" customWidth="1"/>
    <col min="13" max="13" width="7.28515625" bestFit="1" customWidth="1"/>
    <col min="14" max="14" width="8.28515625" bestFit="1" customWidth="1"/>
    <col min="15" max="15" width="9.85546875" bestFit="1" customWidth="1"/>
    <col min="16" max="16" width="7.7109375" bestFit="1" customWidth="1"/>
    <col min="17" max="17" width="7.28515625" bestFit="1" customWidth="1"/>
    <col min="18" max="18" width="8.28515625" bestFit="1" customWidth="1"/>
    <col min="19" max="19" width="20.28515625" bestFit="1" customWidth="1"/>
    <col min="20" max="20" width="19.140625" bestFit="1" customWidth="1"/>
    <col min="21" max="21" width="10.7109375" bestFit="1" customWidth="1"/>
    <col min="22" max="22" width="9" bestFit="1" customWidth="1"/>
    <col min="23" max="23" width="9.42578125" bestFit="1" customWidth="1"/>
  </cols>
  <sheetData>
    <row r="2" spans="3:25" ht="23.25" x14ac:dyDescent="0.35"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4" spans="3:25" x14ac:dyDescent="0.25">
      <c r="X4" s="34" t="s">
        <v>32</v>
      </c>
      <c r="Y4" s="34"/>
    </row>
    <row r="5" spans="3:25" s="2" customFormat="1" x14ac:dyDescent="0.25">
      <c r="C5" s="4"/>
      <c r="D5" s="5"/>
      <c r="E5" s="5"/>
      <c r="F5" s="28" t="s">
        <v>1</v>
      </c>
      <c r="G5" s="28"/>
      <c r="H5" s="28"/>
      <c r="I5" s="28"/>
      <c r="J5" s="28"/>
      <c r="K5" s="28" t="s">
        <v>3</v>
      </c>
      <c r="L5" s="28"/>
      <c r="M5" s="28"/>
      <c r="N5" s="28"/>
      <c r="O5" s="28" t="s">
        <v>4</v>
      </c>
      <c r="P5" s="28"/>
      <c r="Q5" s="28"/>
      <c r="R5" s="28"/>
      <c r="S5" s="2" t="s">
        <v>12</v>
      </c>
      <c r="T5" s="2" t="s">
        <v>13</v>
      </c>
      <c r="U5" s="2" t="s">
        <v>21</v>
      </c>
      <c r="X5" s="34" t="s">
        <v>31</v>
      </c>
      <c r="Y5" s="34"/>
    </row>
    <row r="6" spans="3:25" s="2" customFormat="1" ht="18.75" x14ac:dyDescent="0.3">
      <c r="C6" s="7" t="s">
        <v>2</v>
      </c>
      <c r="D6" s="6" t="s">
        <v>28</v>
      </c>
      <c r="E6" s="6" t="s">
        <v>7</v>
      </c>
      <c r="F6" s="6" t="s">
        <v>19</v>
      </c>
      <c r="G6" s="6" t="s">
        <v>29</v>
      </c>
      <c r="H6" s="6" t="s">
        <v>30</v>
      </c>
      <c r="I6" s="6" t="s">
        <v>17</v>
      </c>
      <c r="J6" s="4" t="s">
        <v>20</v>
      </c>
      <c r="K6" s="6" t="s">
        <v>19</v>
      </c>
      <c r="L6" s="6" t="s">
        <v>18</v>
      </c>
      <c r="M6" s="6" t="s">
        <v>17</v>
      </c>
      <c r="N6" s="6" t="s">
        <v>20</v>
      </c>
      <c r="O6" s="6" t="s">
        <v>19</v>
      </c>
      <c r="P6" s="6" t="s">
        <v>18</v>
      </c>
      <c r="Q6" s="6" t="s">
        <v>17</v>
      </c>
      <c r="R6" s="6" t="s">
        <v>20</v>
      </c>
      <c r="S6" s="6" t="s">
        <v>14</v>
      </c>
      <c r="T6" s="6" t="s">
        <v>14</v>
      </c>
      <c r="U6" s="6" t="s">
        <v>22</v>
      </c>
      <c r="V6" s="2" t="s">
        <v>23</v>
      </c>
      <c r="W6" s="2" t="s">
        <v>24</v>
      </c>
    </row>
    <row r="7" spans="3:25" x14ac:dyDescent="0.25">
      <c r="C7" s="30" t="s">
        <v>26</v>
      </c>
      <c r="D7" s="1">
        <v>200</v>
      </c>
      <c r="E7">
        <v>1</v>
      </c>
      <c r="F7" s="13">
        <v>10.029999999999999</v>
      </c>
      <c r="G7" s="14">
        <v>0.43</v>
      </c>
      <c r="H7" s="14">
        <v>1.1499999999999999</v>
      </c>
      <c r="I7" s="14">
        <v>11.42</v>
      </c>
      <c r="J7" s="17">
        <f>SUM(F7:I7)</f>
        <v>23.03</v>
      </c>
      <c r="K7" s="14">
        <f>N7-SUM(L7:M7)</f>
        <v>5.5500000000000007</v>
      </c>
      <c r="L7" s="14">
        <f t="shared" ref="L7:L21" si="0">P7</f>
        <v>1.0400000000000009</v>
      </c>
      <c r="M7" s="14">
        <f t="shared" ref="M7:M21" si="1">I7</f>
        <v>11.42</v>
      </c>
      <c r="N7" s="17">
        <v>18.010000000000002</v>
      </c>
      <c r="O7" s="13">
        <v>0</v>
      </c>
      <c r="P7" s="16">
        <f t="shared" ref="P7:P13" si="2">R7-Q7</f>
        <v>1.0400000000000009</v>
      </c>
      <c r="Q7" s="16">
        <f t="shared" ref="Q7:Q13" si="3">I7</f>
        <v>11.42</v>
      </c>
      <c r="R7" s="17">
        <v>12.46</v>
      </c>
      <c r="S7" s="8">
        <f>N7/J7</f>
        <v>0.7820234476769431</v>
      </c>
      <c r="T7" s="8">
        <f>P7/SUM(G7:H7)</f>
        <v>0.65822784810126644</v>
      </c>
      <c r="U7" s="12">
        <f>K7/F7</f>
        <v>0.55333998005982066</v>
      </c>
      <c r="V7">
        <f>Q7</f>
        <v>11.42</v>
      </c>
      <c r="W7">
        <f>P7</f>
        <v>1.0400000000000009</v>
      </c>
      <c r="Y7">
        <v>22.98</v>
      </c>
    </row>
    <row r="8" spans="3:25" x14ac:dyDescent="0.25">
      <c r="C8" s="31"/>
      <c r="D8" s="1">
        <v>200</v>
      </c>
      <c r="E8">
        <v>1</v>
      </c>
      <c r="F8" s="15">
        <v>10.01</v>
      </c>
      <c r="G8" s="19">
        <v>0.41</v>
      </c>
      <c r="H8" s="19">
        <v>1.1200000000000001</v>
      </c>
      <c r="I8" s="19">
        <v>12.37</v>
      </c>
      <c r="J8" s="18">
        <f>SUM(F8:I8)</f>
        <v>23.909999999999997</v>
      </c>
      <c r="K8" s="16">
        <f t="shared" ref="K8" si="4">N8-SUM(L8:M8)</f>
        <v>8.5999999999999979</v>
      </c>
      <c r="L8" s="16">
        <f t="shared" ref="L8" si="5">P8</f>
        <v>1.0900000000000016</v>
      </c>
      <c r="M8" s="16">
        <f t="shared" ref="M8" si="6">I8</f>
        <v>12.37</v>
      </c>
      <c r="N8" s="18">
        <v>22.06</v>
      </c>
      <c r="O8" s="15">
        <v>0</v>
      </c>
      <c r="P8" s="16">
        <f t="shared" ref="P8" si="7">R8-Q8</f>
        <v>1.0900000000000016</v>
      </c>
      <c r="Q8" s="16">
        <f t="shared" ref="Q8" si="8">I8</f>
        <v>12.37</v>
      </c>
      <c r="R8" s="18">
        <v>13.46</v>
      </c>
      <c r="S8" s="8">
        <f>N8/J8</f>
        <v>0.92262651610204938</v>
      </c>
      <c r="T8" s="8">
        <f>P8/SUM(G8:H8)</f>
        <v>0.71241830065359579</v>
      </c>
      <c r="U8" s="12">
        <f>K8/F8</f>
        <v>0.85914085914085891</v>
      </c>
      <c r="V8">
        <f>Q8</f>
        <v>12.37</v>
      </c>
      <c r="W8">
        <f>P8</f>
        <v>1.0900000000000016</v>
      </c>
      <c r="Y8">
        <v>23.95</v>
      </c>
    </row>
    <row r="9" spans="3:25" x14ac:dyDescent="0.25">
      <c r="C9" s="33"/>
      <c r="D9" s="1">
        <v>200</v>
      </c>
      <c r="E9">
        <v>4</v>
      </c>
      <c r="F9" s="15">
        <v>10</v>
      </c>
      <c r="G9" s="19">
        <v>0.43</v>
      </c>
      <c r="H9" s="19">
        <v>1.1499999999999999</v>
      </c>
      <c r="I9" s="19">
        <v>11.12</v>
      </c>
      <c r="J9" s="18">
        <f t="shared" ref="J9:J21" si="9">SUM(F9:I9)</f>
        <v>22.7</v>
      </c>
      <c r="K9" s="15">
        <f t="shared" ref="K9:K21" si="10">N9-SUM(L9:M9)</f>
        <v>8.1199999999999974</v>
      </c>
      <c r="L9" s="16">
        <f t="shared" si="0"/>
        <v>1.0900000000000016</v>
      </c>
      <c r="M9" s="16">
        <f t="shared" si="1"/>
        <v>11.12</v>
      </c>
      <c r="N9" s="18">
        <v>20.329999999999998</v>
      </c>
      <c r="O9" s="15">
        <v>0</v>
      </c>
      <c r="P9" s="16">
        <f t="shared" si="2"/>
        <v>1.0900000000000016</v>
      </c>
      <c r="Q9" s="16">
        <f t="shared" si="3"/>
        <v>11.12</v>
      </c>
      <c r="R9" s="18">
        <v>12.21</v>
      </c>
      <c r="S9" s="8">
        <f t="shared" ref="S9:S21" si="11">N9/J9</f>
        <v>0.89559471365638765</v>
      </c>
      <c r="T9" s="8">
        <f t="shared" ref="T9:T21" si="12">P9/SUM(G9:H9)</f>
        <v>0.68987341772152011</v>
      </c>
      <c r="U9" s="12">
        <f t="shared" ref="U9:U21" si="13">K9/F9</f>
        <v>0.81199999999999972</v>
      </c>
      <c r="V9">
        <f t="shared" ref="V9:V21" si="14">Q9</f>
        <v>11.12</v>
      </c>
      <c r="W9">
        <f t="shared" ref="W9:W21" si="15">P9</f>
        <v>1.0900000000000016</v>
      </c>
      <c r="Y9">
        <v>22.68</v>
      </c>
    </row>
    <row r="10" spans="3:25" x14ac:dyDescent="0.25">
      <c r="C10" s="33"/>
      <c r="D10" s="1">
        <v>200</v>
      </c>
      <c r="E10">
        <v>7</v>
      </c>
      <c r="F10" s="15">
        <v>10.039999999999999</v>
      </c>
      <c r="G10" s="19">
        <v>0.43</v>
      </c>
      <c r="H10" s="19">
        <v>1.1499999999999999</v>
      </c>
      <c r="I10" s="19">
        <v>11.9</v>
      </c>
      <c r="J10" s="18">
        <f t="shared" si="9"/>
        <v>23.52</v>
      </c>
      <c r="K10" s="15">
        <f t="shared" si="10"/>
        <v>3.2099999999999991</v>
      </c>
      <c r="L10" s="16">
        <f t="shared" si="0"/>
        <v>1.0199999999999996</v>
      </c>
      <c r="M10" s="16">
        <f t="shared" si="1"/>
        <v>11.9</v>
      </c>
      <c r="N10" s="18">
        <v>16.13</v>
      </c>
      <c r="O10" s="15">
        <v>0</v>
      </c>
      <c r="P10" s="16">
        <f t="shared" si="2"/>
        <v>1.0199999999999996</v>
      </c>
      <c r="Q10" s="16">
        <f t="shared" si="3"/>
        <v>11.9</v>
      </c>
      <c r="R10" s="18">
        <v>12.92</v>
      </c>
      <c r="S10" s="8">
        <f t="shared" si="11"/>
        <v>0.6857993197278911</v>
      </c>
      <c r="T10" s="8">
        <f t="shared" si="12"/>
        <v>0.64556962025316433</v>
      </c>
      <c r="U10" s="12">
        <f t="shared" si="13"/>
        <v>0.31972111553784854</v>
      </c>
      <c r="V10">
        <f t="shared" si="14"/>
        <v>11.9</v>
      </c>
      <c r="W10">
        <f t="shared" si="15"/>
        <v>1.0199999999999996</v>
      </c>
      <c r="Y10">
        <v>23.44</v>
      </c>
    </row>
    <row r="11" spans="3:25" x14ac:dyDescent="0.25">
      <c r="C11" s="33"/>
      <c r="D11" s="1">
        <v>200</v>
      </c>
      <c r="E11">
        <v>14</v>
      </c>
      <c r="F11" s="15"/>
      <c r="G11" s="16"/>
      <c r="H11" s="16"/>
      <c r="I11" s="16"/>
      <c r="J11" s="18">
        <f t="shared" si="9"/>
        <v>0</v>
      </c>
      <c r="K11" s="15">
        <f t="shared" si="10"/>
        <v>0</v>
      </c>
      <c r="L11" s="16">
        <f t="shared" si="0"/>
        <v>0</v>
      </c>
      <c r="M11" s="16">
        <f t="shared" si="1"/>
        <v>0</v>
      </c>
      <c r="N11" s="18"/>
      <c r="O11" s="15">
        <v>0</v>
      </c>
      <c r="P11" s="16">
        <f t="shared" si="2"/>
        <v>0</v>
      </c>
      <c r="Q11" s="16">
        <f t="shared" si="3"/>
        <v>0</v>
      </c>
      <c r="R11" s="18"/>
      <c r="S11" s="8"/>
      <c r="T11" s="8"/>
      <c r="U11" s="12"/>
      <c r="V11">
        <f t="shared" si="14"/>
        <v>0</v>
      </c>
      <c r="W11">
        <f t="shared" si="15"/>
        <v>0</v>
      </c>
    </row>
    <row r="12" spans="3:25" x14ac:dyDescent="0.25">
      <c r="C12" s="33"/>
      <c r="D12" s="1">
        <v>200</v>
      </c>
      <c r="E12">
        <v>28</v>
      </c>
      <c r="F12" s="15"/>
      <c r="G12" s="16"/>
      <c r="H12" s="16"/>
      <c r="I12" s="16"/>
      <c r="J12" s="18">
        <f t="shared" si="9"/>
        <v>0</v>
      </c>
      <c r="K12" s="15">
        <f t="shared" si="10"/>
        <v>0</v>
      </c>
      <c r="L12" s="16">
        <f t="shared" si="0"/>
        <v>0</v>
      </c>
      <c r="M12" s="16">
        <f t="shared" si="1"/>
        <v>0</v>
      </c>
      <c r="N12" s="18"/>
      <c r="O12" s="15">
        <v>0</v>
      </c>
      <c r="P12" s="16">
        <f t="shared" si="2"/>
        <v>0</v>
      </c>
      <c r="Q12" s="16">
        <f t="shared" si="3"/>
        <v>0</v>
      </c>
      <c r="R12" s="18"/>
      <c r="S12" s="8"/>
      <c r="T12" s="8"/>
      <c r="U12" s="12"/>
      <c r="V12">
        <f t="shared" si="14"/>
        <v>0</v>
      </c>
      <c r="W12">
        <f t="shared" si="15"/>
        <v>0</v>
      </c>
    </row>
    <row r="13" spans="3:25" x14ac:dyDescent="0.25">
      <c r="C13" s="33"/>
      <c r="D13" s="1">
        <v>200</v>
      </c>
      <c r="E13">
        <v>42</v>
      </c>
      <c r="F13" s="15"/>
      <c r="G13" s="16"/>
      <c r="H13" s="16"/>
      <c r="I13" s="16"/>
      <c r="J13" s="18">
        <f t="shared" si="9"/>
        <v>0</v>
      </c>
      <c r="K13" s="15">
        <f t="shared" si="10"/>
        <v>0</v>
      </c>
      <c r="L13" s="16">
        <f t="shared" si="0"/>
        <v>0</v>
      </c>
      <c r="M13" s="16">
        <f t="shared" si="1"/>
        <v>0</v>
      </c>
      <c r="N13" s="18"/>
      <c r="O13" s="15">
        <v>0</v>
      </c>
      <c r="P13" s="16">
        <f t="shared" si="2"/>
        <v>0</v>
      </c>
      <c r="Q13" s="16">
        <f t="shared" si="3"/>
        <v>0</v>
      </c>
      <c r="R13" s="18"/>
      <c r="S13" s="8"/>
      <c r="T13" s="8"/>
      <c r="U13" s="12"/>
      <c r="V13">
        <f t="shared" si="14"/>
        <v>0</v>
      </c>
      <c r="W13">
        <f t="shared" si="15"/>
        <v>0</v>
      </c>
    </row>
    <row r="14" spans="3:25" x14ac:dyDescent="0.25">
      <c r="C14" s="33"/>
      <c r="D14" s="1">
        <v>120</v>
      </c>
      <c r="E14">
        <v>1</v>
      </c>
      <c r="F14" s="15">
        <v>15</v>
      </c>
      <c r="G14" s="16">
        <v>0.64</v>
      </c>
      <c r="H14" s="16">
        <v>1.72</v>
      </c>
      <c r="I14" s="19">
        <v>24.34</v>
      </c>
      <c r="J14" s="18">
        <f t="shared" si="9"/>
        <v>41.7</v>
      </c>
      <c r="K14" s="15">
        <f t="shared" si="10"/>
        <v>13.96</v>
      </c>
      <c r="L14" s="16">
        <f t="shared" si="0"/>
        <v>2.129999999999999</v>
      </c>
      <c r="M14" s="16">
        <f t="shared" si="1"/>
        <v>24.34</v>
      </c>
      <c r="N14" s="18">
        <v>40.43</v>
      </c>
      <c r="O14" s="15">
        <v>0</v>
      </c>
      <c r="P14" s="16">
        <f>R14-Q14</f>
        <v>2.129999999999999</v>
      </c>
      <c r="Q14" s="16">
        <f>I14</f>
        <v>24.34</v>
      </c>
      <c r="R14" s="18">
        <v>26.47</v>
      </c>
      <c r="S14" s="8">
        <f>N14/J14</f>
        <v>0.96954436450839321</v>
      </c>
      <c r="T14" s="8">
        <f>P14/SUM(G14:H14)</f>
        <v>0.90254237288135553</v>
      </c>
      <c r="U14" s="12">
        <f t="shared" si="13"/>
        <v>0.93066666666666675</v>
      </c>
      <c r="V14">
        <f t="shared" si="14"/>
        <v>24.34</v>
      </c>
      <c r="W14">
        <f>P14</f>
        <v>2.129999999999999</v>
      </c>
    </row>
    <row r="15" spans="3:25" x14ac:dyDescent="0.25">
      <c r="C15" s="33"/>
      <c r="D15" s="1">
        <v>120</v>
      </c>
      <c r="E15">
        <v>4</v>
      </c>
      <c r="F15" s="15">
        <v>15</v>
      </c>
      <c r="G15" s="19">
        <v>0.64</v>
      </c>
      <c r="H15" s="19">
        <v>1.72</v>
      </c>
      <c r="I15" s="19">
        <v>24.57</v>
      </c>
      <c r="J15" s="18">
        <f t="shared" si="9"/>
        <v>41.93</v>
      </c>
      <c r="K15" s="15">
        <f t="shared" si="10"/>
        <v>14.040000000000003</v>
      </c>
      <c r="L15" s="16">
        <f t="shared" si="0"/>
        <v>2.09</v>
      </c>
      <c r="M15" s="16">
        <f t="shared" si="1"/>
        <v>24.57</v>
      </c>
      <c r="N15" s="18">
        <v>40.700000000000003</v>
      </c>
      <c r="O15" s="15">
        <v>0</v>
      </c>
      <c r="P15" s="16">
        <f t="shared" ref="P15:P21" si="16">R15-Q15</f>
        <v>2.09</v>
      </c>
      <c r="Q15" s="16">
        <f t="shared" ref="Q15:Q21" si="17">I15</f>
        <v>24.57</v>
      </c>
      <c r="R15" s="18">
        <v>26.66</v>
      </c>
      <c r="S15" s="8">
        <f>N15/J15</f>
        <v>0.97066539470546154</v>
      </c>
      <c r="T15" s="8">
        <f t="shared" si="12"/>
        <v>0.88559322033898302</v>
      </c>
      <c r="U15" s="12">
        <f t="shared" si="13"/>
        <v>0.93600000000000017</v>
      </c>
      <c r="V15">
        <f t="shared" si="14"/>
        <v>24.57</v>
      </c>
      <c r="W15">
        <f t="shared" si="15"/>
        <v>2.09</v>
      </c>
    </row>
    <row r="16" spans="3:25" x14ac:dyDescent="0.25">
      <c r="C16" s="33"/>
      <c r="D16" s="1">
        <v>120</v>
      </c>
      <c r="E16">
        <v>7</v>
      </c>
      <c r="F16" s="15">
        <v>15</v>
      </c>
      <c r="G16" s="19">
        <v>0.64</v>
      </c>
      <c r="H16" s="19">
        <v>1.72</v>
      </c>
      <c r="I16" s="19">
        <v>16.420000000000002</v>
      </c>
      <c r="J16" s="18">
        <f t="shared" si="9"/>
        <v>33.78</v>
      </c>
      <c r="K16" s="15">
        <f t="shared" si="10"/>
        <v>10.510000000000002</v>
      </c>
      <c r="L16" s="16">
        <f t="shared" si="0"/>
        <v>2.0499999999999972</v>
      </c>
      <c r="M16" s="16">
        <f t="shared" si="1"/>
        <v>16.420000000000002</v>
      </c>
      <c r="N16" s="18">
        <v>28.98</v>
      </c>
      <c r="O16" s="15">
        <v>0</v>
      </c>
      <c r="P16" s="16">
        <f t="shared" si="16"/>
        <v>2.0499999999999972</v>
      </c>
      <c r="Q16" s="16">
        <f t="shared" si="17"/>
        <v>16.420000000000002</v>
      </c>
      <c r="R16" s="18">
        <v>18.47</v>
      </c>
      <c r="S16" s="8">
        <f t="shared" si="11"/>
        <v>0.8579040852575488</v>
      </c>
      <c r="T16" s="8">
        <f t="shared" si="12"/>
        <v>0.86864406779660897</v>
      </c>
      <c r="U16" s="12">
        <f t="shared" si="13"/>
        <v>0.70066666666666677</v>
      </c>
      <c r="V16">
        <f t="shared" si="14"/>
        <v>16.420000000000002</v>
      </c>
      <c r="W16">
        <f t="shared" si="15"/>
        <v>2.0499999999999972</v>
      </c>
    </row>
    <row r="17" spans="3:25" x14ac:dyDescent="0.25">
      <c r="C17" s="33"/>
      <c r="D17" s="1">
        <v>120</v>
      </c>
      <c r="E17">
        <v>14</v>
      </c>
      <c r="F17" s="15"/>
      <c r="G17" s="19"/>
      <c r="H17" s="19"/>
      <c r="I17" s="19"/>
      <c r="J17" s="18">
        <f t="shared" si="9"/>
        <v>0</v>
      </c>
      <c r="K17" s="15">
        <f t="shared" si="10"/>
        <v>0</v>
      </c>
      <c r="L17" s="16">
        <f t="shared" si="0"/>
        <v>0</v>
      </c>
      <c r="M17" s="19">
        <f t="shared" si="1"/>
        <v>0</v>
      </c>
      <c r="N17" s="18"/>
      <c r="O17" s="15">
        <v>0</v>
      </c>
      <c r="P17" s="16">
        <f t="shared" si="16"/>
        <v>0</v>
      </c>
      <c r="Q17" s="16">
        <f t="shared" si="17"/>
        <v>0</v>
      </c>
      <c r="R17" s="18"/>
      <c r="S17" s="8" t="e">
        <f t="shared" si="11"/>
        <v>#DIV/0!</v>
      </c>
      <c r="T17" s="8" t="e">
        <f t="shared" si="12"/>
        <v>#DIV/0!</v>
      </c>
      <c r="U17" s="12" t="e">
        <f t="shared" si="13"/>
        <v>#DIV/0!</v>
      </c>
      <c r="V17">
        <f t="shared" si="14"/>
        <v>0</v>
      </c>
      <c r="W17">
        <f t="shared" si="15"/>
        <v>0</v>
      </c>
    </row>
    <row r="18" spans="3:25" x14ac:dyDescent="0.25">
      <c r="C18" s="33"/>
      <c r="D18" s="1">
        <v>90</v>
      </c>
      <c r="E18">
        <v>1</v>
      </c>
      <c r="F18" s="15">
        <v>10.02</v>
      </c>
      <c r="G18" s="19">
        <v>0.42</v>
      </c>
      <c r="H18" s="19">
        <v>1.1499999999999999</v>
      </c>
      <c r="I18" s="19">
        <v>11.13</v>
      </c>
      <c r="J18" s="18">
        <f>SUM(F18:I18)</f>
        <v>22.72</v>
      </c>
      <c r="K18" s="15">
        <f t="shared" si="10"/>
        <v>9.2899999999999991</v>
      </c>
      <c r="L18" s="16">
        <f t="shared" si="0"/>
        <v>1.4399999999999995</v>
      </c>
      <c r="M18" s="16">
        <f t="shared" si="1"/>
        <v>11.13</v>
      </c>
      <c r="N18" s="18">
        <v>21.86</v>
      </c>
      <c r="O18" s="15">
        <v>0</v>
      </c>
      <c r="P18" s="16">
        <f t="shared" si="16"/>
        <v>1.4399999999999995</v>
      </c>
      <c r="Q18" s="16">
        <f t="shared" si="17"/>
        <v>11.13</v>
      </c>
      <c r="R18" s="18">
        <v>12.57</v>
      </c>
      <c r="S18" s="8">
        <f t="shared" si="11"/>
        <v>0.96214788732394374</v>
      </c>
      <c r="T18" s="8">
        <f t="shared" si="12"/>
        <v>0.91719745222929916</v>
      </c>
      <c r="U18" s="12">
        <f t="shared" si="13"/>
        <v>0.92714570858283429</v>
      </c>
      <c r="V18">
        <f t="shared" si="14"/>
        <v>11.13</v>
      </c>
      <c r="W18">
        <f t="shared" si="15"/>
        <v>1.4399999999999995</v>
      </c>
      <c r="Y18">
        <v>22.69</v>
      </c>
    </row>
    <row r="19" spans="3:25" x14ac:dyDescent="0.25">
      <c r="C19" s="33"/>
      <c r="D19" s="1">
        <v>90</v>
      </c>
      <c r="E19">
        <v>4</v>
      </c>
      <c r="F19" s="19">
        <v>10.02</v>
      </c>
      <c r="G19" s="19">
        <v>0.43</v>
      </c>
      <c r="H19" s="19">
        <v>1.1499999999999999</v>
      </c>
      <c r="I19" s="15">
        <v>11.56</v>
      </c>
      <c r="J19" s="18">
        <v>23.106000000000002</v>
      </c>
      <c r="K19" s="15">
        <f t="shared" si="10"/>
        <v>9.9200000000000017</v>
      </c>
      <c r="L19" s="16">
        <f t="shared" si="0"/>
        <v>1.4399999999999995</v>
      </c>
      <c r="M19" s="16">
        <f t="shared" si="1"/>
        <v>11.56</v>
      </c>
      <c r="N19" s="18">
        <v>22.92</v>
      </c>
      <c r="O19" s="15">
        <v>0</v>
      </c>
      <c r="P19" s="16">
        <f t="shared" si="16"/>
        <v>1.4399999999999995</v>
      </c>
      <c r="Q19" s="16">
        <f t="shared" si="17"/>
        <v>11.56</v>
      </c>
      <c r="R19" s="18">
        <v>13</v>
      </c>
      <c r="S19" s="8">
        <f t="shared" si="11"/>
        <v>0.99195014282004679</v>
      </c>
      <c r="T19" s="8">
        <f t="shared" si="12"/>
        <v>0.91139240506329089</v>
      </c>
      <c r="U19" s="12">
        <f t="shared" si="13"/>
        <v>0.9900199600798405</v>
      </c>
      <c r="V19">
        <f t="shared" si="14"/>
        <v>11.56</v>
      </c>
      <c r="W19">
        <f t="shared" si="15"/>
        <v>1.4399999999999995</v>
      </c>
    </row>
    <row r="20" spans="3:25" x14ac:dyDescent="0.25">
      <c r="C20" s="33"/>
      <c r="D20" s="1">
        <v>90</v>
      </c>
      <c r="E20">
        <v>7</v>
      </c>
      <c r="F20" s="15">
        <v>10</v>
      </c>
      <c r="G20" s="16">
        <v>0.43</v>
      </c>
      <c r="H20" s="16">
        <v>1.1499999999999999</v>
      </c>
      <c r="I20" s="16">
        <v>11.72</v>
      </c>
      <c r="J20" s="18">
        <f t="shared" si="9"/>
        <v>23.3</v>
      </c>
      <c r="K20" s="15">
        <f t="shared" si="10"/>
        <v>7.9499999999999993</v>
      </c>
      <c r="L20" s="16">
        <f t="shared" si="0"/>
        <v>1.3699999999999992</v>
      </c>
      <c r="M20" s="16">
        <f t="shared" si="1"/>
        <v>11.72</v>
      </c>
      <c r="N20" s="18">
        <v>21.04</v>
      </c>
      <c r="O20" s="15">
        <v>0</v>
      </c>
      <c r="P20" s="16">
        <f>R20-Q20</f>
        <v>1.3699999999999992</v>
      </c>
      <c r="Q20" s="16">
        <f t="shared" si="17"/>
        <v>11.72</v>
      </c>
      <c r="R20" s="18">
        <v>13.09</v>
      </c>
      <c r="S20" s="8">
        <f t="shared" si="11"/>
        <v>0.90300429184549347</v>
      </c>
      <c r="T20" s="8">
        <f t="shared" si="12"/>
        <v>0.86708860759493633</v>
      </c>
      <c r="U20" s="12">
        <f t="shared" si="13"/>
        <v>0.79499999999999993</v>
      </c>
      <c r="V20">
        <f t="shared" si="14"/>
        <v>11.72</v>
      </c>
      <c r="W20">
        <f t="shared" si="15"/>
        <v>1.3699999999999992</v>
      </c>
    </row>
    <row r="21" spans="3:25" x14ac:dyDescent="0.25">
      <c r="C21" s="33"/>
      <c r="D21" s="1">
        <v>90</v>
      </c>
      <c r="E21">
        <v>14</v>
      </c>
      <c r="F21" s="15"/>
      <c r="G21" s="16"/>
      <c r="H21" s="16"/>
      <c r="I21" s="16"/>
      <c r="J21" s="18">
        <f t="shared" si="9"/>
        <v>0</v>
      </c>
      <c r="K21" s="15">
        <f t="shared" si="10"/>
        <v>0</v>
      </c>
      <c r="L21" s="16">
        <f t="shared" si="0"/>
        <v>0</v>
      </c>
      <c r="M21" s="16">
        <f t="shared" si="1"/>
        <v>0</v>
      </c>
      <c r="N21" s="18"/>
      <c r="O21" s="15">
        <v>0</v>
      </c>
      <c r="P21" s="16">
        <f t="shared" si="16"/>
        <v>0</v>
      </c>
      <c r="Q21" s="16">
        <f t="shared" si="17"/>
        <v>0</v>
      </c>
      <c r="R21" s="18"/>
      <c r="S21" s="8" t="e">
        <f t="shared" si="11"/>
        <v>#DIV/0!</v>
      </c>
      <c r="T21" s="8" t="e">
        <f t="shared" si="12"/>
        <v>#DIV/0!</v>
      </c>
      <c r="U21" s="12" t="e">
        <f t="shared" si="13"/>
        <v>#DIV/0!</v>
      </c>
      <c r="V21">
        <f t="shared" si="14"/>
        <v>0</v>
      </c>
      <c r="W21">
        <f t="shared" si="15"/>
        <v>0</v>
      </c>
    </row>
    <row r="22" spans="3:25" x14ac:dyDescent="0.25">
      <c r="S22" s="8"/>
      <c r="T22" s="8"/>
    </row>
    <row r="23" spans="3:25" x14ac:dyDescent="0.25">
      <c r="S23" s="8"/>
      <c r="T23" s="8"/>
    </row>
  </sheetData>
  <mergeCells count="5">
    <mergeCell ref="C2:U2"/>
    <mergeCell ref="F5:J5"/>
    <mergeCell ref="K5:N5"/>
    <mergeCell ref="O5:R5"/>
    <mergeCell ref="C7:C21"/>
  </mergeCells>
  <pageMargins left="0.7" right="0.7" top="0.75" bottom="0.75" header="0.3" footer="0.3"/>
  <pageSetup orientation="portrait" r:id="rId1"/>
  <ignoredErrors>
    <ignoredError sqref="S9:U10 S16:U21 U14 U15 S7:T7" evalError="1"/>
    <ignoredError sqref="J8:J17 J20:J21 J7" formulaRange="1"/>
    <ignoredError sqref="T15" evalError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C1C9-37FF-4F16-ABF9-DD24C7DD5923}">
  <dimension ref="C2:Y23"/>
  <sheetViews>
    <sheetView topLeftCell="H1" workbookViewId="0">
      <selection activeCell="V3" sqref="V3:W4"/>
    </sheetView>
  </sheetViews>
  <sheetFormatPr defaultRowHeight="15" x14ac:dyDescent="0.25"/>
  <cols>
    <col min="3" max="3" width="13.140625" bestFit="1" customWidth="1"/>
    <col min="4" max="4" width="16.140625" bestFit="1" customWidth="1"/>
    <col min="5" max="5" width="19.140625" bestFit="1" customWidth="1"/>
    <col min="6" max="6" width="9.85546875" bestFit="1" customWidth="1"/>
    <col min="7" max="7" width="8.7109375" bestFit="1" customWidth="1"/>
    <col min="8" max="8" width="9.140625" bestFit="1" customWidth="1"/>
    <col min="9" max="9" width="7.28515625" bestFit="1" customWidth="1"/>
    <col min="10" max="10" width="8.28515625" bestFit="1" customWidth="1"/>
    <col min="11" max="11" width="9.85546875" bestFit="1" customWidth="1"/>
    <col min="12" max="12" width="7.7109375" bestFit="1" customWidth="1"/>
    <col min="13" max="13" width="7.28515625" bestFit="1" customWidth="1"/>
    <col min="14" max="14" width="8.28515625" bestFit="1" customWidth="1"/>
    <col min="15" max="15" width="9.85546875" bestFit="1" customWidth="1"/>
    <col min="16" max="16" width="7.7109375" bestFit="1" customWidth="1"/>
    <col min="17" max="17" width="7.28515625" bestFit="1" customWidth="1"/>
    <col min="18" max="18" width="8.28515625" bestFit="1" customWidth="1"/>
    <col min="19" max="19" width="20.28515625" bestFit="1" customWidth="1"/>
    <col min="20" max="20" width="19.140625" bestFit="1" customWidth="1"/>
    <col min="21" max="21" width="10.7109375" bestFit="1" customWidth="1"/>
    <col min="22" max="22" width="9" bestFit="1" customWidth="1"/>
    <col min="23" max="23" width="9.42578125" bestFit="1" customWidth="1"/>
  </cols>
  <sheetData>
    <row r="2" spans="3:25" ht="23.25" x14ac:dyDescent="0.35"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3:25" x14ac:dyDescent="0.25">
      <c r="V3" s="34" t="s">
        <v>32</v>
      </c>
      <c r="W3" s="34"/>
    </row>
    <row r="4" spans="3:25" x14ac:dyDescent="0.25">
      <c r="V4" s="34" t="s">
        <v>31</v>
      </c>
      <c r="W4" s="34"/>
    </row>
    <row r="5" spans="3:25" s="2" customFormat="1" x14ac:dyDescent="0.25">
      <c r="C5" s="4"/>
      <c r="D5" s="5"/>
      <c r="E5" s="5"/>
      <c r="F5" s="28" t="s">
        <v>1</v>
      </c>
      <c r="G5" s="28"/>
      <c r="H5" s="28"/>
      <c r="I5" s="28"/>
      <c r="J5" s="28"/>
      <c r="K5" s="28" t="s">
        <v>3</v>
      </c>
      <c r="L5" s="28"/>
      <c r="M5" s="28"/>
      <c r="N5" s="28"/>
      <c r="O5" s="28" t="s">
        <v>4</v>
      </c>
      <c r="P5" s="28"/>
      <c r="Q5" s="28"/>
      <c r="R5" s="28"/>
      <c r="S5" s="2" t="s">
        <v>12</v>
      </c>
      <c r="T5" s="2" t="s">
        <v>13</v>
      </c>
      <c r="U5" s="2" t="s">
        <v>21</v>
      </c>
    </row>
    <row r="6" spans="3:25" s="2" customFormat="1" ht="18.75" x14ac:dyDescent="0.3">
      <c r="C6" s="7" t="s">
        <v>2</v>
      </c>
      <c r="D6" s="6" t="s">
        <v>28</v>
      </c>
      <c r="E6" s="6" t="s">
        <v>7</v>
      </c>
      <c r="F6" s="6" t="s">
        <v>19</v>
      </c>
      <c r="G6" s="6" t="s">
        <v>29</v>
      </c>
      <c r="H6" s="6" t="s">
        <v>30</v>
      </c>
      <c r="I6" s="6" t="s">
        <v>17</v>
      </c>
      <c r="J6" s="4" t="s">
        <v>20</v>
      </c>
      <c r="K6" s="6" t="s">
        <v>19</v>
      </c>
      <c r="L6" s="6" t="s">
        <v>18</v>
      </c>
      <c r="M6" s="6" t="s">
        <v>17</v>
      </c>
      <c r="N6" s="6" t="s">
        <v>20</v>
      </c>
      <c r="O6" s="6" t="s">
        <v>19</v>
      </c>
      <c r="P6" s="6" t="s">
        <v>18</v>
      </c>
      <c r="Q6" s="6" t="s">
        <v>17</v>
      </c>
      <c r="R6" s="6" t="s">
        <v>20</v>
      </c>
      <c r="S6" s="6" t="s">
        <v>14</v>
      </c>
      <c r="T6" s="6" t="s">
        <v>14</v>
      </c>
      <c r="U6" s="6" t="s">
        <v>22</v>
      </c>
      <c r="V6" s="2" t="s">
        <v>23</v>
      </c>
      <c r="W6" s="2" t="s">
        <v>24</v>
      </c>
    </row>
    <row r="7" spans="3:25" x14ac:dyDescent="0.25">
      <c r="C7" s="30" t="s">
        <v>27</v>
      </c>
      <c r="D7" s="1">
        <v>200</v>
      </c>
      <c r="E7">
        <v>1</v>
      </c>
      <c r="F7" s="13">
        <v>15.07</v>
      </c>
      <c r="G7" s="14">
        <v>0.64</v>
      </c>
      <c r="H7" s="14">
        <v>1.72</v>
      </c>
      <c r="I7" s="14">
        <v>24.34</v>
      </c>
      <c r="J7" s="17">
        <f>SUM(F7:I7)</f>
        <v>41.769999999999996</v>
      </c>
      <c r="K7" s="14">
        <f t="shared" ref="K7:K21" si="0">N7-SUM(L7:M7)</f>
        <v>12.84</v>
      </c>
      <c r="L7" s="14">
        <f t="shared" ref="L7:L21" si="1">P7</f>
        <v>1.6700000000000017</v>
      </c>
      <c r="M7" s="14">
        <f t="shared" ref="M7:M21" si="2">I7</f>
        <v>24.34</v>
      </c>
      <c r="N7" s="17">
        <v>38.85</v>
      </c>
      <c r="O7" s="13">
        <v>0</v>
      </c>
      <c r="P7" s="16">
        <f t="shared" ref="P7:P13" si="3">R7-Q7</f>
        <v>1.6700000000000017</v>
      </c>
      <c r="Q7" s="16">
        <f t="shared" ref="Q7:Q13" si="4">I7</f>
        <v>24.34</v>
      </c>
      <c r="R7" s="17">
        <v>26.01</v>
      </c>
      <c r="S7" s="8">
        <f t="shared" ref="S7:S21" si="5">N7/J7</f>
        <v>0.93009336844625345</v>
      </c>
      <c r="T7" s="8">
        <f>P7/SUM(G7:H7)</f>
        <v>0.70762711864406858</v>
      </c>
      <c r="U7" s="12">
        <f>K7/F7</f>
        <v>0.85202388852023891</v>
      </c>
      <c r="V7">
        <f>Q7</f>
        <v>24.34</v>
      </c>
      <c r="W7">
        <f>P7</f>
        <v>1.6700000000000017</v>
      </c>
      <c r="Y7">
        <v>41.75</v>
      </c>
    </row>
    <row r="8" spans="3:25" x14ac:dyDescent="0.25">
      <c r="C8" s="31"/>
      <c r="D8" s="1">
        <v>200</v>
      </c>
      <c r="E8">
        <v>1</v>
      </c>
      <c r="F8" s="15">
        <v>10.06</v>
      </c>
      <c r="G8" s="19">
        <v>0.43</v>
      </c>
      <c r="H8" s="19">
        <v>1.1499999999999999</v>
      </c>
      <c r="I8" s="19">
        <v>16.27</v>
      </c>
      <c r="J8" s="18">
        <f>SUM(F8:I8)</f>
        <v>27.91</v>
      </c>
      <c r="K8" s="16">
        <f>N8-SUM(L8:M8)</f>
        <v>3.870000000000001</v>
      </c>
      <c r="L8" s="16">
        <f>P8</f>
        <v>1.0500000000000007</v>
      </c>
      <c r="M8" s="16">
        <f>I8</f>
        <v>16.27</v>
      </c>
      <c r="N8" s="18">
        <v>21.19</v>
      </c>
      <c r="O8" s="15">
        <v>0</v>
      </c>
      <c r="P8" s="16">
        <f>R8-Q8</f>
        <v>1.0500000000000007</v>
      </c>
      <c r="Q8" s="16">
        <f>I8</f>
        <v>16.27</v>
      </c>
      <c r="R8" s="18">
        <v>17.32</v>
      </c>
      <c r="S8" s="8">
        <f>N8/J8</f>
        <v>0.75922608384091728</v>
      </c>
      <c r="T8" s="8">
        <f>P8/SUM(G8:H8)</f>
        <v>0.664556962025317</v>
      </c>
      <c r="U8" s="12">
        <f>K8/F8</f>
        <v>0.38469184890656072</v>
      </c>
      <c r="V8">
        <f>Q8</f>
        <v>16.27</v>
      </c>
      <c r="W8">
        <f>P8</f>
        <v>1.0500000000000007</v>
      </c>
      <c r="Y8">
        <v>27.8</v>
      </c>
    </row>
    <row r="9" spans="3:25" x14ac:dyDescent="0.25">
      <c r="C9" s="33"/>
      <c r="D9" s="1">
        <v>200</v>
      </c>
      <c r="E9">
        <v>4</v>
      </c>
      <c r="F9" s="15">
        <v>10.01</v>
      </c>
      <c r="G9" s="19">
        <v>0.43</v>
      </c>
      <c r="H9" s="19">
        <v>1.1499999999999999</v>
      </c>
      <c r="I9" s="19">
        <v>11.86</v>
      </c>
      <c r="J9" s="18">
        <f t="shared" ref="J9:J21" si="6">SUM(F9:I9)</f>
        <v>23.45</v>
      </c>
      <c r="K9" s="15">
        <f t="shared" si="0"/>
        <v>8.48</v>
      </c>
      <c r="L9" s="16">
        <f t="shared" si="1"/>
        <v>1.0500000000000007</v>
      </c>
      <c r="M9" s="16">
        <f t="shared" si="2"/>
        <v>11.86</v>
      </c>
      <c r="N9" s="18">
        <v>21.39</v>
      </c>
      <c r="O9" s="15">
        <v>0</v>
      </c>
      <c r="P9" s="16">
        <f t="shared" si="3"/>
        <v>1.0500000000000007</v>
      </c>
      <c r="Q9" s="16">
        <f t="shared" si="4"/>
        <v>11.86</v>
      </c>
      <c r="R9" s="18">
        <v>12.91</v>
      </c>
      <c r="S9" s="8">
        <f t="shared" si="5"/>
        <v>0.91215351812366741</v>
      </c>
      <c r="T9" s="8">
        <f t="shared" ref="T9:T21" si="7">P9/SUM(G9:H9)</f>
        <v>0.664556962025317</v>
      </c>
      <c r="U9" s="12">
        <f t="shared" ref="U9:U21" si="8">K9/F9</f>
        <v>0.84715284715284722</v>
      </c>
      <c r="V9">
        <f t="shared" ref="V9:V21" si="9">Q9</f>
        <v>11.86</v>
      </c>
      <c r="W9">
        <f t="shared" ref="W9:W21" si="10">P9</f>
        <v>1.0500000000000007</v>
      </c>
      <c r="Y9">
        <v>23.43</v>
      </c>
    </row>
    <row r="10" spans="3:25" x14ac:dyDescent="0.25">
      <c r="C10" s="33"/>
      <c r="D10" s="1">
        <v>200</v>
      </c>
      <c r="E10">
        <v>7</v>
      </c>
      <c r="F10" s="15">
        <v>10.02</v>
      </c>
      <c r="G10" s="19">
        <v>0.43</v>
      </c>
      <c r="H10" s="19">
        <v>1.1499999999999999</v>
      </c>
      <c r="I10" s="19">
        <v>12.37</v>
      </c>
      <c r="J10" s="18">
        <f t="shared" si="6"/>
        <v>23.97</v>
      </c>
      <c r="K10" s="15">
        <f t="shared" si="0"/>
        <v>5.2700000000000014</v>
      </c>
      <c r="L10" s="16">
        <f t="shared" si="1"/>
        <v>1.0500000000000007</v>
      </c>
      <c r="M10" s="16">
        <f t="shared" si="2"/>
        <v>12.37</v>
      </c>
      <c r="N10" s="18">
        <v>18.690000000000001</v>
      </c>
      <c r="O10" s="15">
        <v>0</v>
      </c>
      <c r="P10" s="16">
        <f t="shared" si="3"/>
        <v>1.0500000000000007</v>
      </c>
      <c r="Q10" s="16">
        <f t="shared" si="4"/>
        <v>12.37</v>
      </c>
      <c r="R10" s="18">
        <v>13.42</v>
      </c>
      <c r="S10" s="8">
        <f t="shared" si="5"/>
        <v>0.77972465581977479</v>
      </c>
      <c r="T10" s="8">
        <f t="shared" si="7"/>
        <v>0.664556962025317</v>
      </c>
      <c r="U10" s="12">
        <f t="shared" si="8"/>
        <v>0.5259481037924153</v>
      </c>
      <c r="V10">
        <f t="shared" si="9"/>
        <v>12.37</v>
      </c>
      <c r="W10">
        <f t="shared" si="10"/>
        <v>1.0500000000000007</v>
      </c>
      <c r="Y10">
        <v>22.97</v>
      </c>
    </row>
    <row r="11" spans="3:25" x14ac:dyDescent="0.25">
      <c r="C11" s="33"/>
      <c r="D11" s="1">
        <v>200</v>
      </c>
      <c r="E11">
        <v>14</v>
      </c>
      <c r="F11" s="15"/>
      <c r="G11" s="16"/>
      <c r="H11" s="16"/>
      <c r="I11" s="16"/>
      <c r="J11" s="18">
        <f t="shared" si="6"/>
        <v>0</v>
      </c>
      <c r="K11" s="25">
        <f t="shared" si="0"/>
        <v>0</v>
      </c>
      <c r="L11" s="16">
        <f t="shared" si="1"/>
        <v>0</v>
      </c>
      <c r="M11" s="16">
        <f t="shared" si="2"/>
        <v>0</v>
      </c>
      <c r="N11" s="18"/>
      <c r="O11" s="15">
        <v>0</v>
      </c>
      <c r="P11" s="16">
        <f t="shared" si="3"/>
        <v>0</v>
      </c>
      <c r="Q11" s="16">
        <f t="shared" si="4"/>
        <v>0</v>
      </c>
      <c r="R11" s="18"/>
      <c r="S11" s="8"/>
      <c r="T11" s="8"/>
      <c r="U11" s="12"/>
      <c r="V11">
        <f t="shared" si="9"/>
        <v>0</v>
      </c>
      <c r="W11">
        <f t="shared" si="10"/>
        <v>0</v>
      </c>
    </row>
    <row r="12" spans="3:25" x14ac:dyDescent="0.25">
      <c r="C12" s="33"/>
      <c r="D12" s="1">
        <v>200</v>
      </c>
      <c r="E12">
        <v>28</v>
      </c>
      <c r="F12" s="15"/>
      <c r="G12" s="16"/>
      <c r="H12" s="16"/>
      <c r="I12" s="16"/>
      <c r="J12" s="18">
        <f t="shared" si="6"/>
        <v>0</v>
      </c>
      <c r="K12" s="15">
        <f t="shared" si="0"/>
        <v>0</v>
      </c>
      <c r="L12" s="16">
        <f t="shared" si="1"/>
        <v>0</v>
      </c>
      <c r="M12" s="16">
        <f t="shared" si="2"/>
        <v>0</v>
      </c>
      <c r="N12" s="18"/>
      <c r="O12" s="15">
        <v>0</v>
      </c>
      <c r="P12" s="16">
        <f t="shared" si="3"/>
        <v>0</v>
      </c>
      <c r="Q12" s="16">
        <f t="shared" si="4"/>
        <v>0</v>
      </c>
      <c r="R12" s="18"/>
      <c r="S12" s="8"/>
      <c r="T12" s="8"/>
      <c r="U12" s="12"/>
      <c r="V12">
        <f t="shared" si="9"/>
        <v>0</v>
      </c>
      <c r="W12">
        <f t="shared" si="10"/>
        <v>0</v>
      </c>
    </row>
    <row r="13" spans="3:25" x14ac:dyDescent="0.25">
      <c r="C13" s="33"/>
      <c r="D13" s="1">
        <v>200</v>
      </c>
      <c r="E13">
        <v>42</v>
      </c>
      <c r="F13" s="15"/>
      <c r="G13" s="16"/>
      <c r="H13" s="16"/>
      <c r="I13" s="16"/>
      <c r="J13" s="18">
        <f t="shared" si="6"/>
        <v>0</v>
      </c>
      <c r="K13" s="15">
        <f t="shared" si="0"/>
        <v>0</v>
      </c>
      <c r="L13" s="16">
        <f t="shared" si="1"/>
        <v>0</v>
      </c>
      <c r="M13" s="16">
        <f t="shared" si="2"/>
        <v>0</v>
      </c>
      <c r="N13" s="18"/>
      <c r="O13" s="15">
        <v>0</v>
      </c>
      <c r="P13" s="16">
        <f t="shared" si="3"/>
        <v>0</v>
      </c>
      <c r="Q13" s="16">
        <f t="shared" si="4"/>
        <v>0</v>
      </c>
      <c r="R13" s="18"/>
      <c r="S13" s="8"/>
      <c r="T13" s="8"/>
      <c r="U13" s="12"/>
      <c r="V13">
        <f t="shared" si="9"/>
        <v>0</v>
      </c>
      <c r="W13">
        <f t="shared" si="10"/>
        <v>0</v>
      </c>
    </row>
    <row r="14" spans="3:25" x14ac:dyDescent="0.25">
      <c r="C14" s="33"/>
      <c r="D14" s="1">
        <v>120</v>
      </c>
      <c r="E14">
        <v>1</v>
      </c>
      <c r="F14" s="15">
        <v>15</v>
      </c>
      <c r="G14" s="19">
        <v>0.64</v>
      </c>
      <c r="H14" s="19">
        <v>1.72</v>
      </c>
      <c r="I14" s="19">
        <v>24.46</v>
      </c>
      <c r="J14" s="18">
        <f t="shared" si="6"/>
        <v>41.82</v>
      </c>
      <c r="K14" s="15">
        <f t="shared" si="0"/>
        <v>12.569999999999997</v>
      </c>
      <c r="L14" s="16">
        <f t="shared" si="1"/>
        <v>2.16</v>
      </c>
      <c r="M14" s="16">
        <f t="shared" si="2"/>
        <v>24.46</v>
      </c>
      <c r="N14" s="18">
        <v>39.19</v>
      </c>
      <c r="O14" s="15">
        <v>0</v>
      </c>
      <c r="P14" s="16">
        <f>R14-Q14</f>
        <v>2.16</v>
      </c>
      <c r="Q14" s="16">
        <f>I14</f>
        <v>24.46</v>
      </c>
      <c r="R14" s="18">
        <v>26.62</v>
      </c>
      <c r="S14" s="8">
        <f t="shared" si="5"/>
        <v>0.9371114299378287</v>
      </c>
      <c r="T14" s="8">
        <f t="shared" si="7"/>
        <v>0.91525423728813571</v>
      </c>
      <c r="U14" s="12">
        <f>K14/F14</f>
        <v>0.83799999999999975</v>
      </c>
      <c r="V14">
        <f t="shared" si="9"/>
        <v>24.46</v>
      </c>
      <c r="W14">
        <f t="shared" si="10"/>
        <v>2.16</v>
      </c>
    </row>
    <row r="15" spans="3:25" x14ac:dyDescent="0.25">
      <c r="C15" s="33"/>
      <c r="D15" s="1">
        <v>120</v>
      </c>
      <c r="E15">
        <v>4</v>
      </c>
      <c r="F15" s="15">
        <v>15</v>
      </c>
      <c r="G15" s="19">
        <v>0.64</v>
      </c>
      <c r="H15" s="19">
        <v>1.72</v>
      </c>
      <c r="I15" s="19">
        <v>24.19</v>
      </c>
      <c r="J15" s="18">
        <f t="shared" si="6"/>
        <v>41.55</v>
      </c>
      <c r="K15" s="15">
        <f t="shared" si="0"/>
        <v>14.330000000000002</v>
      </c>
      <c r="L15" s="16">
        <f t="shared" si="1"/>
        <v>2.1099999999999994</v>
      </c>
      <c r="M15" s="16">
        <f t="shared" si="2"/>
        <v>24.19</v>
      </c>
      <c r="N15" s="18">
        <v>40.630000000000003</v>
      </c>
      <c r="O15" s="15">
        <v>0</v>
      </c>
      <c r="P15" s="16">
        <f>R15-Q15</f>
        <v>2.1099999999999994</v>
      </c>
      <c r="Q15" s="16">
        <f t="shared" ref="Q15:Q21" si="11">I15</f>
        <v>24.19</v>
      </c>
      <c r="R15" s="18">
        <v>26.3</v>
      </c>
      <c r="S15" s="8">
        <f t="shared" si="5"/>
        <v>0.97785800240673904</v>
      </c>
      <c r="T15" s="8">
        <f>P15/SUM(G15:H15)</f>
        <v>0.89406779661016933</v>
      </c>
      <c r="U15" s="12">
        <f t="shared" si="8"/>
        <v>0.95533333333333348</v>
      </c>
      <c r="V15">
        <f t="shared" si="9"/>
        <v>24.19</v>
      </c>
      <c r="W15">
        <f t="shared" si="10"/>
        <v>2.1099999999999994</v>
      </c>
    </row>
    <row r="16" spans="3:25" x14ac:dyDescent="0.25">
      <c r="C16" s="33"/>
      <c r="D16" s="1">
        <v>120</v>
      </c>
      <c r="E16">
        <v>7</v>
      </c>
      <c r="F16" s="15">
        <v>15</v>
      </c>
      <c r="G16" s="19">
        <v>0.64</v>
      </c>
      <c r="H16" s="19">
        <v>1.72</v>
      </c>
      <c r="I16" s="19">
        <v>16.41</v>
      </c>
      <c r="J16" s="18">
        <f t="shared" si="6"/>
        <v>33.769999999999996</v>
      </c>
      <c r="K16" s="15">
        <f t="shared" si="0"/>
        <v>10.66</v>
      </c>
      <c r="L16" s="16">
        <f t="shared" si="1"/>
        <v>2.0500000000000007</v>
      </c>
      <c r="M16" s="16">
        <f t="shared" si="2"/>
        <v>16.41</v>
      </c>
      <c r="N16" s="18">
        <v>29.12</v>
      </c>
      <c r="O16" s="15">
        <v>0</v>
      </c>
      <c r="P16" s="16">
        <f t="shared" ref="P16:P21" si="12">R16-Q16</f>
        <v>2.0500000000000007</v>
      </c>
      <c r="Q16" s="16">
        <f t="shared" si="11"/>
        <v>16.41</v>
      </c>
      <c r="R16" s="18">
        <v>18.46</v>
      </c>
      <c r="S16" s="8">
        <f t="shared" si="5"/>
        <v>0.86230381995854322</v>
      </c>
      <c r="T16" s="8">
        <f t="shared" si="7"/>
        <v>0.86864406779661052</v>
      </c>
      <c r="U16" s="12">
        <f t="shared" si="8"/>
        <v>0.71066666666666667</v>
      </c>
      <c r="V16">
        <f t="shared" si="9"/>
        <v>16.41</v>
      </c>
      <c r="W16">
        <f t="shared" si="10"/>
        <v>2.0500000000000007</v>
      </c>
    </row>
    <row r="17" spans="3:25" x14ac:dyDescent="0.25">
      <c r="C17" s="33"/>
      <c r="D17" s="1">
        <v>120</v>
      </c>
      <c r="E17">
        <v>14</v>
      </c>
      <c r="F17" s="15"/>
      <c r="G17" s="19"/>
      <c r="H17" s="19"/>
      <c r="I17" s="19"/>
      <c r="J17" s="18"/>
      <c r="K17" s="15"/>
      <c r="L17" s="16"/>
      <c r="M17" s="19"/>
      <c r="N17" s="18"/>
      <c r="O17" s="15"/>
      <c r="P17" s="16"/>
      <c r="Q17" s="16"/>
      <c r="R17" s="18"/>
      <c r="S17" s="8"/>
      <c r="T17" s="8"/>
      <c r="U17" s="12"/>
    </row>
    <row r="18" spans="3:25" x14ac:dyDescent="0.25">
      <c r="C18" s="33"/>
      <c r="D18" s="1">
        <v>90</v>
      </c>
      <c r="E18">
        <v>1</v>
      </c>
      <c r="F18" s="15">
        <v>10.01</v>
      </c>
      <c r="G18" s="19">
        <v>0.42</v>
      </c>
      <c r="H18" s="19">
        <v>1.1499999999999999</v>
      </c>
      <c r="I18" s="19">
        <v>11.85</v>
      </c>
      <c r="J18" s="18">
        <f t="shared" si="6"/>
        <v>23.43</v>
      </c>
      <c r="K18" s="15">
        <f t="shared" si="0"/>
        <v>9.2500000000000018</v>
      </c>
      <c r="L18" s="16">
        <f t="shared" si="1"/>
        <v>1.4299999999999997</v>
      </c>
      <c r="M18" s="16">
        <f t="shared" si="2"/>
        <v>11.85</v>
      </c>
      <c r="N18" s="18">
        <v>22.53</v>
      </c>
      <c r="O18" s="15">
        <v>0</v>
      </c>
      <c r="P18" s="16">
        <f t="shared" si="12"/>
        <v>1.4299999999999997</v>
      </c>
      <c r="Q18" s="16">
        <f t="shared" si="11"/>
        <v>11.85</v>
      </c>
      <c r="R18" s="18">
        <v>13.28</v>
      </c>
      <c r="S18" s="8">
        <f t="shared" si="5"/>
        <v>0.96158770806658134</v>
      </c>
      <c r="T18" s="8">
        <f>P18/SUM(G18:H18)</f>
        <v>0.91082802547770692</v>
      </c>
      <c r="U18" s="12">
        <f t="shared" si="8"/>
        <v>0.92407592407592432</v>
      </c>
      <c r="V18">
        <f t="shared" si="9"/>
        <v>11.85</v>
      </c>
      <c r="W18">
        <f t="shared" si="10"/>
        <v>1.4299999999999997</v>
      </c>
      <c r="Y18">
        <v>23.39</v>
      </c>
    </row>
    <row r="19" spans="3:25" x14ac:dyDescent="0.25">
      <c r="C19" s="33"/>
      <c r="D19" s="1">
        <v>90</v>
      </c>
      <c r="E19">
        <v>4</v>
      </c>
      <c r="F19" s="15">
        <v>10</v>
      </c>
      <c r="G19" s="19">
        <v>0.44</v>
      </c>
      <c r="H19" s="19">
        <v>1.1499999999999999</v>
      </c>
      <c r="I19" s="19">
        <v>12.11</v>
      </c>
      <c r="J19" s="18">
        <f t="shared" si="6"/>
        <v>23.7</v>
      </c>
      <c r="K19" s="15">
        <f>N19-SUM(L19:M19)</f>
        <v>9.6399999999999988</v>
      </c>
      <c r="L19" s="16">
        <f>P19</f>
        <v>1.4000000000000004</v>
      </c>
      <c r="M19" s="16">
        <f t="shared" si="2"/>
        <v>12.11</v>
      </c>
      <c r="N19" s="18">
        <v>23.15</v>
      </c>
      <c r="O19" s="15">
        <v>0</v>
      </c>
      <c r="P19" s="16">
        <f t="shared" si="12"/>
        <v>1.4000000000000004</v>
      </c>
      <c r="Q19" s="16">
        <f t="shared" si="11"/>
        <v>12.11</v>
      </c>
      <c r="R19" s="18">
        <v>13.51</v>
      </c>
      <c r="S19" s="8">
        <f t="shared" si="5"/>
        <v>0.97679324894514763</v>
      </c>
      <c r="T19" s="8">
        <f t="shared" si="7"/>
        <v>0.8805031446540883</v>
      </c>
      <c r="U19" s="12">
        <f>K19/F19</f>
        <v>0.96399999999999986</v>
      </c>
      <c r="V19">
        <f t="shared" si="9"/>
        <v>12.11</v>
      </c>
      <c r="W19">
        <f t="shared" si="10"/>
        <v>1.4000000000000004</v>
      </c>
      <c r="Y19">
        <v>23.56</v>
      </c>
    </row>
    <row r="20" spans="3:25" x14ac:dyDescent="0.25">
      <c r="C20" s="33"/>
      <c r="D20" s="1">
        <v>90</v>
      </c>
      <c r="E20">
        <v>7</v>
      </c>
      <c r="F20" s="15">
        <v>10</v>
      </c>
      <c r="G20" s="19">
        <v>0.43</v>
      </c>
      <c r="H20" s="19">
        <v>1.1499999999999999</v>
      </c>
      <c r="I20" s="19">
        <v>11.8</v>
      </c>
      <c r="J20" s="18">
        <f t="shared" si="6"/>
        <v>23.380000000000003</v>
      </c>
      <c r="K20" s="15">
        <f t="shared" si="0"/>
        <v>8.4</v>
      </c>
      <c r="L20" s="16">
        <f t="shared" si="1"/>
        <v>1.3699999999999992</v>
      </c>
      <c r="M20" s="16">
        <f t="shared" si="2"/>
        <v>11.8</v>
      </c>
      <c r="N20" s="18">
        <v>21.57</v>
      </c>
      <c r="O20" s="15">
        <v>0</v>
      </c>
      <c r="P20" s="16">
        <f t="shared" si="12"/>
        <v>1.3699999999999992</v>
      </c>
      <c r="Q20" s="16">
        <f t="shared" si="11"/>
        <v>11.8</v>
      </c>
      <c r="R20" s="18">
        <v>13.17</v>
      </c>
      <c r="S20" s="8">
        <f t="shared" si="5"/>
        <v>0.92258340461933264</v>
      </c>
      <c r="T20" s="8">
        <f t="shared" si="7"/>
        <v>0.86708860759493633</v>
      </c>
      <c r="U20" s="12">
        <f t="shared" si="8"/>
        <v>0.84000000000000008</v>
      </c>
      <c r="V20">
        <f t="shared" si="9"/>
        <v>11.8</v>
      </c>
      <c r="W20">
        <f t="shared" si="10"/>
        <v>1.3699999999999992</v>
      </c>
    </row>
    <row r="21" spans="3:25" x14ac:dyDescent="0.25">
      <c r="C21" s="33"/>
      <c r="D21" s="1">
        <v>90</v>
      </c>
      <c r="E21">
        <v>14</v>
      </c>
      <c r="F21" s="15"/>
      <c r="G21" s="16"/>
      <c r="H21" s="16"/>
      <c r="I21" s="16"/>
      <c r="J21" s="18">
        <f t="shared" si="6"/>
        <v>0</v>
      </c>
      <c r="K21" s="15">
        <f t="shared" si="0"/>
        <v>0</v>
      </c>
      <c r="L21" s="16">
        <f t="shared" si="1"/>
        <v>0</v>
      </c>
      <c r="M21" s="16">
        <f t="shared" si="2"/>
        <v>0</v>
      </c>
      <c r="N21" s="18"/>
      <c r="O21" s="15">
        <v>0</v>
      </c>
      <c r="P21" s="16">
        <f t="shared" si="12"/>
        <v>0</v>
      </c>
      <c r="Q21" s="16">
        <f t="shared" si="11"/>
        <v>0</v>
      </c>
      <c r="R21" s="18"/>
      <c r="S21" s="8" t="e">
        <f t="shared" si="5"/>
        <v>#DIV/0!</v>
      </c>
      <c r="T21" s="8" t="e">
        <f t="shared" si="7"/>
        <v>#DIV/0!</v>
      </c>
      <c r="U21" s="12" t="e">
        <f t="shared" si="8"/>
        <v>#DIV/0!</v>
      </c>
      <c r="V21">
        <f t="shared" si="9"/>
        <v>0</v>
      </c>
      <c r="W21">
        <f t="shared" si="10"/>
        <v>0</v>
      </c>
    </row>
    <row r="22" spans="3:25" x14ac:dyDescent="0.25">
      <c r="S22" s="8"/>
      <c r="T22" s="8"/>
    </row>
    <row r="23" spans="3:25" x14ac:dyDescent="0.25">
      <c r="S23" s="8"/>
      <c r="T23" s="8"/>
    </row>
  </sheetData>
  <mergeCells count="5">
    <mergeCell ref="C2:U2"/>
    <mergeCell ref="F5:J5"/>
    <mergeCell ref="K5:N5"/>
    <mergeCell ref="O5:R5"/>
    <mergeCell ref="C7:C21"/>
  </mergeCells>
  <pageMargins left="0.7" right="0.7" top="0.75" bottom="0.75" header="0.3" footer="0.3"/>
  <pageSetup orientation="portrait" r:id="rId1"/>
  <ignoredErrors>
    <ignoredError sqref="J8:J16 J7 J18:J21" formulaRange="1"/>
    <ignoredError sqref="S9:S10 S7 S14:S16 S18:S2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4</vt:i4>
      </vt:variant>
    </vt:vector>
  </HeadingPairs>
  <TitlesOfParts>
    <vt:vector size="11" baseType="lpstr">
      <vt:lpstr>Coarse Microcellulose</vt:lpstr>
      <vt:lpstr>Sawdust</vt:lpstr>
      <vt:lpstr>Cedar Fiber</vt:lpstr>
      <vt:lpstr>Cotton Seed Hulls</vt:lpstr>
      <vt:lpstr>Magma Fiber</vt:lpstr>
      <vt:lpstr>WCA 100-300</vt:lpstr>
      <vt:lpstr>WCA 200-300</vt:lpstr>
      <vt:lpstr>Temp 90 C</vt:lpstr>
      <vt:lpstr>Temp 120 C</vt:lpstr>
      <vt:lpstr>Temp 200 C</vt:lpstr>
      <vt:lpstr>Post-Drying Fraction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Kibikas, William Martin</dc:creator>
  <cp:lastModifiedBy>Kibikas, William Martin</cp:lastModifiedBy>
  <dcterms:created xsi:type="dcterms:W3CDTF">2022-04-20T19:45:48Z</dcterms:created>
  <dcterms:modified xsi:type="dcterms:W3CDTF">2024-03-22T21:34:49Z</dcterms:modified>
</cp:coreProperties>
</file>